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firstSheet="9" activeTab="13"/>
  </bookViews>
  <sheets>
    <sheet name="2015-2018" sheetId="1" state="hidden" r:id="rId1"/>
    <sheet name="2015-2017-2018" sheetId="2" state="hidden" r:id="rId2"/>
    <sheet name="2015-2017-2018 (2)" sheetId="3" state="hidden" r:id="rId3"/>
    <sheet name="2019-2018" sheetId="4" state="hidden" r:id="rId4"/>
    <sheet name="2019 -2018(льготный)" sheetId="5" state="hidden" r:id="rId5"/>
    <sheet name="2020-2019" sheetId="6" state="hidden" r:id="rId6"/>
    <sheet name="2020 -2019(льготный)" sheetId="7" state="hidden" r:id="rId7"/>
    <sheet name="Лист1" sheetId="8" state="hidden" r:id="rId8"/>
    <sheet name="тепло 2020" sheetId="9" state="hidden" r:id="rId9"/>
    <sheet name="тепло 2021" sheetId="10" r:id="rId10"/>
    <sheet name="тепло льготный 2021" sheetId="11" r:id="rId11"/>
    <sheet name="ГВС 2021" sheetId="12" r:id="rId12"/>
    <sheet name="ГВС льготный 2021" sheetId="13" r:id="rId13"/>
    <sheet name="ХВС 2021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 localSheetId="6">#REF!</definedName>
    <definedName name="\a" localSheetId="11">#REF!</definedName>
    <definedName name="\a" localSheetId="12">#REF!</definedName>
    <definedName name="\a" localSheetId="8">#REF!</definedName>
    <definedName name="\a" localSheetId="9">#REF!</definedName>
    <definedName name="\a" localSheetId="10">#REF!</definedName>
    <definedName name="\a" localSheetId="13">#REF!</definedName>
    <definedName name="\a">#REF!</definedName>
    <definedName name="\m" localSheetId="2">#REF!</definedName>
    <definedName name="\m" localSheetId="6">#REF!</definedName>
    <definedName name="\m" localSheetId="11">#REF!</definedName>
    <definedName name="\m" localSheetId="12">#REF!</definedName>
    <definedName name="\m" localSheetId="8">#REF!</definedName>
    <definedName name="\m" localSheetId="9">#REF!</definedName>
    <definedName name="\m" localSheetId="10">#REF!</definedName>
    <definedName name="\m" localSheetId="13">#REF!</definedName>
    <definedName name="\m">#REF!</definedName>
    <definedName name="\n" localSheetId="2">#REF!</definedName>
    <definedName name="\n" localSheetId="6">#REF!</definedName>
    <definedName name="\n" localSheetId="11">#REF!</definedName>
    <definedName name="\n" localSheetId="12">#REF!</definedName>
    <definedName name="\n" localSheetId="8">#REF!</definedName>
    <definedName name="\n" localSheetId="9">#REF!</definedName>
    <definedName name="\n" localSheetId="10">#REF!</definedName>
    <definedName name="\n" localSheetId="13">#REF!</definedName>
    <definedName name="\n">#REF!</definedName>
    <definedName name="\o" localSheetId="2">#REF!</definedName>
    <definedName name="\o" localSheetId="6">#REF!</definedName>
    <definedName name="\o" localSheetId="11">#REF!</definedName>
    <definedName name="\o" localSheetId="12">#REF!</definedName>
    <definedName name="\o" localSheetId="8">#REF!</definedName>
    <definedName name="\o" localSheetId="9">#REF!</definedName>
    <definedName name="\o" localSheetId="10">#REF!</definedName>
    <definedName name="\o" localSheetId="13">#REF!</definedName>
    <definedName name="\o">#REF!</definedName>
    <definedName name="_xlfn.BAHTTEXT" hidden="1">#NAME?</definedName>
    <definedName name="bhg" localSheetId="9">'тепло 2021'!bhg</definedName>
    <definedName name="bhg">[0]!bhg</definedName>
    <definedName name="CompOt" localSheetId="9">'тепло 2021'!CompOt</definedName>
    <definedName name="CompOt">[0]!CompOt</definedName>
    <definedName name="CompRas" localSheetId="9">'тепло 2021'!CompRas</definedName>
    <definedName name="CompRas">[0]!CompRas</definedName>
    <definedName name="ew" localSheetId="9">'тепло 2021'!ew</definedName>
    <definedName name="ew">[0]!ew</definedName>
    <definedName name="fg" localSheetId="9">'тепло 2021'!fg</definedName>
    <definedName name="fg">[0]!fg</definedName>
    <definedName name="fghy" localSheetId="9">'тепло 2021'!fghy</definedName>
    <definedName name="fghy">[0]!fghy</definedName>
    <definedName name="jhu" localSheetId="9">'тепло 2021'!jhu</definedName>
    <definedName name="jhu">[0]!jhu</definedName>
    <definedName name="ke" localSheetId="9">'тепло 2021'!ke</definedName>
    <definedName name="ke">[0]!ke</definedName>
    <definedName name="kkk" localSheetId="9">'тепло 2021'!kkk</definedName>
    <definedName name="kkk">[0]!kkk</definedName>
    <definedName name="l" localSheetId="9">'тепло 2021'!l</definedName>
    <definedName name="l">[0]!l</definedName>
    <definedName name="mj" localSheetId="9">'тепло 2021'!mj</definedName>
    <definedName name="mj">[0]!mj</definedName>
    <definedName name="nh" localSheetId="9">'тепло 2021'!nh</definedName>
    <definedName name="nh">[0]!nh</definedName>
    <definedName name="njh" localSheetId="9">'тепло 2021'!njh</definedName>
    <definedName name="njh">[0]!njh</definedName>
    <definedName name="q" localSheetId="9">'тепло 2021'!q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2">'[2]FES'!#REF!</definedName>
    <definedName name="SP1" localSheetId="6">'[2]FES'!#REF!</definedName>
    <definedName name="SP1" localSheetId="11">'[2]FES'!#REF!</definedName>
    <definedName name="SP1" localSheetId="12">'[2]FES'!#REF!</definedName>
    <definedName name="SP1" localSheetId="8">'[2]FES'!#REF!</definedName>
    <definedName name="SP1" localSheetId="9">'[2]FES'!#REF!</definedName>
    <definedName name="SP1" localSheetId="10">'[2]FES'!#REF!</definedName>
    <definedName name="SP1" localSheetId="13">'[2]FES'!#REF!</definedName>
    <definedName name="SP1">'[2]FES'!#REF!</definedName>
    <definedName name="SP10" localSheetId="2">'[2]FES'!#REF!</definedName>
    <definedName name="SP10" localSheetId="6">'[2]FES'!#REF!</definedName>
    <definedName name="SP10" localSheetId="11">'[2]FES'!#REF!</definedName>
    <definedName name="SP10" localSheetId="12">'[2]FES'!#REF!</definedName>
    <definedName name="SP10" localSheetId="8">'[2]FES'!#REF!</definedName>
    <definedName name="SP10" localSheetId="9">'[2]FES'!#REF!</definedName>
    <definedName name="SP10" localSheetId="10">'[2]FES'!#REF!</definedName>
    <definedName name="SP10" localSheetId="13">'[2]FES'!#REF!</definedName>
    <definedName name="SP10">'[2]FES'!#REF!</definedName>
    <definedName name="SP11" localSheetId="2">'[2]FES'!#REF!</definedName>
    <definedName name="SP11" localSheetId="6">'[2]FES'!#REF!</definedName>
    <definedName name="SP11" localSheetId="11">'[2]FES'!#REF!</definedName>
    <definedName name="SP11" localSheetId="12">'[2]FES'!#REF!</definedName>
    <definedName name="SP11" localSheetId="8">'[2]FES'!#REF!</definedName>
    <definedName name="SP11" localSheetId="9">'[2]FES'!#REF!</definedName>
    <definedName name="SP11" localSheetId="10">'[2]FES'!#REF!</definedName>
    <definedName name="SP11" localSheetId="13">'[2]FES'!#REF!</definedName>
    <definedName name="SP11">'[2]FES'!#REF!</definedName>
    <definedName name="SP12" localSheetId="2">'[2]FES'!#REF!</definedName>
    <definedName name="SP12" localSheetId="6">'[2]FES'!#REF!</definedName>
    <definedName name="SP12" localSheetId="11">'[2]FES'!#REF!</definedName>
    <definedName name="SP12" localSheetId="12">'[2]FES'!#REF!</definedName>
    <definedName name="SP12" localSheetId="8">'[2]FES'!#REF!</definedName>
    <definedName name="SP12" localSheetId="9">'[2]FES'!#REF!</definedName>
    <definedName name="SP12" localSheetId="10">'[2]FES'!#REF!</definedName>
    <definedName name="SP12" localSheetId="13">'[2]FES'!#REF!</definedName>
    <definedName name="SP12">'[2]FES'!#REF!</definedName>
    <definedName name="SP13" localSheetId="2">'[2]FES'!#REF!</definedName>
    <definedName name="SP13" localSheetId="6">'[2]FES'!#REF!</definedName>
    <definedName name="SP13" localSheetId="11">'[2]FES'!#REF!</definedName>
    <definedName name="SP13" localSheetId="12">'[2]FES'!#REF!</definedName>
    <definedName name="SP13" localSheetId="8">'[2]FES'!#REF!</definedName>
    <definedName name="SP13" localSheetId="9">'[2]FES'!#REF!</definedName>
    <definedName name="SP13" localSheetId="10">'[2]FES'!#REF!</definedName>
    <definedName name="SP13" localSheetId="13">'[2]FES'!#REF!</definedName>
    <definedName name="SP13">'[2]FES'!#REF!</definedName>
    <definedName name="SP14" localSheetId="2">'[2]FES'!#REF!</definedName>
    <definedName name="SP14" localSheetId="6">'[2]FES'!#REF!</definedName>
    <definedName name="SP14" localSheetId="11">'[2]FES'!#REF!</definedName>
    <definedName name="SP14" localSheetId="12">'[2]FES'!#REF!</definedName>
    <definedName name="SP14" localSheetId="8">'[2]FES'!#REF!</definedName>
    <definedName name="SP14" localSheetId="9">'[2]FES'!#REF!</definedName>
    <definedName name="SP14" localSheetId="10">'[2]FES'!#REF!</definedName>
    <definedName name="SP14" localSheetId="13">'[2]FES'!#REF!</definedName>
    <definedName name="SP14">'[2]FES'!#REF!</definedName>
    <definedName name="SP15" localSheetId="2">'[2]FES'!#REF!</definedName>
    <definedName name="SP15" localSheetId="6">'[2]FES'!#REF!</definedName>
    <definedName name="SP15" localSheetId="11">'[2]FES'!#REF!</definedName>
    <definedName name="SP15" localSheetId="12">'[2]FES'!#REF!</definedName>
    <definedName name="SP15" localSheetId="8">'[2]FES'!#REF!</definedName>
    <definedName name="SP15" localSheetId="9">'[2]FES'!#REF!</definedName>
    <definedName name="SP15" localSheetId="10">'[2]FES'!#REF!</definedName>
    <definedName name="SP15" localSheetId="13">'[2]FES'!#REF!</definedName>
    <definedName name="SP15">'[2]FES'!#REF!</definedName>
    <definedName name="SP16" localSheetId="2">'[2]FES'!#REF!</definedName>
    <definedName name="SP16" localSheetId="6">'[2]FES'!#REF!</definedName>
    <definedName name="SP16" localSheetId="11">'[2]FES'!#REF!</definedName>
    <definedName name="SP16" localSheetId="12">'[2]FES'!#REF!</definedName>
    <definedName name="SP16" localSheetId="8">'[2]FES'!#REF!</definedName>
    <definedName name="SP16" localSheetId="9">'[2]FES'!#REF!</definedName>
    <definedName name="SP16" localSheetId="10">'[2]FES'!#REF!</definedName>
    <definedName name="SP16" localSheetId="13">'[2]FES'!#REF!</definedName>
    <definedName name="SP16">'[2]FES'!#REF!</definedName>
    <definedName name="SP17" localSheetId="2">'[2]FES'!#REF!</definedName>
    <definedName name="SP17" localSheetId="6">'[2]FES'!#REF!</definedName>
    <definedName name="SP17" localSheetId="11">'[2]FES'!#REF!</definedName>
    <definedName name="SP17" localSheetId="12">'[2]FES'!#REF!</definedName>
    <definedName name="SP17" localSheetId="8">'[2]FES'!#REF!</definedName>
    <definedName name="SP17" localSheetId="9">'[2]FES'!#REF!</definedName>
    <definedName name="SP17" localSheetId="10">'[2]FES'!#REF!</definedName>
    <definedName name="SP17" localSheetId="13">'[2]FES'!#REF!</definedName>
    <definedName name="SP17">'[2]FES'!#REF!</definedName>
    <definedName name="SP18" localSheetId="2">'[2]FES'!#REF!</definedName>
    <definedName name="SP18" localSheetId="6">'[2]FES'!#REF!</definedName>
    <definedName name="SP18" localSheetId="11">'[2]FES'!#REF!</definedName>
    <definedName name="SP18" localSheetId="12">'[2]FES'!#REF!</definedName>
    <definedName name="SP18" localSheetId="8">'[2]FES'!#REF!</definedName>
    <definedName name="SP18" localSheetId="9">'[2]FES'!#REF!</definedName>
    <definedName name="SP18" localSheetId="10">'[2]FES'!#REF!</definedName>
    <definedName name="SP18" localSheetId="13">'[2]FES'!#REF!</definedName>
    <definedName name="SP18">'[2]FES'!#REF!</definedName>
    <definedName name="SP19" localSheetId="2">'[2]FES'!#REF!</definedName>
    <definedName name="SP19" localSheetId="6">'[2]FES'!#REF!</definedName>
    <definedName name="SP19" localSheetId="11">'[2]FES'!#REF!</definedName>
    <definedName name="SP19" localSheetId="12">'[2]FES'!#REF!</definedName>
    <definedName name="SP19" localSheetId="8">'[2]FES'!#REF!</definedName>
    <definedName name="SP19" localSheetId="9">'[2]FES'!#REF!</definedName>
    <definedName name="SP19" localSheetId="10">'[2]FES'!#REF!</definedName>
    <definedName name="SP19" localSheetId="13">'[2]FES'!#REF!</definedName>
    <definedName name="SP19">'[2]FES'!#REF!</definedName>
    <definedName name="SP2" localSheetId="2">'[2]FES'!#REF!</definedName>
    <definedName name="SP2" localSheetId="6">'[2]FES'!#REF!</definedName>
    <definedName name="SP2" localSheetId="11">'[2]FES'!#REF!</definedName>
    <definedName name="SP2" localSheetId="12">'[2]FES'!#REF!</definedName>
    <definedName name="SP2" localSheetId="8">'[2]FES'!#REF!</definedName>
    <definedName name="SP2" localSheetId="9">'[2]FES'!#REF!</definedName>
    <definedName name="SP2" localSheetId="10">'[2]FES'!#REF!</definedName>
    <definedName name="SP2" localSheetId="13">'[2]FES'!#REF!</definedName>
    <definedName name="SP2">'[2]FES'!#REF!</definedName>
    <definedName name="SP20" localSheetId="2">'[2]FES'!#REF!</definedName>
    <definedName name="SP20" localSheetId="6">'[2]FES'!#REF!</definedName>
    <definedName name="SP20" localSheetId="11">'[2]FES'!#REF!</definedName>
    <definedName name="SP20" localSheetId="12">'[2]FES'!#REF!</definedName>
    <definedName name="SP20" localSheetId="8">'[2]FES'!#REF!</definedName>
    <definedName name="SP20" localSheetId="9">'[2]FES'!#REF!</definedName>
    <definedName name="SP20" localSheetId="10">'[2]FES'!#REF!</definedName>
    <definedName name="SP20" localSheetId="13">'[2]FES'!#REF!</definedName>
    <definedName name="SP20">'[2]FES'!#REF!</definedName>
    <definedName name="SP3" localSheetId="2">'[2]FES'!#REF!</definedName>
    <definedName name="SP3" localSheetId="6">'[2]FES'!#REF!</definedName>
    <definedName name="SP3" localSheetId="11">'[2]FES'!#REF!</definedName>
    <definedName name="SP3" localSheetId="12">'[2]FES'!#REF!</definedName>
    <definedName name="SP3" localSheetId="8">'[2]FES'!#REF!</definedName>
    <definedName name="SP3" localSheetId="9">'[2]FES'!#REF!</definedName>
    <definedName name="SP3" localSheetId="10">'[2]FES'!#REF!</definedName>
    <definedName name="SP3" localSheetId="13">'[2]FES'!#REF!</definedName>
    <definedName name="SP3">'[2]FES'!#REF!</definedName>
    <definedName name="SP4" localSheetId="2">'[2]FES'!#REF!</definedName>
    <definedName name="SP4" localSheetId="6">'[2]FES'!#REF!</definedName>
    <definedName name="SP4" localSheetId="11">'[2]FES'!#REF!</definedName>
    <definedName name="SP4" localSheetId="12">'[2]FES'!#REF!</definedName>
    <definedName name="SP4" localSheetId="8">'[2]FES'!#REF!</definedName>
    <definedName name="SP4" localSheetId="9">'[2]FES'!#REF!</definedName>
    <definedName name="SP4" localSheetId="10">'[2]FES'!#REF!</definedName>
    <definedName name="SP4" localSheetId="13">'[2]FES'!#REF!</definedName>
    <definedName name="SP4">'[2]FES'!#REF!</definedName>
    <definedName name="SP5" localSheetId="2">'[2]FES'!#REF!</definedName>
    <definedName name="SP5" localSheetId="6">'[2]FES'!#REF!</definedName>
    <definedName name="SP5" localSheetId="11">'[2]FES'!#REF!</definedName>
    <definedName name="SP5" localSheetId="12">'[2]FES'!#REF!</definedName>
    <definedName name="SP5" localSheetId="8">'[2]FES'!#REF!</definedName>
    <definedName name="SP5" localSheetId="9">'[2]FES'!#REF!</definedName>
    <definedName name="SP5" localSheetId="10">'[2]FES'!#REF!</definedName>
    <definedName name="SP5" localSheetId="13">'[2]FES'!#REF!</definedName>
    <definedName name="SP5">'[2]FES'!#REF!</definedName>
    <definedName name="SP7" localSheetId="2">'[2]FES'!#REF!</definedName>
    <definedName name="SP7" localSheetId="6">'[2]FES'!#REF!</definedName>
    <definedName name="SP7" localSheetId="11">'[2]FES'!#REF!</definedName>
    <definedName name="SP7" localSheetId="12">'[2]FES'!#REF!</definedName>
    <definedName name="SP7" localSheetId="8">'[2]FES'!#REF!</definedName>
    <definedName name="SP7" localSheetId="9">'[2]FES'!#REF!</definedName>
    <definedName name="SP7" localSheetId="10">'[2]FES'!#REF!</definedName>
    <definedName name="SP7" localSheetId="13">'[2]FES'!#REF!</definedName>
    <definedName name="SP7">'[2]FES'!#REF!</definedName>
    <definedName name="SP8" localSheetId="2">'[2]FES'!#REF!</definedName>
    <definedName name="SP8" localSheetId="6">'[2]FES'!#REF!</definedName>
    <definedName name="SP8" localSheetId="11">'[2]FES'!#REF!</definedName>
    <definedName name="SP8" localSheetId="12">'[2]FES'!#REF!</definedName>
    <definedName name="SP8" localSheetId="8">'[2]FES'!#REF!</definedName>
    <definedName name="SP8" localSheetId="9">'[2]FES'!#REF!</definedName>
    <definedName name="SP8" localSheetId="10">'[2]FES'!#REF!</definedName>
    <definedName name="SP8" localSheetId="13">'[2]FES'!#REF!</definedName>
    <definedName name="SP8">'[2]FES'!#REF!</definedName>
    <definedName name="SP9" localSheetId="2">'[2]FES'!#REF!</definedName>
    <definedName name="SP9" localSheetId="6">'[2]FES'!#REF!</definedName>
    <definedName name="SP9" localSheetId="11">'[2]FES'!#REF!</definedName>
    <definedName name="SP9" localSheetId="12">'[2]FES'!#REF!</definedName>
    <definedName name="SP9" localSheetId="8">'[2]FES'!#REF!</definedName>
    <definedName name="SP9" localSheetId="9">'[2]FES'!#REF!</definedName>
    <definedName name="SP9" localSheetId="10">'[2]FES'!#REF!</definedName>
    <definedName name="SP9" localSheetId="13">'[2]FES'!#REF!</definedName>
    <definedName name="SP9">'[2]FES'!#REF!</definedName>
    <definedName name="tyt" localSheetId="9">'тепло 2021'!tyt</definedName>
    <definedName name="tyt">[0]!tyt</definedName>
    <definedName name="yui" localSheetId="9">'тепло 2021'!yui</definedName>
    <definedName name="yui">[0]!yui</definedName>
    <definedName name="второй">#REF!</definedName>
    <definedName name="дек.">'[4]кап.ремонт'!$AY:$AY</definedName>
    <definedName name="ен" localSheetId="9">'тепло 2021'!ен</definedName>
    <definedName name="ен">[0]!ен</definedName>
    <definedName name="ке" localSheetId="9">'тепло 2021'!ке</definedName>
    <definedName name="ке">[0]!ке</definedName>
    <definedName name="лд" localSheetId="9">'тепло 2021'!лд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9">'тепло 2021'!не</definedName>
    <definedName name="не">[0]!не</definedName>
    <definedName name="первый">#REF!</definedName>
    <definedName name="р" localSheetId="9">'тепло 2021'!р</definedName>
    <definedName name="р">[0]!р</definedName>
    <definedName name="т" localSheetId="9">'тепло 2021'!т</definedName>
    <definedName name="т">[0]!т</definedName>
    <definedName name="третий">#REF!</definedName>
    <definedName name="цу" localSheetId="9">'тепло 2021'!цу</definedName>
    <definedName name="цу">[0]!цу</definedName>
    <definedName name="четвертый">#REF!</definedName>
    <definedName name="ю" localSheetId="9">'тепло 2021'!ю</definedName>
    <definedName name="ю">[0]!ю</definedName>
    <definedName name="юж" localSheetId="9">'тепло 2021'!юж</definedName>
    <definedName name="юж">[0]!юж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C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нет в отсканированных на сайте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R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быть 4079,30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R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быть 4079,30
</t>
        </r>
      </text>
    </comment>
  </commentList>
</comments>
</file>

<file path=xl/sharedStrings.xml><?xml version="1.0" encoding="utf-8"?>
<sst xmlns="http://schemas.openxmlformats.org/spreadsheetml/2006/main" count="751" uniqueCount="137">
  <si>
    <t>Тарифы на тепловую энергию, отпускаемую МУП "ШТЭС"</t>
  </si>
  <si>
    <t>№
пп</t>
  </si>
  <si>
    <t>Котельная</t>
  </si>
  <si>
    <t>РЭК 2015 года (без НДС)</t>
  </si>
  <si>
    <t>РЭК 2016 года</t>
  </si>
  <si>
    <t>ЭОТ, без НДС</t>
  </si>
  <si>
    <t>янв-июн 2015</t>
  </si>
  <si>
    <t>июл-дек 2015</t>
  </si>
  <si>
    <t>рост, %</t>
  </si>
  <si>
    <t>с 01.01.2016 по 30.06.2016</t>
  </si>
  <si>
    <t>с 01.07.2016 по 31.12.2016</t>
  </si>
  <si>
    <t>рост,
%</t>
  </si>
  <si>
    <t>с 01.01.2016 
по 30.06.2016</t>
  </si>
  <si>
    <t>с 01.07.2016 
по 31.12.2016</t>
  </si>
  <si>
    <t>рост, к декабрю 2015г
%</t>
  </si>
  <si>
    <t xml:space="preserve"> с 01.01.2015
по 30.06.2015</t>
  </si>
  <si>
    <t xml:space="preserve"> с 01.07.2015
по 31.12.2015</t>
  </si>
  <si>
    <t>без НДС</t>
  </si>
  <si>
    <t>с НДС</t>
  </si>
  <si>
    <t>Алтан</t>
  </si>
  <si>
    <t>Зарничный</t>
  </si>
  <si>
    <t>Иджа</t>
  </si>
  <si>
    <t>Казанцево, СДК</t>
  </si>
  <si>
    <t>Казанцево, школа</t>
  </si>
  <si>
    <t>Каптырево, СДК</t>
  </si>
  <si>
    <t>Каптырево, ЦК</t>
  </si>
  <si>
    <t>Ленск, СДК</t>
  </si>
  <si>
    <t>Сизая, больница</t>
  </si>
  <si>
    <t>Сизая, СДК</t>
  </si>
  <si>
    <t>Школа им.И.Ярыгина</t>
  </si>
  <si>
    <t>Синеборск, ЦК</t>
  </si>
  <si>
    <t>Субботино, школа</t>
  </si>
  <si>
    <t>Шунеры, школа</t>
  </si>
  <si>
    <t>Шунеры,  СДК</t>
  </si>
  <si>
    <t>п. Шушенское МКК</t>
  </si>
  <si>
    <t>п.Ильичево</t>
  </si>
  <si>
    <t>п. Шушенское</t>
  </si>
  <si>
    <t>Приказ РЭК Красноярского края
№ 358-п от 19.12.2014</t>
  </si>
  <si>
    <t>Приказ РЭК Красноярского края № 567-п от 16.12.2015 г.</t>
  </si>
  <si>
    <t>Мартынова Елена Дмитриевна</t>
  </si>
  <si>
    <t>3-44-79</t>
  </si>
  <si>
    <t>РЭК 2017 года</t>
  </si>
  <si>
    <t>с 01.01.2017 по 30.06.2017</t>
  </si>
  <si>
    <t>с 01.07.2017 по 31.12.2017</t>
  </si>
  <si>
    <t>РЭК 2018 года</t>
  </si>
  <si>
    <t>с 01.01.2018 по 30.06.2018</t>
  </si>
  <si>
    <t>с 01.07.2018 по 31.12.2018</t>
  </si>
  <si>
    <t>Приказ РЭК Красноярского края № 618-п от 15.12.2016 г.</t>
  </si>
  <si>
    <t>Приказ РЭК Красноярского края № 482-п от 15.12.2017 г.</t>
  </si>
  <si>
    <t>п. Шушенское (население)</t>
  </si>
  <si>
    <t>п. Шушенское (бюджет, прочие)</t>
  </si>
  <si>
    <t>п.Ильичево (население)</t>
  </si>
  <si>
    <t>п.Ильичево (бюджет, прочие)</t>
  </si>
  <si>
    <t>с НДС руб/Гкал</t>
  </si>
  <si>
    <t>Приказ РЭК Красноярского края № 24-п от 15.03.2018 г.</t>
  </si>
  <si>
    <t>Льготный тариф РЭК с 01.01.2018 года</t>
  </si>
  <si>
    <t>с 01.04.2018 по 30.06.2018</t>
  </si>
  <si>
    <t>Котельные МУП ШТЭС, по которым нет реализации тепловой энергии, необходимой для оказания коммунальной услуги по отоплению и горячему водоснабжению населению и приравненным к нему 
категорям потребителей.</t>
  </si>
  <si>
    <t>Прибыль</t>
  </si>
  <si>
    <t>Убыток</t>
  </si>
  <si>
    <t>Финансовый 
результат за 2017 г</t>
  </si>
  <si>
    <t>ЭОТ 2018 г</t>
  </si>
  <si>
    <t>с 01.01.2019 по 30.06.2019</t>
  </si>
  <si>
    <t>с 01.07.2019 по 31.12.2019</t>
  </si>
  <si>
    <t>ЭОТ РЭК 2019 года</t>
  </si>
  <si>
    <t xml:space="preserve"> ЭОТ РЭК 2018 года</t>
  </si>
  <si>
    <t>ЭОТ 2019 г</t>
  </si>
  <si>
    <t>Льготный тариф РЭК 2019 год</t>
  </si>
  <si>
    <t>п. Шушенское (население) 
1- 2 этажные дома</t>
  </si>
  <si>
    <t>2</t>
  </si>
  <si>
    <t>3</t>
  </si>
  <si>
    <t>Льготный тариф РЭК с 01.04.2018 года</t>
  </si>
  <si>
    <t>Приказ Министерства тарифной политики 
Красноярского края № 435-п от 19.12.2018 г.</t>
  </si>
  <si>
    <t>Приказ Министерства тарифной политики 
Красноярского края № 539-п от 27.12.2018 г.</t>
  </si>
  <si>
    <t>Приказ РЭК Красноярского края № 567-п от 16.12.2015 г.; Приказ № 20_п от 09.02.16г внес изм в 567-п; 
Приказ № 84_п от 31.05.16г внес изм в 567-п</t>
  </si>
  <si>
    <t>ЭОТ РЭК 2020 года</t>
  </si>
  <si>
    <t>Приказ Министерства тарифной политики 
Красноярского края № 312-п от 11.12.2019 г.</t>
  </si>
  <si>
    <t>с 01.01.2020 по 30.06.2020</t>
  </si>
  <si>
    <t>с 01.07.2020 по 31.12.2020</t>
  </si>
  <si>
    <t>Льготный тариф РЭК 2020 год</t>
  </si>
  <si>
    <t>ЭОТ 2020 г</t>
  </si>
  <si>
    <t>на 2020 год</t>
  </si>
  <si>
    <t>Экономически обоснованные тарифы                                                      на тепловую энергию, отпускаемую МУП "ШТЭС"</t>
  </si>
  <si>
    <t>компонент на теплоноситель, руб./куб.м</t>
  </si>
  <si>
    <t>компонент на тепловую энергию (одноставочный), руб./Гкал</t>
  </si>
  <si>
    <t>ЭОТ МТП на 2020 год</t>
  </si>
  <si>
    <t>№п/п</t>
  </si>
  <si>
    <t>№ п/п</t>
  </si>
  <si>
    <t>без НДС, руб/Гкал</t>
  </si>
  <si>
    <t>с НДС, руб/Гкал</t>
  </si>
  <si>
    <t>Прочие потребители</t>
  </si>
  <si>
    <t>Население (тарифы указываются с учетом НДС)</t>
  </si>
  <si>
    <t>Группы потребителей</t>
  </si>
  <si>
    <t>1)</t>
  </si>
  <si>
    <t>2)</t>
  </si>
  <si>
    <t>на 2021 год</t>
  </si>
  <si>
    <t>Льготные тарифы на тепловую энергию,                                                           отпускаемую МУП "ШТЭС" на 2021 год</t>
  </si>
  <si>
    <t>Экономически обоснованные тарифы на горячую воду, поставляемую потребителям МУП "ШТЭС" 
с использованием открытых систем теплоснабжения (горячего водоснабжения)</t>
  </si>
  <si>
    <t>Льготные тарифы на горячую воду, поставляемую потребителям МУП "ШТЭС"                                                                                                                                  с использованием открытых систем теплоснабжения (горячего водоснабжения) на 2021 год.</t>
  </si>
  <si>
    <t>Приказ Министерства тарифной политики 
Красноярского края № 242-п от 10.12.2020 г.</t>
  </si>
  <si>
    <t>с 01.01.2021 по 30.06.2021</t>
  </si>
  <si>
    <t>с 01.07.2021 по 31.12.2021</t>
  </si>
  <si>
    <t>Тариф на холодную воду, поставляемую МУП "ШТЭС"                                       на 2021 год (п. Ильичево)</t>
  </si>
  <si>
    <t>Приказ Министерства тарифной политики 
Красноярского края № 240-п от 10.12.2020 г.</t>
  </si>
  <si>
    <t>Приказ Министерства тарифной политики 
Красноярского края                  №  556-в от 02.12.2020 г.</t>
  </si>
  <si>
    <t xml:space="preserve">Полная версия приказа (Об установлении долгосрочных тарифов на тепловую энергию, поставляемую Муниципальным унитарным предприятием Шушенского района "Тепловые и электрические сети" № 240 -п от 10.12.2020 г.) опубликована:   </t>
  </si>
  <si>
    <t>Опубликовано 16.12.2020 на "Официальном интернет-портале правовой информации Красноярского края" (http://zakon.krskstate.ru) и вступает в силу через 10 дней после его официального опубликования.</t>
  </si>
  <si>
    <t>http://zakon.krskstate.ru/0/doc/71177</t>
  </si>
  <si>
    <t>http://shtes.ru/cold-water/tarify/2021-year.php</t>
  </si>
  <si>
    <t>Опубликовано 03.12.2020 на "Официальном интернет-портале правовой информации Красноярского края" (http://zakon.krskstate.ru) и вступает в силу со дня подписания.</t>
  </si>
  <si>
    <t xml:space="preserve">Полная версия приказа (Об установлении долгосрочных тарифов на питьевую воду для потребителей муниципального унитарного предприятия Шушенского района "Тепловые и электрические сети"                                 № 556-в от 02.12.2020 г.) опубликована:                    </t>
  </si>
  <si>
    <t>http://zakon.krskstate.ru/0/doc/71176</t>
  </si>
  <si>
    <t>Опубликовано 03.12.2020 на "Официальном интернет-портале правовой информации Красноярского края" (http://zakon.krskstate.ru) и вступает в силу через 10 дней после его официального опубликования.</t>
  </si>
  <si>
    <t xml:space="preserve">Полная версия приказа (Об утверждении производственной программы по оказанию услуг питьевого водоснабжения муниципального унитарного предприятия Шушенского района "Тепловые и электрические сети" № 555 - в от 02.12.2020 г.) опубликована:                    </t>
  </si>
  <si>
    <t>http://zakon.krskstate.ru/0/doc/71786</t>
  </si>
  <si>
    <t>http://shtes.ru/hot-water/tarify/2021-year.php</t>
  </si>
  <si>
    <t>Экономически обоснованные тарифы на тепловую энергию, поставляемую потребителям МУП "ШТЭС" на 2021 год</t>
  </si>
  <si>
    <t>СЦТ № 1 Алтан</t>
  </si>
  <si>
    <t>СЦТ № 2 Зарничный</t>
  </si>
  <si>
    <t>СЦТ № 3 Иджа</t>
  </si>
  <si>
    <t>СЦТ № 4 Казанцево, СДК</t>
  </si>
  <si>
    <t>СЦТ № 5 Казанцево, школа</t>
  </si>
  <si>
    <t>СЦТ № 6 Каптырево, СДК</t>
  </si>
  <si>
    <t>СЦТ № 7 Каптырево, ЦК</t>
  </si>
  <si>
    <t>СЦТ № 8 Ленск, СДК</t>
  </si>
  <si>
    <t>СЦТ № 9 п. Шушенское</t>
  </si>
  <si>
    <t>СЦТ № 10 Сизая, больница</t>
  </si>
  <si>
    <t>СЦТ № 11 Сизая, СДК</t>
  </si>
  <si>
    <t>СЦТ № 12 Школа им.И.Ярыгина</t>
  </si>
  <si>
    <t>СЦТ № 13 Синеборск, ЦК</t>
  </si>
  <si>
    <t>СЦТ № 14 Субботино, школа</t>
  </si>
  <si>
    <t>СЦТ № 15 Шунеры, школа</t>
  </si>
  <si>
    <t>СЦТ № 16 Шунеры,  СДК</t>
  </si>
  <si>
    <t>СЦТ № 17 п. Шушенское МКК</t>
  </si>
  <si>
    <t>СЦТ № 18 п.Ильичево</t>
  </si>
  <si>
    <t xml:space="preserve">Полная версия приказа (Об установлении долгосрочных тарифов на горячую воду, поставляемую Муниципальным унитарным предприятием Шушенского района "Тепловые и электрические сети" (Шушенский район, п. Шушенское, ИНН 2442000890) с использованием открытых систем теплоснабжения (горячего водоснабжения)"                                             № 242 -п от 10.12.2020 г.) опубликована:   </t>
  </si>
  <si>
    <t>http://zakon.krskstate.ru/0/doc/71778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</si>
</sst>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General_)"/>
    <numFmt numFmtId="175" formatCode="\ #,##0.00\ ;&quot; (&quot;#,##0.00\);&quot; -&quot;#\ 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0"/>
    <numFmt numFmtId="182" formatCode="0.0000"/>
    <numFmt numFmtId="183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ahoma"/>
      <family val="0"/>
    </font>
    <font>
      <b/>
      <i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74" fontId="5" fillId="0" borderId="1">
      <alignment/>
      <protection locked="0"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174" fontId="8" fillId="28" borderId="1">
      <alignment/>
      <protection/>
    </xf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2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61" applyNumberFormat="1" applyAlignment="1">
      <alignment/>
    </xf>
    <xf numFmtId="0" fontId="0" fillId="0" borderId="0" xfId="0" applyAlignment="1">
      <alignment horizontal="center"/>
    </xf>
    <xf numFmtId="172" fontId="0" fillId="0" borderId="0" xfId="61" applyNumberFormat="1" applyFont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5" borderId="16" xfId="56" applyFill="1" applyBorder="1" applyAlignment="1">
      <alignment horizontal="center" vertical="center" wrapText="1"/>
      <protection/>
    </xf>
    <xf numFmtId="0" fontId="5" fillId="35" borderId="17" xfId="56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 indent="1"/>
    </xf>
    <xf numFmtId="173" fontId="0" fillId="0" borderId="18" xfId="64" applyFill="1" applyBorder="1" applyAlignment="1">
      <alignment/>
    </xf>
    <xf numFmtId="173" fontId="0" fillId="0" borderId="19" xfId="64" applyFill="1" applyBorder="1" applyAlignment="1">
      <alignment/>
    </xf>
    <xf numFmtId="172" fontId="0" fillId="0" borderId="20" xfId="61" applyNumberFormat="1" applyFill="1" applyBorder="1" applyAlignment="1">
      <alignment/>
    </xf>
    <xf numFmtId="171" fontId="5" fillId="0" borderId="18" xfId="66" applyBorder="1" applyAlignment="1">
      <alignment/>
    </xf>
    <xf numFmtId="171" fontId="5" fillId="0" borderId="20" xfId="66" applyBorder="1" applyAlignment="1">
      <alignment/>
    </xf>
    <xf numFmtId="10" fontId="5" fillId="0" borderId="21" xfId="61" applyNumberFormat="1" applyFont="1" applyBorder="1" applyAlignment="1">
      <alignment horizontal="center"/>
    </xf>
    <xf numFmtId="2" fontId="5" fillId="0" borderId="12" xfId="61" applyNumberFormat="1" applyFont="1" applyBorder="1" applyAlignment="1">
      <alignment horizontal="center"/>
    </xf>
    <xf numFmtId="2" fontId="0" fillId="0" borderId="22" xfId="0" applyNumberFormat="1" applyFill="1" applyBorder="1" applyAlignment="1">
      <alignment/>
    </xf>
    <xf numFmtId="10" fontId="0" fillId="0" borderId="2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left" indent="1"/>
    </xf>
    <xf numFmtId="173" fontId="0" fillId="0" borderId="24" xfId="64" applyFill="1" applyBorder="1" applyAlignment="1">
      <alignment/>
    </xf>
    <xf numFmtId="173" fontId="0" fillId="0" borderId="25" xfId="64" applyFill="1" applyBorder="1" applyAlignment="1">
      <alignment/>
    </xf>
    <xf numFmtId="172" fontId="0" fillId="0" borderId="26" xfId="61" applyNumberFormat="1" applyFill="1" applyBorder="1" applyAlignment="1">
      <alignment/>
    </xf>
    <xf numFmtId="171" fontId="5" fillId="0" borderId="24" xfId="66" applyBorder="1" applyAlignment="1">
      <alignment/>
    </xf>
    <xf numFmtId="171" fontId="5" fillId="0" borderId="26" xfId="66" applyBorder="1" applyAlignment="1">
      <alignment/>
    </xf>
    <xf numFmtId="10" fontId="5" fillId="0" borderId="27" xfId="61" applyNumberFormat="1" applyFont="1" applyBorder="1" applyAlignment="1">
      <alignment horizontal="center"/>
    </xf>
    <xf numFmtId="2" fontId="5" fillId="0" borderId="24" xfId="61" applyNumberFormat="1" applyFont="1" applyBorder="1" applyAlignment="1">
      <alignment horizontal="center"/>
    </xf>
    <xf numFmtId="2" fontId="0" fillId="0" borderId="28" xfId="0" applyNumberFormat="1" applyFill="1" applyBorder="1" applyAlignment="1">
      <alignment/>
    </xf>
    <xf numFmtId="10" fontId="0" fillId="0" borderId="26" xfId="0" applyNumberFormat="1" applyFill="1" applyBorder="1" applyAlignment="1">
      <alignment/>
    </xf>
    <xf numFmtId="171" fontId="5" fillId="0" borderId="24" xfId="66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 indent="1"/>
    </xf>
    <xf numFmtId="173" fontId="0" fillId="0" borderId="14" xfId="64" applyFill="1" applyBorder="1" applyAlignment="1">
      <alignment/>
    </xf>
    <xf numFmtId="173" fontId="0" fillId="0" borderId="15" xfId="64" applyFill="1" applyBorder="1" applyAlignment="1">
      <alignment/>
    </xf>
    <xf numFmtId="172" fontId="0" fillId="0" borderId="29" xfId="61" applyNumberFormat="1" applyFill="1" applyBorder="1" applyAlignment="1">
      <alignment/>
    </xf>
    <xf numFmtId="171" fontId="5" fillId="35" borderId="14" xfId="66" applyFill="1" applyBorder="1" applyAlignment="1">
      <alignment/>
    </xf>
    <xf numFmtId="171" fontId="5" fillId="35" borderId="29" xfId="66" applyFill="1" applyBorder="1" applyAlignment="1">
      <alignment/>
    </xf>
    <xf numFmtId="2" fontId="5" fillId="0" borderId="14" xfId="61" applyNumberFormat="1" applyFont="1" applyBorder="1" applyAlignment="1">
      <alignment horizontal="center"/>
    </xf>
    <xf numFmtId="2" fontId="0" fillId="0" borderId="30" xfId="0" applyNumberFormat="1" applyFill="1" applyBorder="1" applyAlignment="1">
      <alignment/>
    </xf>
    <xf numFmtId="10" fontId="0" fillId="0" borderId="29" xfId="0" applyNumberFormat="1" applyFill="1" applyBorder="1" applyAlignment="1">
      <alignment/>
    </xf>
    <xf numFmtId="0" fontId="0" fillId="0" borderId="0" xfId="0" applyAlignment="1">
      <alignment vertical="center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71" fontId="5" fillId="0" borderId="14" xfId="66" applyBorder="1" applyAlignment="1">
      <alignment/>
    </xf>
    <xf numFmtId="171" fontId="5" fillId="0" borderId="29" xfId="66" applyBorder="1" applyAlignment="1">
      <alignment/>
    </xf>
    <xf numFmtId="10" fontId="5" fillId="0" borderId="34" xfId="61" applyNumberFormat="1" applyFont="1" applyBorder="1" applyAlignment="1">
      <alignment horizontal="center"/>
    </xf>
    <xf numFmtId="171" fontId="5" fillId="36" borderId="18" xfId="66" applyFill="1" applyBorder="1" applyAlignment="1">
      <alignment/>
    </xf>
    <xf numFmtId="171" fontId="5" fillId="36" borderId="20" xfId="66" applyFill="1" applyBorder="1" applyAlignment="1">
      <alignment/>
    </xf>
    <xf numFmtId="0" fontId="0" fillId="0" borderId="35" xfId="0" applyBorder="1" applyAlignment="1">
      <alignment vertical="center"/>
    </xf>
    <xf numFmtId="2" fontId="0" fillId="0" borderId="36" xfId="0" applyNumberFormat="1" applyFill="1" applyBorder="1" applyAlignment="1">
      <alignment/>
    </xf>
    <xf numFmtId="10" fontId="0" fillId="0" borderId="37" xfId="0" applyNumberForma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left" indent="1"/>
    </xf>
    <xf numFmtId="49" fontId="0" fillId="0" borderId="38" xfId="0" applyNumberFormat="1" applyFill="1" applyBorder="1" applyAlignment="1">
      <alignment horizontal="center"/>
    </xf>
    <xf numFmtId="0" fontId="0" fillId="0" borderId="39" xfId="0" applyFont="1" applyFill="1" applyBorder="1" applyAlignment="1">
      <alignment horizontal="left" indent="1"/>
    </xf>
    <xf numFmtId="49" fontId="0" fillId="0" borderId="16" xfId="0" applyNumberFormat="1" applyFill="1" applyBorder="1" applyAlignment="1">
      <alignment horizontal="center"/>
    </xf>
    <xf numFmtId="0" fontId="0" fillId="0" borderId="40" xfId="0" applyFont="1" applyFill="1" applyBorder="1" applyAlignment="1">
      <alignment horizontal="left" indent="1"/>
    </xf>
    <xf numFmtId="171" fontId="5" fillId="0" borderId="16" xfId="66" applyBorder="1" applyAlignment="1">
      <alignment/>
    </xf>
    <xf numFmtId="171" fontId="5" fillId="0" borderId="17" xfId="66" applyBorder="1" applyAlignment="1">
      <alignment/>
    </xf>
    <xf numFmtId="10" fontId="5" fillId="0" borderId="41" xfId="61" applyNumberFormat="1" applyFont="1" applyBorder="1" applyAlignment="1">
      <alignment horizontal="center"/>
    </xf>
    <xf numFmtId="0" fontId="5" fillId="0" borderId="16" xfId="56" applyFill="1" applyBorder="1" applyAlignment="1">
      <alignment horizontal="center" vertical="center" wrapText="1"/>
      <protection/>
    </xf>
    <xf numFmtId="0" fontId="5" fillId="0" borderId="17" xfId="56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171" fontId="5" fillId="0" borderId="24" xfId="66" applyFill="1" applyBorder="1" applyAlignment="1">
      <alignment/>
    </xf>
    <xf numFmtId="171" fontId="5" fillId="0" borderId="26" xfId="66" applyFill="1" applyBorder="1" applyAlignment="1">
      <alignment/>
    </xf>
    <xf numFmtId="10" fontId="5" fillId="0" borderId="27" xfId="61" applyNumberFormat="1" applyFont="1" applyFill="1" applyBorder="1" applyAlignment="1">
      <alignment horizontal="center"/>
    </xf>
    <xf numFmtId="171" fontId="5" fillId="0" borderId="18" xfId="66" applyFill="1" applyBorder="1" applyAlignment="1">
      <alignment/>
    </xf>
    <xf numFmtId="171" fontId="5" fillId="0" borderId="20" xfId="66" applyFill="1" applyBorder="1" applyAlignment="1">
      <alignment/>
    </xf>
    <xf numFmtId="2" fontId="5" fillId="0" borderId="24" xfId="61" applyNumberFormat="1" applyFont="1" applyFill="1" applyBorder="1" applyAlignment="1">
      <alignment horizontal="center"/>
    </xf>
    <xf numFmtId="171" fontId="5" fillId="0" borderId="24" xfId="66" applyFont="1" applyFill="1" applyBorder="1" applyAlignment="1">
      <alignment/>
    </xf>
    <xf numFmtId="171" fontId="5" fillId="0" borderId="14" xfId="66" applyFill="1" applyBorder="1" applyAlignment="1">
      <alignment/>
    </xf>
    <xf numFmtId="171" fontId="5" fillId="0" borderId="29" xfId="66" applyFill="1" applyBorder="1" applyAlignment="1">
      <alignment/>
    </xf>
    <xf numFmtId="10" fontId="5" fillId="0" borderId="34" xfId="61" applyNumberFormat="1" applyFont="1" applyFill="1" applyBorder="1" applyAlignment="1">
      <alignment horizontal="center"/>
    </xf>
    <xf numFmtId="2" fontId="5" fillId="0" borderId="14" xfId="61" applyNumberFormat="1" applyFont="1" applyFill="1" applyBorder="1" applyAlignment="1">
      <alignment horizont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2" fontId="0" fillId="0" borderId="31" xfId="0" applyNumberFormat="1" applyFill="1" applyBorder="1" applyAlignment="1">
      <alignment horizontal="center" vertical="center" wrapText="1"/>
    </xf>
    <xf numFmtId="2" fontId="0" fillId="0" borderId="32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173" fontId="6" fillId="0" borderId="42" xfId="64" applyFont="1" applyFill="1" applyBorder="1" applyAlignment="1" applyProtection="1">
      <alignment horizontal="center"/>
      <protection/>
    </xf>
    <xf numFmtId="173" fontId="6" fillId="0" borderId="43" xfId="64" applyFont="1" applyFill="1" applyBorder="1" applyAlignment="1" applyProtection="1">
      <alignment/>
      <protection/>
    </xf>
    <xf numFmtId="173" fontId="6" fillId="0" borderId="42" xfId="64" applyFont="1" applyFill="1" applyBorder="1" applyAlignment="1" applyProtection="1">
      <alignment/>
      <protection/>
    </xf>
    <xf numFmtId="173" fontId="6" fillId="0" borderId="44" xfId="64" applyFont="1" applyFill="1" applyBorder="1" applyAlignment="1" applyProtection="1">
      <alignment horizontal="center"/>
      <protection/>
    </xf>
    <xf numFmtId="173" fontId="6" fillId="0" borderId="45" xfId="64" applyFont="1" applyFill="1" applyBorder="1" applyAlignment="1" applyProtection="1">
      <alignment/>
      <protection/>
    </xf>
    <xf numFmtId="0" fontId="0" fillId="0" borderId="35" xfId="0" applyFill="1" applyBorder="1" applyAlignment="1">
      <alignment vertical="center"/>
    </xf>
    <xf numFmtId="0" fontId="11" fillId="0" borderId="46" xfId="0" applyFont="1" applyBorder="1" applyAlignment="1">
      <alignment/>
    </xf>
    <xf numFmtId="173" fontId="6" fillId="0" borderId="35" xfId="64" applyFont="1" applyFill="1" applyBorder="1" applyAlignment="1" applyProtection="1">
      <alignment horizontal="center"/>
      <protection/>
    </xf>
    <xf numFmtId="173" fontId="6" fillId="0" borderId="35" xfId="64" applyFont="1" applyFill="1" applyBorder="1" applyAlignment="1" applyProtection="1">
      <alignment/>
      <protection/>
    </xf>
    <xf numFmtId="172" fontId="5" fillId="0" borderId="21" xfId="61" applyNumberFormat="1" applyFont="1" applyBorder="1" applyAlignment="1">
      <alignment horizontal="center"/>
    </xf>
    <xf numFmtId="172" fontId="5" fillId="0" borderId="27" xfId="61" applyNumberFormat="1" applyFont="1" applyBorder="1" applyAlignment="1">
      <alignment horizontal="center"/>
    </xf>
    <xf numFmtId="172" fontId="5" fillId="0" borderId="27" xfId="61" applyNumberFormat="1" applyFont="1" applyFill="1" applyBorder="1" applyAlignment="1">
      <alignment horizontal="center"/>
    </xf>
    <xf numFmtId="0" fontId="0" fillId="0" borderId="47" xfId="0" applyBorder="1" applyAlignment="1">
      <alignment vertical="center"/>
    </xf>
    <xf numFmtId="171" fontId="5" fillId="0" borderId="38" xfId="66" applyFill="1" applyBorder="1" applyAlignment="1">
      <alignment/>
    </xf>
    <xf numFmtId="171" fontId="5" fillId="0" borderId="37" xfId="66" applyFill="1" applyBorder="1" applyAlignment="1">
      <alignment/>
    </xf>
    <xf numFmtId="10" fontId="5" fillId="0" borderId="48" xfId="61" applyNumberFormat="1" applyFont="1" applyFill="1" applyBorder="1" applyAlignment="1">
      <alignment horizontal="center"/>
    </xf>
    <xf numFmtId="2" fontId="5" fillId="0" borderId="38" xfId="61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 indent="1"/>
    </xf>
    <xf numFmtId="14" fontId="0" fillId="0" borderId="0" xfId="0" applyNumberFormat="1" applyAlignment="1">
      <alignment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 horizontal="left" indent="1"/>
    </xf>
    <xf numFmtId="173" fontId="0" fillId="0" borderId="35" xfId="64" applyFill="1" applyBorder="1" applyAlignment="1">
      <alignment/>
    </xf>
    <xf numFmtId="172" fontId="0" fillId="0" borderId="35" xfId="61" applyNumberFormat="1" applyFill="1" applyBorder="1" applyAlignment="1">
      <alignment/>
    </xf>
    <xf numFmtId="0" fontId="4" fillId="35" borderId="49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1" fontId="5" fillId="35" borderId="35" xfId="66" applyFill="1" applyBorder="1" applyAlignment="1">
      <alignment/>
    </xf>
    <xf numFmtId="10" fontId="5" fillId="0" borderId="35" xfId="61" applyNumberFormat="1" applyFont="1" applyBorder="1" applyAlignment="1">
      <alignment horizontal="center"/>
    </xf>
    <xf numFmtId="171" fontId="5" fillId="0" borderId="35" xfId="66" applyBorder="1" applyAlignment="1">
      <alignment/>
    </xf>
    <xf numFmtId="171" fontId="5" fillId="0" borderId="35" xfId="66" applyFont="1" applyBorder="1" applyAlignment="1">
      <alignment/>
    </xf>
    <xf numFmtId="171" fontId="5" fillId="36" borderId="35" xfId="66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2" fontId="0" fillId="0" borderId="35" xfId="0" applyNumberFormat="1" applyBorder="1" applyAlignment="1">
      <alignment horizontal="center" wrapText="1"/>
    </xf>
    <xf numFmtId="0" fontId="15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2" fontId="16" fillId="0" borderId="0" xfId="61" applyNumberFormat="1" applyFont="1" applyAlignment="1">
      <alignment/>
    </xf>
    <xf numFmtId="0" fontId="17" fillId="0" borderId="46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172" fontId="0" fillId="0" borderId="35" xfId="61" applyNumberFormat="1" applyBorder="1" applyAlignment="1">
      <alignment horizontal="center"/>
    </xf>
    <xf numFmtId="0" fontId="0" fillId="0" borderId="35" xfId="0" applyBorder="1" applyAlignment="1">
      <alignment horizontal="left"/>
    </xf>
    <xf numFmtId="2" fontId="0" fillId="0" borderId="3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5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horizontal="center"/>
    </xf>
    <xf numFmtId="0" fontId="46" fillId="0" borderId="0" xfId="43" applyAlignment="1">
      <alignment/>
    </xf>
    <xf numFmtId="0" fontId="0" fillId="0" borderId="0" xfId="0" applyFont="1" applyAlignment="1">
      <alignment horizontal="right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2" fontId="0" fillId="0" borderId="35" xfId="0" applyNumberForma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right"/>
    </xf>
    <xf numFmtId="0" fontId="46" fillId="0" borderId="0" xfId="43" applyFill="1" applyAlignment="1">
      <alignment horizontal="left"/>
    </xf>
    <xf numFmtId="0" fontId="0" fillId="0" borderId="19" xfId="0" applyFont="1" applyFill="1" applyBorder="1" applyAlignment="1">
      <alignment horizontal="left" indent="1"/>
    </xf>
    <xf numFmtId="0" fontId="0" fillId="0" borderId="25" xfId="0" applyFont="1" applyFill="1" applyBorder="1" applyAlignment="1">
      <alignment horizontal="left" indent="1"/>
    </xf>
    <xf numFmtId="171" fontId="5" fillId="0" borderId="18" xfId="66" applyFont="1" applyBorder="1" applyAlignment="1">
      <alignment/>
    </xf>
    <xf numFmtId="171" fontId="5" fillId="0" borderId="20" xfId="66" applyFont="1" applyBorder="1" applyAlignment="1">
      <alignment/>
    </xf>
    <xf numFmtId="171" fontId="5" fillId="37" borderId="20" xfId="66" applyFont="1" applyFill="1" applyBorder="1" applyAlignment="1">
      <alignment/>
    </xf>
    <xf numFmtId="171" fontId="5" fillId="0" borderId="26" xfId="66" applyFont="1" applyBorder="1" applyAlignment="1">
      <alignment/>
    </xf>
    <xf numFmtId="0" fontId="0" fillId="0" borderId="54" xfId="0" applyFont="1" applyFill="1" applyBorder="1" applyAlignment="1">
      <alignment horizontal="left" indent="1"/>
    </xf>
    <xf numFmtId="171" fontId="5" fillId="0" borderId="55" xfId="66" applyFont="1" applyBorder="1" applyAlignment="1">
      <alignment/>
    </xf>
    <xf numFmtId="171" fontId="5" fillId="0" borderId="56" xfId="66" applyFont="1" applyBorder="1" applyAlignment="1">
      <alignment/>
    </xf>
    <xf numFmtId="0" fontId="6" fillId="0" borderId="0" xfId="0" applyFont="1" applyAlignment="1">
      <alignment/>
    </xf>
    <xf numFmtId="0" fontId="5" fillId="35" borderId="50" xfId="56" applyFill="1" applyBorder="1" applyAlignment="1">
      <alignment horizontal="center" wrapText="1"/>
      <protection/>
    </xf>
    <xf numFmtId="0" fontId="5" fillId="35" borderId="31" xfId="56" applyFill="1" applyBorder="1" applyAlignment="1">
      <alignment horizontal="center" wrapText="1"/>
      <protection/>
    </xf>
    <xf numFmtId="0" fontId="5" fillId="35" borderId="46" xfId="56" applyFill="1" applyBorder="1" applyAlignment="1">
      <alignment horizontal="center" wrapText="1"/>
      <protection/>
    </xf>
    <xf numFmtId="0" fontId="5" fillId="35" borderId="33" xfId="56" applyFill="1" applyBorder="1" applyAlignment="1">
      <alignment horizontal="center" wrapText="1"/>
      <protection/>
    </xf>
    <xf numFmtId="0" fontId="5" fillId="35" borderId="52" xfId="56" applyFont="1" applyFill="1" applyBorder="1" applyAlignment="1">
      <alignment horizontal="center" vertical="center" wrapText="1"/>
      <protection/>
    </xf>
    <xf numFmtId="0" fontId="5" fillId="35" borderId="32" xfId="56" applyFill="1" applyBorder="1" applyAlignment="1">
      <alignment horizontal="center" vertical="center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72" fontId="0" fillId="34" borderId="57" xfId="61" applyNumberFormat="1" applyFont="1" applyFill="1" applyBorder="1" applyAlignment="1">
      <alignment horizontal="center" vertical="center"/>
    </xf>
    <xf numFmtId="172" fontId="0" fillId="34" borderId="56" xfId="61" applyNumberFormat="1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/>
    </xf>
    <xf numFmtId="0" fontId="5" fillId="35" borderId="16" xfId="56" applyFill="1" applyBorder="1" applyAlignment="1">
      <alignment horizontal="center" wrapText="1"/>
      <protection/>
    </xf>
    <xf numFmtId="0" fontId="5" fillId="35" borderId="17" xfId="56" applyFill="1" applyBorder="1" applyAlignment="1">
      <alignment horizont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5" fillId="0" borderId="16" xfId="56" applyFill="1" applyBorder="1" applyAlignment="1">
      <alignment horizontal="center" wrapText="1"/>
      <protection/>
    </xf>
    <xf numFmtId="0" fontId="5" fillId="0" borderId="17" xfId="56" applyFill="1" applyBorder="1" applyAlignment="1">
      <alignment horizont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5" fillId="0" borderId="52" xfId="56" applyFont="1" applyFill="1" applyBorder="1" applyAlignment="1">
      <alignment horizontal="center" vertical="center" wrapText="1"/>
      <protection/>
    </xf>
    <xf numFmtId="0" fontId="5" fillId="0" borderId="32" xfId="56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35" borderId="46" xfId="56" applyFont="1" applyFill="1" applyBorder="1" applyAlignment="1">
      <alignment horizontal="center" vertical="center" wrapText="1"/>
      <protection/>
    </xf>
    <xf numFmtId="0" fontId="5" fillId="35" borderId="33" xfId="56" applyFont="1" applyFill="1" applyBorder="1" applyAlignment="1">
      <alignment horizontal="center" vertical="center" wrapText="1"/>
      <protection/>
    </xf>
    <xf numFmtId="0" fontId="0" fillId="0" borderId="5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9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2" fillId="0" borderId="16" xfId="56" applyFont="1" applyFill="1" applyBorder="1" applyAlignment="1">
      <alignment horizontal="center" wrapText="1"/>
      <protection/>
    </xf>
    <xf numFmtId="0" fontId="12" fillId="0" borderId="17" xfId="56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2" fillId="0" borderId="35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5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15" fillId="0" borderId="4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Тарифы 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Тарифы 2014" xfId="66"/>
    <cellStyle name="Хороший" xfId="67"/>
  </cellStyles>
  <dxfs count="3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color indexed="9"/>
      </font>
    </dxf>
    <dxf>
      <font>
        <b val="0"/>
        <color indexed="10"/>
      </font>
    </dxf>
    <dxf>
      <font>
        <b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akon.krskstate.ru/0/doc/71786" TargetMode="External" /><Relationship Id="rId2" Type="http://schemas.openxmlformats.org/officeDocument/2006/relationships/hyperlink" Target="http://shtes.ru/hot-water/tarify/2021-year.php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zakon.krskstate.ru/0/doc/71786" TargetMode="External" /><Relationship Id="rId2" Type="http://schemas.openxmlformats.org/officeDocument/2006/relationships/hyperlink" Target="http://shtes.ru/hot-water/tarify/2021-year.php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shtes.ru/hot-water/tarify/2021-year.php" TargetMode="External" /><Relationship Id="rId2" Type="http://schemas.openxmlformats.org/officeDocument/2006/relationships/hyperlink" Target="http://zakon.krskstate.ru/0/doc/71778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shtes.ru/hot-water/tarify/2021-year.php" TargetMode="External" /><Relationship Id="rId2" Type="http://schemas.openxmlformats.org/officeDocument/2006/relationships/hyperlink" Target="http://zakon.krskstate.ru/0/doc/71778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shtes.ru/cold-water/tarify/2021-year.php" TargetMode="External" /><Relationship Id="rId2" Type="http://schemas.openxmlformats.org/officeDocument/2006/relationships/hyperlink" Target="http://zakon.krskstate.ru/0/doc/71176" TargetMode="External" /><Relationship Id="rId3" Type="http://schemas.openxmlformats.org/officeDocument/2006/relationships/hyperlink" Target="http://shtes.ru/cold-water/tarify/2021-year.php" TargetMode="External" /><Relationship Id="rId4" Type="http://schemas.openxmlformats.org/officeDocument/2006/relationships/hyperlink" Target="http://zakon.krskstate.ru/0/doc/71177" TargetMode="External" /><Relationship Id="rId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32"/>
  <sheetViews>
    <sheetView zoomScalePageLayoutView="0" workbookViewId="0" topLeftCell="A4">
      <pane xSplit="5" topLeftCell="F1" activePane="topRight" state="frozen"/>
      <selection pane="topLeft" activeCell="A1" sqref="A1"/>
      <selection pane="topRight" activeCell="K28" sqref="K28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0" style="3" hidden="1" customWidth="1"/>
    <col min="6" max="9" width="11.8515625" style="0" bestFit="1" customWidth="1"/>
    <col min="10" max="10" width="8.28125" style="0" bestFit="1" customWidth="1"/>
    <col min="11" max="11" width="11.8515625" style="0" bestFit="1" customWidth="1"/>
    <col min="12" max="12" width="13.140625" style="0" customWidth="1"/>
    <col min="13" max="14" width="11.8515625" style="0" bestFit="1" customWidth="1"/>
    <col min="15" max="15" width="8.28125" style="0" bestFit="1" customWidth="1"/>
    <col min="16" max="19" width="11.8515625" style="0" hidden="1" customWidth="1"/>
    <col min="20" max="20" width="8.28125" style="0" hidden="1" customWidth="1"/>
    <col min="21" max="21" width="12.140625" style="0" hidden="1" customWidth="1"/>
    <col min="22" max="22" width="11.7109375" style="0" hidden="1" customWidth="1"/>
    <col min="23" max="23" width="9.140625" style="0" hidden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21" ht="12.75">
      <c r="J3" s="5"/>
      <c r="O3" s="5"/>
      <c r="T3" s="5"/>
      <c r="U3" s="5"/>
    </row>
    <row r="4" spans="1:23" ht="12.75">
      <c r="A4" s="196" t="s">
        <v>1</v>
      </c>
      <c r="B4" s="199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44</v>
      </c>
      <c r="Q4" s="187"/>
      <c r="R4" s="187"/>
      <c r="S4" s="187"/>
      <c r="T4" s="187"/>
      <c r="U4" s="182" t="s">
        <v>5</v>
      </c>
      <c r="V4" s="183"/>
      <c r="W4" s="184"/>
    </row>
    <row r="5" spans="1:23" ht="23.25" customHeight="1">
      <c r="A5" s="197"/>
      <c r="B5" s="200"/>
      <c r="C5" s="6" t="s">
        <v>6</v>
      </c>
      <c r="D5" s="7" t="s">
        <v>7</v>
      </c>
      <c r="E5" s="185" t="s">
        <v>8</v>
      </c>
      <c r="F5" s="188" t="s">
        <v>9</v>
      </c>
      <c r="G5" s="189"/>
      <c r="H5" s="188" t="s">
        <v>10</v>
      </c>
      <c r="I5" s="189"/>
      <c r="J5" s="180" t="s">
        <v>11</v>
      </c>
      <c r="K5" s="188" t="s">
        <v>42</v>
      </c>
      <c r="L5" s="189"/>
      <c r="M5" s="188" t="s">
        <v>43</v>
      </c>
      <c r="N5" s="189"/>
      <c r="O5" s="180" t="s">
        <v>11</v>
      </c>
      <c r="P5" s="188" t="s">
        <v>45</v>
      </c>
      <c r="Q5" s="189"/>
      <c r="R5" s="188" t="s">
        <v>46</v>
      </c>
      <c r="S5" s="189"/>
      <c r="T5" s="180" t="s">
        <v>11</v>
      </c>
      <c r="U5" s="176" t="s">
        <v>12</v>
      </c>
      <c r="V5" s="178" t="s">
        <v>13</v>
      </c>
      <c r="W5" s="180" t="s">
        <v>14</v>
      </c>
    </row>
    <row r="6" spans="1:23" s="12" customFormat="1" ht="22.5">
      <c r="A6" s="198"/>
      <c r="B6" s="201"/>
      <c r="C6" s="8" t="s">
        <v>15</v>
      </c>
      <c r="D6" s="9" t="s">
        <v>16</v>
      </c>
      <c r="E6" s="186"/>
      <c r="F6" s="10" t="s">
        <v>17</v>
      </c>
      <c r="G6" s="11" t="s">
        <v>18</v>
      </c>
      <c r="H6" s="10" t="s">
        <v>17</v>
      </c>
      <c r="I6" s="11" t="s">
        <v>18</v>
      </c>
      <c r="J6" s="181"/>
      <c r="K6" s="10" t="s">
        <v>17</v>
      </c>
      <c r="L6" s="11" t="s">
        <v>18</v>
      </c>
      <c r="M6" s="10" t="s">
        <v>17</v>
      </c>
      <c r="N6" s="11" t="s">
        <v>18</v>
      </c>
      <c r="O6" s="181"/>
      <c r="P6" s="10" t="s">
        <v>17</v>
      </c>
      <c r="Q6" s="11" t="s">
        <v>18</v>
      </c>
      <c r="R6" s="10" t="s">
        <v>17</v>
      </c>
      <c r="S6" s="11" t="s">
        <v>18</v>
      </c>
      <c r="T6" s="181"/>
      <c r="U6" s="177"/>
      <c r="V6" s="179"/>
      <c r="W6" s="181"/>
    </row>
    <row r="7" spans="1:23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v>15868.47</v>
      </c>
      <c r="N7" s="19">
        <v>18724.79</v>
      </c>
      <c r="O7" s="20">
        <f>M7/K7</f>
        <v>1.0954522955976795</v>
      </c>
      <c r="P7" s="18">
        <v>15868.47</v>
      </c>
      <c r="Q7" s="19">
        <v>18724.79</v>
      </c>
      <c r="R7" s="18">
        <v>15666.36</v>
      </c>
      <c r="S7" s="19">
        <v>18486.3</v>
      </c>
      <c r="T7" s="20">
        <f>R7/P7</f>
        <v>0.9872634223715331</v>
      </c>
      <c r="U7" s="21">
        <v>18759.24</v>
      </c>
      <c r="V7" s="22">
        <v>18759.24</v>
      </c>
      <c r="W7" s="23">
        <f>+V7/F7</f>
        <v>1.34033728424947</v>
      </c>
    </row>
    <row r="8" spans="1:23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30">
        <v>5228.27</v>
      </c>
      <c r="N8" s="31">
        <v>6169.36</v>
      </c>
      <c r="O8" s="32">
        <f aca="true" t="shared" si="5" ref="O8:O23">M8/K8</f>
        <v>1.101110320164779</v>
      </c>
      <c r="P8" s="30">
        <v>5228.27</v>
      </c>
      <c r="Q8" s="31">
        <v>6169.36</v>
      </c>
      <c r="R8" s="30">
        <v>5174.79</v>
      </c>
      <c r="S8" s="31">
        <f aca="true" t="shared" si="6" ref="S8:S22">R8*1.18</f>
        <v>6106.2522</v>
      </c>
      <c r="T8" s="32">
        <f aca="true" t="shared" si="7" ref="T8:T20">R8/P8</f>
        <v>0.98977099499452</v>
      </c>
      <c r="U8" s="33">
        <v>9450.4</v>
      </c>
      <c r="V8" s="34">
        <v>9450.4</v>
      </c>
      <c r="W8" s="35">
        <f aca="true" t="shared" si="8" ref="W8:W24">+V8/F8</f>
        <v>2.059960851501637</v>
      </c>
    </row>
    <row r="9" spans="1:23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30">
        <v>4675.05</v>
      </c>
      <c r="N9" s="31">
        <v>5516.56</v>
      </c>
      <c r="O9" s="32">
        <f t="shared" si="5"/>
        <v>1.0993909321794753</v>
      </c>
      <c r="P9" s="30">
        <v>4675.05</v>
      </c>
      <c r="Q9" s="31">
        <f aca="true" t="shared" si="9" ref="Q9:Q22">P9*1.18</f>
        <v>5516.559</v>
      </c>
      <c r="R9" s="30">
        <v>4609.96</v>
      </c>
      <c r="S9" s="31">
        <f t="shared" si="6"/>
        <v>5439.7528</v>
      </c>
      <c r="T9" s="32">
        <f t="shared" si="7"/>
        <v>0.9860771542550347</v>
      </c>
      <c r="U9" s="33">
        <v>5627.43</v>
      </c>
      <c r="V9" s="34">
        <v>5627.43</v>
      </c>
      <c r="W9" s="35">
        <f t="shared" si="8"/>
        <v>1.3696475988580246</v>
      </c>
    </row>
    <row r="10" spans="1:23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0" ref="L10:L22">K10*1.18</f>
        <v>9364.8576</v>
      </c>
      <c r="M10" s="30">
        <v>8722.88</v>
      </c>
      <c r="N10" s="31">
        <f aca="true" t="shared" si="11" ref="N10:N22">M10*1.18</f>
        <v>10292.998399999999</v>
      </c>
      <c r="O10" s="32">
        <f t="shared" si="5"/>
        <v>1.0991089068989153</v>
      </c>
      <c r="P10" s="30">
        <v>8722.88</v>
      </c>
      <c r="Q10" s="31">
        <f t="shared" si="9"/>
        <v>10292.998399999999</v>
      </c>
      <c r="R10" s="30">
        <v>8602.05</v>
      </c>
      <c r="S10" s="31">
        <f t="shared" si="6"/>
        <v>10150.418999999998</v>
      </c>
      <c r="T10" s="32">
        <f t="shared" si="7"/>
        <v>0.9861479236215562</v>
      </c>
      <c r="U10" s="33">
        <v>10457</v>
      </c>
      <c r="V10" s="34">
        <v>10457</v>
      </c>
      <c r="W10" s="35">
        <f t="shared" si="8"/>
        <v>1.3637051256637907</v>
      </c>
    </row>
    <row r="11" spans="1:23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0"/>
        <v>4605.481</v>
      </c>
      <c r="M11" s="30">
        <v>4286.47</v>
      </c>
      <c r="N11" s="31">
        <f t="shared" si="11"/>
        <v>5058.0346</v>
      </c>
      <c r="O11" s="32">
        <f t="shared" si="5"/>
        <v>1.0982641335400147</v>
      </c>
      <c r="P11" s="36">
        <v>4286.47</v>
      </c>
      <c r="Q11" s="31">
        <f t="shared" si="9"/>
        <v>5058.0346</v>
      </c>
      <c r="R11" s="30">
        <v>4230.14</v>
      </c>
      <c r="S11" s="31">
        <f t="shared" si="6"/>
        <v>4991.5652</v>
      </c>
      <c r="T11" s="32">
        <f t="shared" si="7"/>
        <v>0.9868586505912791</v>
      </c>
      <c r="U11" s="33">
        <v>5248.48</v>
      </c>
      <c r="V11" s="34">
        <v>5248.48</v>
      </c>
      <c r="W11" s="35">
        <f t="shared" si="8"/>
        <v>1.3917858203572488</v>
      </c>
    </row>
    <row r="12" spans="1:23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0"/>
        <v>6142.9148</v>
      </c>
      <c r="M12" s="30">
        <v>5723.39</v>
      </c>
      <c r="N12" s="31">
        <f t="shared" si="11"/>
        <v>6753.6002</v>
      </c>
      <c r="O12" s="32">
        <f t="shared" si="5"/>
        <v>1.0994129692308285</v>
      </c>
      <c r="P12" s="30">
        <v>5723.39</v>
      </c>
      <c r="Q12" s="31">
        <f t="shared" si="9"/>
        <v>6753.6002</v>
      </c>
      <c r="R12" s="30">
        <v>5641.15</v>
      </c>
      <c r="S12" s="31">
        <f t="shared" si="6"/>
        <v>6656.556999999999</v>
      </c>
      <c r="T12" s="32">
        <f t="shared" si="7"/>
        <v>0.9856308935788054</v>
      </c>
      <c r="U12" s="33">
        <v>9522.58</v>
      </c>
      <c r="V12" s="34">
        <v>9522.58</v>
      </c>
      <c r="W12" s="35">
        <f t="shared" si="8"/>
        <v>1.8932059874310867</v>
      </c>
    </row>
    <row r="13" spans="1:23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0"/>
        <v>4543.932199999999</v>
      </c>
      <c r="M13" s="30">
        <v>4233.99</v>
      </c>
      <c r="N13" s="31">
        <f t="shared" si="11"/>
        <v>4996.1082</v>
      </c>
      <c r="O13" s="32">
        <f t="shared" si="5"/>
        <v>1.0995120481771272</v>
      </c>
      <c r="P13" s="30">
        <v>4233.99</v>
      </c>
      <c r="Q13" s="31">
        <f t="shared" si="9"/>
        <v>4996.1082</v>
      </c>
      <c r="R13" s="30">
        <v>4180.41</v>
      </c>
      <c r="S13" s="31">
        <f t="shared" si="6"/>
        <v>4932.8838</v>
      </c>
      <c r="T13" s="32">
        <f t="shared" si="7"/>
        <v>0.9873452700644073</v>
      </c>
      <c r="U13" s="33">
        <v>7439.15</v>
      </c>
      <c r="V13" s="34">
        <v>7439.15</v>
      </c>
      <c r="W13" s="35">
        <f t="shared" si="8"/>
        <v>1.9994651357184516</v>
      </c>
    </row>
    <row r="14" spans="1:23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0"/>
        <v>13964.686399999999</v>
      </c>
      <c r="M14" s="30">
        <v>13000.13</v>
      </c>
      <c r="N14" s="31">
        <f t="shared" si="11"/>
        <v>15340.153399999997</v>
      </c>
      <c r="O14" s="32">
        <f t="shared" si="5"/>
        <v>1.0984960893930278</v>
      </c>
      <c r="P14" s="30">
        <v>13000.13</v>
      </c>
      <c r="Q14" s="31">
        <f t="shared" si="9"/>
        <v>15340.153399999997</v>
      </c>
      <c r="R14" s="30">
        <v>12803.24</v>
      </c>
      <c r="S14" s="31">
        <f t="shared" si="6"/>
        <v>15107.823199999999</v>
      </c>
      <c r="T14" s="32">
        <f t="shared" si="7"/>
        <v>0.9848547668369471</v>
      </c>
      <c r="U14" s="33">
        <v>53306.42</v>
      </c>
      <c r="V14" s="34">
        <v>53306.42</v>
      </c>
      <c r="W14" s="35">
        <f t="shared" si="8"/>
        <v>4.661983089446821</v>
      </c>
    </row>
    <row r="15" spans="1:23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0"/>
        <v>11574.124399999999</v>
      </c>
      <c r="M15" s="30">
        <v>10771.38</v>
      </c>
      <c r="N15" s="31">
        <f t="shared" si="11"/>
        <v>12710.228399999998</v>
      </c>
      <c r="O15" s="32">
        <f t="shared" si="5"/>
        <v>1.0981589587891416</v>
      </c>
      <c r="P15" s="30">
        <v>10771.38</v>
      </c>
      <c r="Q15" s="31">
        <f t="shared" si="9"/>
        <v>12710.228399999998</v>
      </c>
      <c r="R15" s="30">
        <v>10616.35</v>
      </c>
      <c r="S15" s="31">
        <f t="shared" si="6"/>
        <v>12527.293</v>
      </c>
      <c r="T15" s="32">
        <f t="shared" si="7"/>
        <v>0.9856072295286213</v>
      </c>
      <c r="U15" s="33">
        <v>16990.79</v>
      </c>
      <c r="V15" s="34">
        <v>16990.79</v>
      </c>
      <c r="W15" s="35">
        <f t="shared" si="8"/>
        <v>1.79286559198218</v>
      </c>
    </row>
    <row r="16" spans="1:23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0"/>
        <v>10376.1412</v>
      </c>
      <c r="M16" s="30">
        <v>9656.05</v>
      </c>
      <c r="N16" s="31">
        <f t="shared" si="11"/>
        <v>11394.139</v>
      </c>
      <c r="O16" s="32">
        <f t="shared" si="5"/>
        <v>1.0981094783097207</v>
      </c>
      <c r="P16" s="30">
        <v>9656.05</v>
      </c>
      <c r="Q16" s="31">
        <f t="shared" si="9"/>
        <v>11394.139</v>
      </c>
      <c r="R16" s="30">
        <v>9500.67</v>
      </c>
      <c r="S16" s="31">
        <f t="shared" si="6"/>
        <v>11210.7906</v>
      </c>
      <c r="T16" s="32">
        <f t="shared" si="7"/>
        <v>0.9839085340278894</v>
      </c>
      <c r="U16" s="33">
        <v>16675.9</v>
      </c>
      <c r="V16" s="34">
        <v>16675.9</v>
      </c>
      <c r="W16" s="35">
        <f t="shared" si="8"/>
        <v>1.96279887664519</v>
      </c>
    </row>
    <row r="17" spans="1:23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0"/>
        <v>5314.566599999999</v>
      </c>
      <c r="M17" s="30">
        <v>4938.14</v>
      </c>
      <c r="N17" s="31">
        <f t="shared" si="11"/>
        <v>5827.0052000000005</v>
      </c>
      <c r="O17" s="32">
        <f t="shared" si="5"/>
        <v>1.09642152193558</v>
      </c>
      <c r="P17" s="30">
        <v>4938.14</v>
      </c>
      <c r="Q17" s="31">
        <f t="shared" si="9"/>
        <v>5827.0052000000005</v>
      </c>
      <c r="R17" s="30">
        <v>4876.38</v>
      </c>
      <c r="S17" s="31">
        <f t="shared" si="6"/>
        <v>5754.1284</v>
      </c>
      <c r="T17" s="32">
        <f t="shared" si="7"/>
        <v>0.9874932666955574</v>
      </c>
      <c r="U17" s="33">
        <v>7763.21</v>
      </c>
      <c r="V17" s="34">
        <v>7763.21</v>
      </c>
      <c r="W17" s="35">
        <f t="shared" si="8"/>
        <v>1.7840020957953109</v>
      </c>
    </row>
    <row r="18" spans="1:23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0"/>
        <v>3867.9456</v>
      </c>
      <c r="M18" s="30">
        <v>3609.45</v>
      </c>
      <c r="N18" s="31">
        <f t="shared" si="11"/>
        <v>4259.151</v>
      </c>
      <c r="O18" s="32">
        <f t="shared" si="5"/>
        <v>1.101140357299751</v>
      </c>
      <c r="P18" s="30">
        <v>3609.45</v>
      </c>
      <c r="Q18" s="31">
        <f t="shared" si="9"/>
        <v>4259.151</v>
      </c>
      <c r="R18" s="30">
        <v>3567.89</v>
      </c>
      <c r="S18" s="31">
        <f t="shared" si="6"/>
        <v>4210.1102</v>
      </c>
      <c r="T18" s="32">
        <f t="shared" si="7"/>
        <v>0.9884857803820527</v>
      </c>
      <c r="U18" s="33">
        <v>5673.24</v>
      </c>
      <c r="V18" s="34">
        <v>5673.24</v>
      </c>
      <c r="W18" s="35">
        <f t="shared" si="8"/>
        <v>1.7913213159166042</v>
      </c>
    </row>
    <row r="19" spans="1:23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0"/>
        <v>4333.1723999999995</v>
      </c>
      <c r="M19" s="30">
        <v>4044.1</v>
      </c>
      <c r="N19" s="31">
        <f t="shared" si="11"/>
        <v>4772.038</v>
      </c>
      <c r="O19" s="32">
        <f t="shared" si="5"/>
        <v>1.1012804383227401</v>
      </c>
      <c r="P19" s="30">
        <v>4044.11</v>
      </c>
      <c r="Q19" s="31">
        <f t="shared" si="9"/>
        <v>4772.0498</v>
      </c>
      <c r="R19" s="30">
        <v>3983.62</v>
      </c>
      <c r="S19" s="31">
        <f t="shared" si="6"/>
        <v>4700.6716</v>
      </c>
      <c r="T19" s="32">
        <f t="shared" si="7"/>
        <v>0.9850424444438949</v>
      </c>
      <c r="U19" s="33">
        <v>5745.58</v>
      </c>
      <c r="V19" s="34">
        <v>5745.58</v>
      </c>
      <c r="W19" s="35">
        <f t="shared" si="8"/>
        <v>1.6193855693348365</v>
      </c>
    </row>
    <row r="20" spans="1:23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0"/>
        <v>33502.807799999995</v>
      </c>
      <c r="M20" s="30">
        <v>31143.73</v>
      </c>
      <c r="N20" s="31">
        <f t="shared" si="11"/>
        <v>36749.6014</v>
      </c>
      <c r="O20" s="32">
        <f t="shared" si="5"/>
        <v>1.0969110893445773</v>
      </c>
      <c r="P20" s="30">
        <v>31143.73</v>
      </c>
      <c r="Q20" s="31">
        <f t="shared" si="9"/>
        <v>36749.6014</v>
      </c>
      <c r="R20" s="30">
        <v>30707.55</v>
      </c>
      <c r="S20" s="31">
        <f t="shared" si="6"/>
        <v>36234.909</v>
      </c>
      <c r="T20" s="32">
        <f t="shared" si="7"/>
        <v>0.9859946127197995</v>
      </c>
      <c r="U20" s="33">
        <v>47512.65</v>
      </c>
      <c r="V20" s="34">
        <v>47512.65</v>
      </c>
      <c r="W20" s="35">
        <f t="shared" si="8"/>
        <v>1.7320098468618323</v>
      </c>
    </row>
    <row r="21" spans="1:23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0"/>
        <v>8195.749</v>
      </c>
      <c r="M21" s="30">
        <v>7616.66</v>
      </c>
      <c r="N21" s="31">
        <f t="shared" si="11"/>
        <v>8987.6588</v>
      </c>
      <c r="O21" s="32">
        <f t="shared" si="5"/>
        <v>1.0966244573863841</v>
      </c>
      <c r="P21" s="30">
        <v>7616.66</v>
      </c>
      <c r="Q21" s="31">
        <f t="shared" si="9"/>
        <v>8987.6588</v>
      </c>
      <c r="R21" s="30">
        <v>7501.08</v>
      </c>
      <c r="S21" s="31">
        <f t="shared" si="6"/>
        <v>8851.2744</v>
      </c>
      <c r="T21" s="32">
        <f>R21/P21</f>
        <v>0.9848253696502142</v>
      </c>
      <c r="U21" s="33">
        <v>12165.52</v>
      </c>
      <c r="V21" s="34">
        <v>12165.52</v>
      </c>
      <c r="W21" s="35">
        <f t="shared" si="8"/>
        <v>1.8128595015706306</v>
      </c>
    </row>
    <row r="22" spans="1:23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0"/>
        <v>2916.5588</v>
      </c>
      <c r="M22" s="30">
        <v>2703.33</v>
      </c>
      <c r="N22" s="31">
        <f t="shared" si="11"/>
        <v>3189.9293999999995</v>
      </c>
      <c r="O22" s="32">
        <f t="shared" si="5"/>
        <v>1.093730529279917</v>
      </c>
      <c r="P22" s="30">
        <v>2703.33</v>
      </c>
      <c r="Q22" s="31">
        <f t="shared" si="9"/>
        <v>3189.9293999999995</v>
      </c>
      <c r="R22" s="30">
        <v>2718.14</v>
      </c>
      <c r="S22" s="31">
        <f t="shared" si="6"/>
        <v>3207.4051999999997</v>
      </c>
      <c r="T22" s="32">
        <f>R22/P22</f>
        <v>1.005478428456755</v>
      </c>
      <c r="U22" s="33">
        <v>2388.08</v>
      </c>
      <c r="V22" s="34">
        <v>7508.23</v>
      </c>
      <c r="W22" s="35">
        <f t="shared" si="8"/>
        <v>3.144044588121001</v>
      </c>
    </row>
    <row r="23" spans="1:23" s="24" customFormat="1" ht="12.75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v>4906.41</v>
      </c>
      <c r="N23" s="19">
        <f>+M23*1.18</f>
        <v>5789.5638</v>
      </c>
      <c r="O23" s="32">
        <f t="shared" si="5"/>
        <v>1.159770712681716</v>
      </c>
      <c r="P23" s="18">
        <v>4906.41</v>
      </c>
      <c r="Q23" s="19">
        <f>+P23*1.18</f>
        <v>5789.5638</v>
      </c>
      <c r="R23" s="18">
        <v>4611.98</v>
      </c>
      <c r="S23" s="19">
        <f>+R23*1.18</f>
        <v>5442.136399999999</v>
      </c>
      <c r="T23" s="32">
        <f>+P23/N23</f>
        <v>0.847457627118644</v>
      </c>
      <c r="U23" s="33">
        <v>4230.5</v>
      </c>
      <c r="V23" s="34">
        <v>4230.5</v>
      </c>
      <c r="W23" s="35">
        <f>+V23/D23</f>
        <v>3.445958604510984</v>
      </c>
    </row>
    <row r="24" spans="1:23" s="24" customFormat="1" ht="12.75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42">
        <v>4253.16</v>
      </c>
      <c r="N24" s="43">
        <f>+M24*1.18</f>
        <v>5018.7288</v>
      </c>
      <c r="O24" s="32">
        <f>+M24/K24</f>
        <v>1.1503234740463466</v>
      </c>
      <c r="P24" s="42">
        <f>+M24</f>
        <v>4253.16</v>
      </c>
      <c r="Q24" s="43">
        <f>+P24*1.18</f>
        <v>5018.7288</v>
      </c>
      <c r="R24" s="42">
        <v>4103.65</v>
      </c>
      <c r="S24" s="43">
        <f>+R24*1.18</f>
        <v>4842.306999999999</v>
      </c>
      <c r="T24" s="32">
        <f>+R24/P24</f>
        <v>0.9648473135268835</v>
      </c>
      <c r="U24" s="44">
        <v>1506.25</v>
      </c>
      <c r="V24" s="45">
        <v>4881.18</v>
      </c>
      <c r="W24" s="46">
        <f t="shared" si="8"/>
        <v>3.2406174273858923</v>
      </c>
    </row>
    <row r="25" spans="3:23" s="47" customFormat="1" ht="28.5" customHeight="1">
      <c r="C25" s="193" t="s">
        <v>37</v>
      </c>
      <c r="D25" s="194"/>
      <c r="E25" s="195"/>
      <c r="F25" s="190" t="s">
        <v>38</v>
      </c>
      <c r="G25" s="191"/>
      <c r="H25" s="191"/>
      <c r="I25" s="191"/>
      <c r="J25" s="192"/>
      <c r="K25" s="190" t="s">
        <v>38</v>
      </c>
      <c r="L25" s="191"/>
      <c r="M25" s="191"/>
      <c r="N25" s="191"/>
      <c r="O25" s="192"/>
      <c r="P25" s="190" t="s">
        <v>38</v>
      </c>
      <c r="Q25" s="191"/>
      <c r="R25" s="191"/>
      <c r="S25" s="191"/>
      <c r="T25" s="192"/>
      <c r="U25" s="48"/>
      <c r="V25" s="49"/>
      <c r="W25" s="50"/>
    </row>
    <row r="31" ht="12.75">
      <c r="B31" t="s">
        <v>39</v>
      </c>
    </row>
    <row r="32" ht="12.75">
      <c r="B32" t="s">
        <v>40</v>
      </c>
    </row>
  </sheetData>
  <sheetProtection/>
  <mergeCells count="24">
    <mergeCell ref="A4:A6"/>
    <mergeCell ref="B4:B6"/>
    <mergeCell ref="C4:E4"/>
    <mergeCell ref="F4:J4"/>
    <mergeCell ref="F5:G5"/>
    <mergeCell ref="H5:I5"/>
    <mergeCell ref="J5:J6"/>
    <mergeCell ref="P5:Q5"/>
    <mergeCell ref="R5:S5"/>
    <mergeCell ref="T5:T6"/>
    <mergeCell ref="K25:O25"/>
    <mergeCell ref="C25:E25"/>
    <mergeCell ref="F25:J25"/>
    <mergeCell ref="P25:T25"/>
    <mergeCell ref="U5:U6"/>
    <mergeCell ref="V5:V6"/>
    <mergeCell ref="W5:W6"/>
    <mergeCell ref="U4:W4"/>
    <mergeCell ref="E5:E6"/>
    <mergeCell ref="K4:O4"/>
    <mergeCell ref="K5:L5"/>
    <mergeCell ref="M5:N5"/>
    <mergeCell ref="O5:O6"/>
    <mergeCell ref="P4:T4"/>
  </mergeCells>
  <conditionalFormatting sqref="V7:IV24 A7:E24 J24:U24 P7:T24 F7:U23">
    <cfRule type="expression" priority="1" dxfId="0" stopIfTrue="1">
      <formula>MOD(ROW(A7),2)=0</formula>
    </cfRule>
  </conditionalFormatting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3.8515625" style="0" bestFit="1" customWidth="1"/>
    <col min="2" max="2" width="32.7109375" style="0" customWidth="1"/>
    <col min="3" max="3" width="16.28125" style="0" customWidth="1"/>
    <col min="4" max="4" width="17.28125" style="0" customWidth="1"/>
    <col min="5" max="5" width="20.00390625" style="0" customWidth="1"/>
    <col min="6" max="6" width="19.57421875" style="0" customWidth="1"/>
  </cols>
  <sheetData>
    <row r="1" spans="1:6" ht="54" customHeight="1">
      <c r="A1" s="245" t="s">
        <v>116</v>
      </c>
      <c r="B1" s="245"/>
      <c r="C1" s="245"/>
      <c r="D1" s="245"/>
      <c r="E1" s="245"/>
      <c r="F1" s="245"/>
    </row>
    <row r="2" spans="1:2" ht="12.75">
      <c r="A2" s="4"/>
      <c r="B2" s="4"/>
    </row>
    <row r="4" spans="1:6" ht="33.75" customHeight="1">
      <c r="A4" s="196" t="s">
        <v>1</v>
      </c>
      <c r="B4" s="199" t="s">
        <v>2</v>
      </c>
      <c r="C4" s="246" t="s">
        <v>103</v>
      </c>
      <c r="D4" s="246"/>
      <c r="E4" s="246"/>
      <c r="F4" s="246"/>
    </row>
    <row r="5" spans="1:6" ht="23.25" customHeight="1">
      <c r="A5" s="197"/>
      <c r="B5" s="200"/>
      <c r="C5" s="205" t="s">
        <v>100</v>
      </c>
      <c r="D5" s="206"/>
      <c r="E5" s="205" t="s">
        <v>101</v>
      </c>
      <c r="F5" s="206"/>
    </row>
    <row r="6" spans="1:6" s="12" customFormat="1" ht="22.5">
      <c r="A6" s="198"/>
      <c r="B6" s="201"/>
      <c r="C6" s="161" t="s">
        <v>88</v>
      </c>
      <c r="D6" s="161" t="s">
        <v>89</v>
      </c>
      <c r="E6" s="161" t="s">
        <v>88</v>
      </c>
      <c r="F6" s="161" t="s">
        <v>89</v>
      </c>
    </row>
    <row r="7" spans="1:6" s="24" customFormat="1" ht="12.75">
      <c r="A7" s="13">
        <v>1</v>
      </c>
      <c r="B7" s="166" t="s">
        <v>117</v>
      </c>
      <c r="C7" s="168">
        <v>16778.19</v>
      </c>
      <c r="D7" s="169">
        <v>20133.820000000003</v>
      </c>
      <c r="E7" s="168">
        <v>17550</v>
      </c>
      <c r="F7" s="169">
        <v>21060</v>
      </c>
    </row>
    <row r="8" spans="1:6" s="24" customFormat="1" ht="12.75">
      <c r="A8" s="25">
        <v>2</v>
      </c>
      <c r="B8" s="167" t="s">
        <v>118</v>
      </c>
      <c r="C8" s="168">
        <v>9378.62</v>
      </c>
      <c r="D8" s="170">
        <v>11254.34</v>
      </c>
      <c r="E8" s="168">
        <v>9810.04</v>
      </c>
      <c r="F8" s="170">
        <v>11772.05</v>
      </c>
    </row>
    <row r="9" spans="1:6" s="24" customFormat="1" ht="12.75">
      <c r="A9" s="25">
        <v>3</v>
      </c>
      <c r="B9" s="167" t="s">
        <v>119</v>
      </c>
      <c r="C9" s="168">
        <v>4927.34</v>
      </c>
      <c r="D9" s="169">
        <v>5912.81</v>
      </c>
      <c r="E9" s="168">
        <v>5154</v>
      </c>
      <c r="F9" s="169">
        <v>6184.8</v>
      </c>
    </row>
    <row r="10" spans="1:6" s="24" customFormat="1" ht="12.75">
      <c r="A10" s="25">
        <v>4</v>
      </c>
      <c r="B10" s="167" t="s">
        <v>120</v>
      </c>
      <c r="C10" s="168">
        <v>9203.5</v>
      </c>
      <c r="D10" s="169">
        <v>11044.2</v>
      </c>
      <c r="E10" s="168">
        <v>9626.91</v>
      </c>
      <c r="F10" s="169">
        <v>11552.29</v>
      </c>
    </row>
    <row r="11" spans="1:6" s="24" customFormat="1" ht="12.75">
      <c r="A11" s="25">
        <v>5</v>
      </c>
      <c r="B11" s="167" t="s">
        <v>121</v>
      </c>
      <c r="C11" s="168">
        <v>4526.14</v>
      </c>
      <c r="D11" s="169">
        <v>5431.37</v>
      </c>
      <c r="E11" s="168">
        <v>4734.1900000000005</v>
      </c>
      <c r="F11" s="169">
        <v>5681.03</v>
      </c>
    </row>
    <row r="12" spans="1:6" s="24" customFormat="1" ht="12.75">
      <c r="A12" s="25">
        <v>6</v>
      </c>
      <c r="B12" s="167" t="s">
        <v>122</v>
      </c>
      <c r="C12" s="168">
        <v>6037.03</v>
      </c>
      <c r="D12" s="169">
        <v>7244.44</v>
      </c>
      <c r="E12" s="168">
        <v>6315.0199999999995</v>
      </c>
      <c r="F12" s="169">
        <v>7578.02</v>
      </c>
    </row>
    <row r="13" spans="1:6" s="24" customFormat="1" ht="12.75">
      <c r="A13" s="25">
        <v>7</v>
      </c>
      <c r="B13" s="167" t="s">
        <v>123</v>
      </c>
      <c r="C13" s="168">
        <v>6255.15</v>
      </c>
      <c r="D13" s="169">
        <v>7506.18</v>
      </c>
      <c r="E13" s="168">
        <v>6542.89</v>
      </c>
      <c r="F13" s="169">
        <v>7851.47</v>
      </c>
    </row>
    <row r="14" spans="1:6" s="24" customFormat="1" ht="12.75">
      <c r="A14" s="25">
        <v>8</v>
      </c>
      <c r="B14" s="167" t="s">
        <v>124</v>
      </c>
      <c r="C14" s="168">
        <v>13724.02</v>
      </c>
      <c r="D14" s="169">
        <v>16468.82</v>
      </c>
      <c r="E14" s="168">
        <v>14355.99</v>
      </c>
      <c r="F14" s="169">
        <v>17227.19</v>
      </c>
    </row>
    <row r="15" spans="1:6" s="24" customFormat="1" ht="12.75" customHeight="1">
      <c r="A15" s="25">
        <v>9</v>
      </c>
      <c r="B15" s="167" t="s">
        <v>125</v>
      </c>
      <c r="C15" s="168">
        <v>4287.7</v>
      </c>
      <c r="D15" s="169">
        <v>5145.24</v>
      </c>
      <c r="E15" s="168">
        <v>4484.93</v>
      </c>
      <c r="F15" s="169">
        <v>5381.92</v>
      </c>
    </row>
    <row r="16" spans="1:6" s="24" customFormat="1" ht="12.75">
      <c r="A16" s="25">
        <v>10</v>
      </c>
      <c r="B16" s="167" t="s">
        <v>126</v>
      </c>
      <c r="C16" s="168">
        <v>11374.66</v>
      </c>
      <c r="D16" s="169">
        <v>13649.59</v>
      </c>
      <c r="E16" s="168">
        <v>11898.039999999999</v>
      </c>
      <c r="F16" s="169">
        <v>14277.65</v>
      </c>
    </row>
    <row r="17" spans="1:6" s="24" customFormat="1" ht="12.75">
      <c r="A17" s="25">
        <v>11</v>
      </c>
      <c r="B17" s="167" t="s">
        <v>127</v>
      </c>
      <c r="C17" s="168">
        <v>10144.89</v>
      </c>
      <c r="D17" s="169">
        <v>12173.87</v>
      </c>
      <c r="E17" s="168">
        <v>10611.359999999999</v>
      </c>
      <c r="F17" s="169">
        <v>12733.63</v>
      </c>
    </row>
    <row r="18" spans="1:6" s="24" customFormat="1" ht="12.75">
      <c r="A18" s="25">
        <v>12</v>
      </c>
      <c r="B18" s="167" t="s">
        <v>128</v>
      </c>
      <c r="C18" s="168">
        <v>5222.99</v>
      </c>
      <c r="D18" s="169">
        <v>6267.59</v>
      </c>
      <c r="E18" s="168">
        <v>5463.28</v>
      </c>
      <c r="F18" s="169">
        <v>6555.94</v>
      </c>
    </row>
    <row r="19" spans="1:6" s="24" customFormat="1" ht="12.75">
      <c r="A19" s="25">
        <v>13</v>
      </c>
      <c r="B19" s="167" t="s">
        <v>129</v>
      </c>
      <c r="C19" s="168">
        <v>5061.15</v>
      </c>
      <c r="D19" s="169">
        <v>6073.38</v>
      </c>
      <c r="E19" s="168">
        <v>5293.96</v>
      </c>
      <c r="F19" s="169">
        <v>6352.75</v>
      </c>
    </row>
    <row r="20" spans="1:6" s="24" customFormat="1" ht="13.5" customHeight="1">
      <c r="A20" s="25">
        <v>14</v>
      </c>
      <c r="B20" s="167" t="s">
        <v>130</v>
      </c>
      <c r="C20" s="168">
        <v>4246.22</v>
      </c>
      <c r="D20" s="169">
        <v>5095.46</v>
      </c>
      <c r="E20" s="168">
        <v>4441.54</v>
      </c>
      <c r="F20" s="169">
        <v>5329.85</v>
      </c>
    </row>
    <row r="21" spans="1:6" s="24" customFormat="1" ht="12.75">
      <c r="A21" s="25">
        <v>15</v>
      </c>
      <c r="B21" s="167" t="s">
        <v>131</v>
      </c>
      <c r="C21" s="168">
        <v>32925.34</v>
      </c>
      <c r="D21" s="169">
        <v>39510.4</v>
      </c>
      <c r="E21" s="168">
        <v>34438.780000000006</v>
      </c>
      <c r="F21" s="169">
        <v>41326.54</v>
      </c>
    </row>
    <row r="22" spans="1:6" s="24" customFormat="1" ht="13.5" customHeight="1" hidden="1">
      <c r="A22" s="25">
        <v>16</v>
      </c>
      <c r="B22" s="167" t="s">
        <v>132</v>
      </c>
      <c r="C22" s="168">
        <v>8054.54</v>
      </c>
      <c r="D22" s="169">
        <v>9665.45</v>
      </c>
      <c r="E22" s="168">
        <v>8425.3</v>
      </c>
      <c r="F22" s="169">
        <v>10110.36</v>
      </c>
    </row>
    <row r="23" spans="1:6" s="24" customFormat="1" ht="12.75">
      <c r="A23" s="25">
        <v>16</v>
      </c>
      <c r="B23" s="167" t="s">
        <v>133</v>
      </c>
      <c r="C23" s="36">
        <v>4382.16</v>
      </c>
      <c r="D23" s="171">
        <v>5258.59</v>
      </c>
      <c r="E23" s="36">
        <v>4583.73</v>
      </c>
      <c r="F23" s="171">
        <v>5500.48</v>
      </c>
    </row>
    <row r="24" spans="1:6" s="24" customFormat="1" ht="12.75" customHeight="1">
      <c r="A24" s="37">
        <v>17</v>
      </c>
      <c r="B24" s="172" t="s">
        <v>134</v>
      </c>
      <c r="C24" s="173">
        <v>5936.99</v>
      </c>
      <c r="D24" s="174">
        <v>7124.39</v>
      </c>
      <c r="E24" s="173">
        <v>6210.1</v>
      </c>
      <c r="F24" s="174">
        <v>7452.12</v>
      </c>
    </row>
    <row r="26" spans="1:6" ht="28.5" customHeight="1">
      <c r="A26" s="243" t="s">
        <v>105</v>
      </c>
      <c r="B26" s="243"/>
      <c r="C26" s="243"/>
      <c r="D26" s="243"/>
      <c r="E26" s="243"/>
      <c r="F26" s="243"/>
    </row>
    <row r="27" ht="12.75">
      <c r="C27" s="155"/>
    </row>
    <row r="28" spans="1:2" ht="12.75">
      <c r="A28" s="155" t="s">
        <v>93</v>
      </c>
      <c r="B28" s="154" t="s">
        <v>114</v>
      </c>
    </row>
    <row r="29" spans="1:2" ht="12.75">
      <c r="A29" s="155" t="s">
        <v>94</v>
      </c>
      <c r="B29" s="154" t="s">
        <v>115</v>
      </c>
    </row>
    <row r="31" spans="1:6" ht="33.75" customHeight="1">
      <c r="A31" s="244" t="s">
        <v>106</v>
      </c>
      <c r="B31" s="244"/>
      <c r="C31" s="244"/>
      <c r="D31" s="244"/>
      <c r="E31" s="244"/>
      <c r="F31" s="244"/>
    </row>
  </sheetData>
  <sheetProtection/>
  <mergeCells count="8">
    <mergeCell ref="A26:F26"/>
    <mergeCell ref="A31:F31"/>
    <mergeCell ref="A1:F1"/>
    <mergeCell ref="C5:D5"/>
    <mergeCell ref="E5:F5"/>
    <mergeCell ref="C4:F4"/>
    <mergeCell ref="A4:A6"/>
    <mergeCell ref="B4:B6"/>
  </mergeCells>
  <conditionalFormatting sqref="G7:IV14 A7:B13 B17:B24 G16:IV24 B14 A14:A24">
    <cfRule type="expression" priority="7" dxfId="0" stopIfTrue="1">
      <formula>MOD(ROW(A7),2)=0</formula>
    </cfRule>
  </conditionalFormatting>
  <conditionalFormatting sqref="C7:F14 C16:F24">
    <cfRule type="expression" priority="4" dxfId="0" stopIfTrue="1">
      <formula>MOD(ROW(C7),2)=0</formula>
    </cfRule>
  </conditionalFormatting>
  <conditionalFormatting sqref="G15:IV15">
    <cfRule type="expression" priority="3" dxfId="0" stopIfTrue="1">
      <formula>MOD(ROW(G15),2)=0</formula>
    </cfRule>
  </conditionalFormatting>
  <conditionalFormatting sqref="C15:F15">
    <cfRule type="expression" priority="2" dxfId="0" stopIfTrue="1">
      <formula>MOD(ROW(C15),2)=0</formula>
    </cfRule>
  </conditionalFormatting>
  <conditionalFormatting sqref="B15:B16">
    <cfRule type="expression" priority="1" dxfId="0" stopIfTrue="1">
      <formula>MOD(ROW(B15),2)=0</formula>
    </cfRule>
  </conditionalFormatting>
  <hyperlinks>
    <hyperlink ref="B28" r:id="rId1" display="http://zakon.krskstate.ru/0/doc/71786"/>
    <hyperlink ref="B29" r:id="rId2" display="http://shtes.ru/hot-water/tarify/2021-year.php"/>
  </hyperlinks>
  <printOptions/>
  <pageMargins left="0.7" right="0.17" top="0.75" bottom="0.75" header="0.3" footer="0.3"/>
  <pageSetup horizontalDpi="600" verticalDpi="600" orientation="landscape" paperSize="9" r:id="rId5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4.7109375" style="0" customWidth="1"/>
    <col min="4" max="4" width="12.57421875" style="0" customWidth="1"/>
    <col min="5" max="5" width="14.00390625" style="0" customWidth="1"/>
    <col min="6" max="6" width="12.8515625" style="0" customWidth="1"/>
  </cols>
  <sheetData>
    <row r="1" spans="1:6" ht="39" customHeight="1">
      <c r="A1" s="231" t="s">
        <v>96</v>
      </c>
      <c r="B1" s="231"/>
      <c r="C1" s="231"/>
      <c r="D1" s="231"/>
      <c r="E1" s="231"/>
      <c r="F1" s="231"/>
    </row>
    <row r="3" spans="1:6" ht="40.5" customHeight="1">
      <c r="A3" s="249" t="s">
        <v>87</v>
      </c>
      <c r="B3" s="246" t="s">
        <v>2</v>
      </c>
      <c r="C3" s="246" t="s">
        <v>103</v>
      </c>
      <c r="D3" s="246"/>
      <c r="E3" s="246"/>
      <c r="F3" s="246"/>
    </row>
    <row r="4" spans="1:6" ht="19.5" customHeight="1">
      <c r="A4" s="250"/>
      <c r="B4" s="246"/>
      <c r="C4" s="248" t="s">
        <v>100</v>
      </c>
      <c r="D4" s="248"/>
      <c r="E4" s="248" t="s">
        <v>101</v>
      </c>
      <c r="F4" s="248"/>
    </row>
    <row r="5" spans="1:6" ht="21">
      <c r="A5" s="251"/>
      <c r="B5" s="246"/>
      <c r="C5" s="140" t="s">
        <v>88</v>
      </c>
      <c r="D5" s="140" t="s">
        <v>89</v>
      </c>
      <c r="E5" s="140" t="s">
        <v>88</v>
      </c>
      <c r="F5" s="140" t="s">
        <v>89</v>
      </c>
    </row>
    <row r="6" spans="1:6" ht="12.75">
      <c r="A6" s="142">
        <v>1</v>
      </c>
      <c r="B6" s="141" t="s">
        <v>49</v>
      </c>
      <c r="C6" s="142">
        <v>1976.89</v>
      </c>
      <c r="D6" s="142">
        <v>2372.27</v>
      </c>
      <c r="E6" s="142">
        <v>2067.83</v>
      </c>
      <c r="F6" s="142">
        <v>2481.39</v>
      </c>
    </row>
    <row r="7" spans="1:6" ht="26.25">
      <c r="A7" s="142" t="s">
        <v>69</v>
      </c>
      <c r="B7" s="132" t="s">
        <v>68</v>
      </c>
      <c r="C7" s="142">
        <v>1418.76</v>
      </c>
      <c r="D7" s="142">
        <v>1702.51</v>
      </c>
      <c r="E7" s="142">
        <v>1484.02</v>
      </c>
      <c r="F7" s="142">
        <v>1780.82</v>
      </c>
    </row>
    <row r="8" spans="1:6" ht="12.75">
      <c r="A8" s="142" t="s">
        <v>70</v>
      </c>
      <c r="B8" s="141" t="s">
        <v>50</v>
      </c>
      <c r="C8" s="142">
        <v>3001.12</v>
      </c>
      <c r="D8" s="142">
        <v>3601.34</v>
      </c>
      <c r="E8" s="142">
        <v>3139.17</v>
      </c>
      <c r="F8" s="145">
        <v>3767</v>
      </c>
    </row>
    <row r="9" spans="1:6" ht="12.75">
      <c r="A9" s="142"/>
      <c r="B9" s="141"/>
      <c r="C9" s="142"/>
      <c r="D9" s="142"/>
      <c r="E9" s="142"/>
      <c r="F9" s="142"/>
    </row>
    <row r="10" spans="1:6" ht="12.75">
      <c r="A10" s="142">
        <v>4</v>
      </c>
      <c r="B10" s="141" t="s">
        <v>51</v>
      </c>
      <c r="C10" s="142">
        <v>1694</v>
      </c>
      <c r="D10" s="142">
        <v>2032.8</v>
      </c>
      <c r="E10" s="145">
        <v>1771.9166666666665</v>
      </c>
      <c r="F10" s="145">
        <v>2126.2999999999997</v>
      </c>
    </row>
    <row r="11" spans="1:6" ht="12.75">
      <c r="A11" s="142">
        <v>5</v>
      </c>
      <c r="B11" s="141" t="s">
        <v>52</v>
      </c>
      <c r="C11" s="142">
        <v>4155.5</v>
      </c>
      <c r="D11" s="142">
        <v>4986.599999999999</v>
      </c>
      <c r="E11" s="145">
        <v>4346.653</v>
      </c>
      <c r="F11" s="145">
        <v>5215.9836000000005</v>
      </c>
    </row>
    <row r="13" spans="1:6" ht="28.5" customHeight="1">
      <c r="A13" s="247" t="s">
        <v>105</v>
      </c>
      <c r="B13" s="247"/>
      <c r="C13" s="247"/>
      <c r="D13" s="247"/>
      <c r="E13" s="247"/>
      <c r="F13" s="247"/>
    </row>
    <row r="14" ht="12.75">
      <c r="C14" s="155"/>
    </row>
    <row r="15" spans="1:2" ht="12.75">
      <c r="A15" s="155" t="s">
        <v>93</v>
      </c>
      <c r="B15" s="154" t="s">
        <v>114</v>
      </c>
    </row>
    <row r="16" spans="1:2" ht="12.75">
      <c r="A16" s="155" t="s">
        <v>94</v>
      </c>
      <c r="B16" s="154" t="s">
        <v>115</v>
      </c>
    </row>
    <row r="18" spans="1:6" ht="43.5" customHeight="1">
      <c r="A18" s="244" t="s">
        <v>106</v>
      </c>
      <c r="B18" s="244"/>
      <c r="C18" s="244"/>
      <c r="D18" s="244"/>
      <c r="E18" s="244"/>
      <c r="F18" s="244"/>
    </row>
  </sheetData>
  <sheetProtection/>
  <mergeCells count="8">
    <mergeCell ref="A1:F1"/>
    <mergeCell ref="A18:F18"/>
    <mergeCell ref="A13:F13"/>
    <mergeCell ref="C4:D4"/>
    <mergeCell ref="E4:F4"/>
    <mergeCell ref="B3:B5"/>
    <mergeCell ref="A3:A5"/>
    <mergeCell ref="C3:F3"/>
  </mergeCells>
  <hyperlinks>
    <hyperlink ref="B15" r:id="rId1" display="http://zakon.krskstate.ru/0/doc/71786"/>
    <hyperlink ref="B16" r:id="rId2" display="http://shtes.ru/hot-water/tarify/2021-year.php"/>
  </hyperlink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.8515625" style="0" bestFit="1" customWidth="1"/>
    <col min="2" max="2" width="30.7109375" style="0" customWidth="1"/>
    <col min="3" max="4" width="12.57421875" style="0" hidden="1" customWidth="1"/>
    <col min="5" max="5" width="8.8515625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hidden="1" customWidth="1"/>
    <col min="20" max="20" width="8.28125" style="0" hidden="1" customWidth="1"/>
    <col min="21" max="21" width="12.28125" style="0" customWidth="1"/>
    <col min="22" max="22" width="14.57421875" style="0" customWidth="1"/>
    <col min="23" max="23" width="13.140625" style="0" customWidth="1"/>
    <col min="24" max="24" width="14.421875" style="0" customWidth="1"/>
    <col min="25" max="25" width="13.140625" style="0" customWidth="1"/>
    <col min="26" max="28" width="14.421875" style="0" customWidth="1"/>
  </cols>
  <sheetData>
    <row r="1" spans="1:28" ht="42" customHeight="1">
      <c r="A1" s="231" t="s">
        <v>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15">
      <c r="A2" s="235" t="s">
        <v>95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1:21" ht="12.75">
      <c r="A3" s="130"/>
      <c r="B3" s="130"/>
      <c r="J3" s="5"/>
      <c r="O3" s="5"/>
      <c r="T3" s="5"/>
      <c r="U3" s="5"/>
    </row>
    <row r="4" spans="1:28" ht="39.75" customHeight="1" hidden="1">
      <c r="A4" s="129" t="s">
        <v>1</v>
      </c>
      <c r="B4" s="128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65</v>
      </c>
      <c r="Q4" s="187"/>
      <c r="R4" s="187"/>
      <c r="S4" s="187"/>
      <c r="T4" s="187"/>
      <c r="U4" s="254" t="s">
        <v>85</v>
      </c>
      <c r="V4" s="237"/>
      <c r="W4" s="237"/>
      <c r="X4" s="237"/>
      <c r="Y4" s="237"/>
      <c r="Z4" s="237"/>
      <c r="AA4" s="237"/>
      <c r="AB4" s="238"/>
    </row>
    <row r="5" spans="1:28" ht="28.5" customHeight="1">
      <c r="A5" s="249" t="s">
        <v>87</v>
      </c>
      <c r="B5" s="252" t="s">
        <v>2</v>
      </c>
      <c r="C5" s="138"/>
      <c r="D5" s="138"/>
      <c r="E5" s="139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246" t="s">
        <v>99</v>
      </c>
      <c r="V5" s="252"/>
      <c r="W5" s="252"/>
      <c r="X5" s="252"/>
      <c r="Y5" s="252"/>
      <c r="Z5" s="252"/>
      <c r="AA5" s="252"/>
      <c r="AB5" s="252"/>
    </row>
    <row r="6" spans="1:28" ht="12.75">
      <c r="A6" s="250"/>
      <c r="B6" s="252"/>
      <c r="C6" s="138" t="s">
        <v>6</v>
      </c>
      <c r="D6" s="138" t="s">
        <v>7</v>
      </c>
      <c r="E6" s="139" t="s">
        <v>8</v>
      </c>
      <c r="F6" s="138" t="s">
        <v>9</v>
      </c>
      <c r="G6" s="138"/>
      <c r="H6" s="138" t="s">
        <v>10</v>
      </c>
      <c r="I6" s="138"/>
      <c r="J6" s="138" t="s">
        <v>11</v>
      </c>
      <c r="K6" s="138" t="s">
        <v>42</v>
      </c>
      <c r="L6" s="138"/>
      <c r="M6" s="138" t="s">
        <v>43</v>
      </c>
      <c r="N6" s="138"/>
      <c r="O6" s="138" t="s">
        <v>11</v>
      </c>
      <c r="P6" s="138" t="s">
        <v>45</v>
      </c>
      <c r="Q6" s="138"/>
      <c r="R6" s="138" t="s">
        <v>46</v>
      </c>
      <c r="S6" s="138"/>
      <c r="T6" s="138" t="s">
        <v>11</v>
      </c>
      <c r="U6" s="252" t="s">
        <v>100</v>
      </c>
      <c r="V6" s="252"/>
      <c r="W6" s="252"/>
      <c r="X6" s="252"/>
      <c r="Y6" s="252" t="s">
        <v>101</v>
      </c>
      <c r="Z6" s="252"/>
      <c r="AA6" s="252"/>
      <c r="AB6" s="252"/>
    </row>
    <row r="7" spans="1:28" ht="12.75">
      <c r="A7" s="250"/>
      <c r="B7" s="252"/>
      <c r="C7" s="138" t="s">
        <v>15</v>
      </c>
      <c r="D7" s="138" t="s">
        <v>16</v>
      </c>
      <c r="E7" s="139"/>
      <c r="F7" s="138" t="s">
        <v>17</v>
      </c>
      <c r="G7" s="138" t="s">
        <v>18</v>
      </c>
      <c r="H7" s="138" t="s">
        <v>17</v>
      </c>
      <c r="I7" s="138" t="s">
        <v>18</v>
      </c>
      <c r="J7" s="138"/>
      <c r="K7" s="138" t="s">
        <v>17</v>
      </c>
      <c r="L7" s="138" t="s">
        <v>18</v>
      </c>
      <c r="M7" s="138" t="s">
        <v>17</v>
      </c>
      <c r="N7" s="138" t="s">
        <v>18</v>
      </c>
      <c r="O7" s="138"/>
      <c r="P7" s="138" t="s">
        <v>17</v>
      </c>
      <c r="Q7" s="138" t="s">
        <v>18</v>
      </c>
      <c r="R7" s="138" t="s">
        <v>17</v>
      </c>
      <c r="S7" s="138" t="s">
        <v>18</v>
      </c>
      <c r="T7" s="138"/>
      <c r="U7" s="252" t="s">
        <v>17</v>
      </c>
      <c r="V7" s="252"/>
      <c r="W7" s="252" t="s">
        <v>18</v>
      </c>
      <c r="X7" s="252"/>
      <c r="Y7" s="252" t="s">
        <v>17</v>
      </c>
      <c r="Z7" s="252"/>
      <c r="AA7" s="252" t="s">
        <v>18</v>
      </c>
      <c r="AB7" s="252"/>
    </row>
    <row r="8" spans="1:28" ht="45.75" customHeight="1">
      <c r="A8" s="250"/>
      <c r="B8" s="255"/>
      <c r="C8" s="138"/>
      <c r="D8" s="138"/>
      <c r="E8" s="139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40" t="s">
        <v>83</v>
      </c>
      <c r="V8" s="140" t="s">
        <v>84</v>
      </c>
      <c r="W8" s="140" t="s">
        <v>83</v>
      </c>
      <c r="X8" s="140" t="s">
        <v>84</v>
      </c>
      <c r="Y8" s="140" t="s">
        <v>83</v>
      </c>
      <c r="Z8" s="140" t="s">
        <v>84</v>
      </c>
      <c r="AA8" s="140" t="s">
        <v>83</v>
      </c>
      <c r="AB8" s="140" t="s">
        <v>84</v>
      </c>
    </row>
    <row r="9" spans="1:28" ht="12.75">
      <c r="A9" s="142">
        <v>1</v>
      </c>
      <c r="B9" s="167" t="s">
        <v>118</v>
      </c>
      <c r="C9" s="142">
        <v>4247.83</v>
      </c>
      <c r="D9" s="142">
        <v>4587.66</v>
      </c>
      <c r="E9" s="143">
        <v>1.0800008474915428</v>
      </c>
      <c r="F9" s="142">
        <v>4587.66</v>
      </c>
      <c r="G9" s="142">
        <v>5413.4388</v>
      </c>
      <c r="H9" s="142">
        <v>4748.18</v>
      </c>
      <c r="I9" s="142">
        <v>5602.8524</v>
      </c>
      <c r="J9" s="142">
        <v>1.0349895153520532</v>
      </c>
      <c r="K9" s="142">
        <v>4748.18</v>
      </c>
      <c r="L9" s="142">
        <v>5602.85</v>
      </c>
      <c r="M9" s="142">
        <v>4933.36</v>
      </c>
      <c r="N9" s="142">
        <v>5821.36</v>
      </c>
      <c r="O9" s="142">
        <v>1.0390002063948711</v>
      </c>
      <c r="P9" s="142">
        <v>4933.36</v>
      </c>
      <c r="Q9" s="142">
        <v>5821.36</v>
      </c>
      <c r="R9" s="142">
        <v>5125.76</v>
      </c>
      <c r="S9" s="142">
        <v>6048.4</v>
      </c>
      <c r="T9" s="142">
        <v>1.0389997891903289</v>
      </c>
      <c r="U9" s="109">
        <v>137.56</v>
      </c>
      <c r="V9" s="109">
        <v>9378.62</v>
      </c>
      <c r="W9" s="109">
        <v>165.07</v>
      </c>
      <c r="X9" s="109">
        <v>11254.35</v>
      </c>
      <c r="Y9" s="109">
        <v>143.88</v>
      </c>
      <c r="Z9" s="109">
        <f>+'тепло 2021'!E8</f>
        <v>9810.04</v>
      </c>
      <c r="AA9" s="109">
        <v>172.66</v>
      </c>
      <c r="AB9" s="109">
        <f>+'тепло 2021'!F8</f>
        <v>11772.05</v>
      </c>
    </row>
    <row r="10" spans="1:28" ht="12.75">
      <c r="A10" s="142">
        <v>2</v>
      </c>
      <c r="B10" s="167" t="s">
        <v>119</v>
      </c>
      <c r="C10" s="142">
        <v>3804.31</v>
      </c>
      <c r="D10" s="142">
        <v>4108.67</v>
      </c>
      <c r="E10" s="143">
        <v>1.0800039954682978</v>
      </c>
      <c r="F10" s="142">
        <v>4108.67</v>
      </c>
      <c r="G10" s="142">
        <v>4848.2306</v>
      </c>
      <c r="H10" s="142">
        <v>4252.4</v>
      </c>
      <c r="I10" s="142">
        <v>5017.831999999999</v>
      </c>
      <c r="J10" s="142">
        <v>1.0349821231688112</v>
      </c>
      <c r="K10" s="142">
        <v>4252.4</v>
      </c>
      <c r="L10" s="142">
        <v>5017.83</v>
      </c>
      <c r="M10" s="142">
        <v>4418.24</v>
      </c>
      <c r="N10" s="142">
        <v>5213.52</v>
      </c>
      <c r="O10" s="142">
        <v>1.0389991534192455</v>
      </c>
      <c r="P10" s="142">
        <v>4418.24</v>
      </c>
      <c r="Q10" s="142">
        <v>5213.52</v>
      </c>
      <c r="R10" s="142">
        <v>4590.56</v>
      </c>
      <c r="S10" s="142">
        <v>5416.86</v>
      </c>
      <c r="T10" s="142">
        <v>1.0390019555298038</v>
      </c>
      <c r="U10" s="109">
        <v>264.89</v>
      </c>
      <c r="V10" s="109">
        <v>4927.34</v>
      </c>
      <c r="W10" s="109">
        <v>317.87</v>
      </c>
      <c r="X10" s="109">
        <v>5912.81</v>
      </c>
      <c r="Y10" s="109">
        <v>264.89</v>
      </c>
      <c r="Z10" s="162">
        <f>+'тепло 2021'!E9</f>
        <v>5154</v>
      </c>
      <c r="AA10" s="109">
        <v>317.87</v>
      </c>
      <c r="AB10" s="109">
        <f>+'тепло 2021'!F9</f>
        <v>6184.8</v>
      </c>
    </row>
    <row r="11" spans="1:28" ht="12.75">
      <c r="A11" s="142">
        <v>3</v>
      </c>
      <c r="B11" s="167" t="s">
        <v>120</v>
      </c>
      <c r="C11" s="142">
        <v>3415.39</v>
      </c>
      <c r="D11" s="142">
        <v>3771.04</v>
      </c>
      <c r="E11" s="143">
        <v>1.104131592585327</v>
      </c>
      <c r="F11" s="142">
        <v>3771.04</v>
      </c>
      <c r="G11" s="142">
        <v>4449.8272</v>
      </c>
      <c r="H11" s="142">
        <v>3902.95</v>
      </c>
      <c r="I11" s="142">
        <v>4605.481</v>
      </c>
      <c r="J11" s="142">
        <v>1.0349797403368832</v>
      </c>
      <c r="K11" s="142">
        <v>3902.95</v>
      </c>
      <c r="L11" s="142">
        <v>4605.481</v>
      </c>
      <c r="M11" s="142">
        <v>4055.17</v>
      </c>
      <c r="N11" s="142">
        <v>4785.1</v>
      </c>
      <c r="O11" s="142">
        <v>1.0390012682714358</v>
      </c>
      <c r="P11" s="142">
        <v>4055.17</v>
      </c>
      <c r="Q11" s="142">
        <v>4785.1</v>
      </c>
      <c r="R11" s="142">
        <v>4213.32</v>
      </c>
      <c r="S11" s="142">
        <v>4971.72</v>
      </c>
      <c r="T11" s="142">
        <v>1.0389995980439783</v>
      </c>
      <c r="U11" s="109">
        <v>121.56</v>
      </c>
      <c r="V11" s="162">
        <v>9203.5</v>
      </c>
      <c r="W11" s="109">
        <v>145.87</v>
      </c>
      <c r="X11" s="162">
        <v>11044.2</v>
      </c>
      <c r="Y11" s="109">
        <v>121.56</v>
      </c>
      <c r="Z11" s="162">
        <f>+'тепло 2021'!E10</f>
        <v>9626.91</v>
      </c>
      <c r="AA11" s="109">
        <v>145.87</v>
      </c>
      <c r="AB11" s="162">
        <f>+'тепло 2021'!F10</f>
        <v>11552.29</v>
      </c>
    </row>
    <row r="12" spans="1:28" ht="12.75">
      <c r="A12" s="142">
        <v>4</v>
      </c>
      <c r="B12" s="167" t="s">
        <v>123</v>
      </c>
      <c r="C12" s="142">
        <v>2843.24</v>
      </c>
      <c r="D12" s="142">
        <v>3720.57</v>
      </c>
      <c r="E12" s="143">
        <v>1.3085669869585403</v>
      </c>
      <c r="F12" s="142">
        <v>3720.57</v>
      </c>
      <c r="G12" s="142">
        <v>4390.2726</v>
      </c>
      <c r="H12" s="142">
        <v>3850.79</v>
      </c>
      <c r="I12" s="142">
        <v>4543.932199999999</v>
      </c>
      <c r="J12" s="142">
        <v>1.0350000134388009</v>
      </c>
      <c r="K12" s="142">
        <v>3850.79</v>
      </c>
      <c r="L12" s="142">
        <v>4543.932199999999</v>
      </c>
      <c r="M12" s="142">
        <v>4000.97</v>
      </c>
      <c r="N12" s="142">
        <v>4721.14</v>
      </c>
      <c r="O12" s="142">
        <v>1.0389997896535517</v>
      </c>
      <c r="P12" s="142">
        <v>4000.97</v>
      </c>
      <c r="Q12" s="142">
        <v>4721.14</v>
      </c>
      <c r="R12" s="142">
        <v>4157.01</v>
      </c>
      <c r="S12" s="142">
        <v>4905.27</v>
      </c>
      <c r="T12" s="142">
        <v>1.0390005423684758</v>
      </c>
      <c r="U12" s="162">
        <v>378</v>
      </c>
      <c r="V12" s="109">
        <v>6255.15</v>
      </c>
      <c r="W12" s="162">
        <v>453.6</v>
      </c>
      <c r="X12" s="109">
        <v>7506.18</v>
      </c>
      <c r="Y12" s="162">
        <v>378</v>
      </c>
      <c r="Z12" s="109">
        <f>+'тепло 2021'!E13</f>
        <v>6542.89</v>
      </c>
      <c r="AA12" s="162">
        <v>453.6</v>
      </c>
      <c r="AB12" s="109">
        <f>+'тепло 2021'!F13</f>
        <v>7851.47</v>
      </c>
    </row>
    <row r="13" spans="1:28" ht="12.75">
      <c r="A13" s="142">
        <v>5</v>
      </c>
      <c r="B13" s="167" t="s">
        <v>125</v>
      </c>
      <c r="C13" s="142">
        <v>1283.43</v>
      </c>
      <c r="D13" s="142">
        <v>1506.25</v>
      </c>
      <c r="E13" s="143">
        <v>1.1736128966908985</v>
      </c>
      <c r="F13" s="142">
        <v>1506.25</v>
      </c>
      <c r="G13" s="142">
        <v>1777.375</v>
      </c>
      <c r="H13" s="142">
        <v>3697.36</v>
      </c>
      <c r="I13" s="142">
        <v>4362.8848</v>
      </c>
      <c r="J13" s="142">
        <v>2.454678838174274</v>
      </c>
      <c r="K13" s="142">
        <v>3697.36</v>
      </c>
      <c r="L13" s="142">
        <v>4362.8848</v>
      </c>
      <c r="M13" s="142">
        <v>3841.56</v>
      </c>
      <c r="N13" s="142">
        <v>4533.04</v>
      </c>
      <c r="O13" s="142">
        <v>1.0390008005712184</v>
      </c>
      <c r="P13" s="142">
        <v>3841.56</v>
      </c>
      <c r="Q13" s="142">
        <v>4533.04</v>
      </c>
      <c r="R13" s="142">
        <v>3991.38084</v>
      </c>
      <c r="S13" s="142">
        <v>4709.8293912</v>
      </c>
      <c r="T13" s="142">
        <v>1.039</v>
      </c>
      <c r="U13" s="109">
        <v>59.84</v>
      </c>
      <c r="V13" s="162">
        <v>4287.7</v>
      </c>
      <c r="W13" s="109">
        <v>71.81</v>
      </c>
      <c r="X13" s="109">
        <v>5145.24</v>
      </c>
      <c r="Y13" s="109">
        <v>62.59</v>
      </c>
      <c r="Z13" s="162">
        <f>+'тепло 2021'!E15</f>
        <v>4484.93</v>
      </c>
      <c r="AA13" s="109">
        <v>75.11</v>
      </c>
      <c r="AB13" s="109">
        <f>+'тепло 2021'!F15</f>
        <v>5381.92</v>
      </c>
    </row>
    <row r="14" spans="1:28" ht="12.75">
      <c r="A14" s="142">
        <v>6</v>
      </c>
      <c r="B14" s="167" t="s">
        <v>128</v>
      </c>
      <c r="C14" s="142">
        <v>3814</v>
      </c>
      <c r="D14" s="142">
        <v>4351.57</v>
      </c>
      <c r="E14" s="143">
        <v>1.1409465128474041</v>
      </c>
      <c r="F14" s="142">
        <v>4351.57</v>
      </c>
      <c r="G14" s="142">
        <v>5134.852599999999</v>
      </c>
      <c r="H14" s="142">
        <v>4503.87</v>
      </c>
      <c r="I14" s="142">
        <v>5314.566599999999</v>
      </c>
      <c r="J14" s="142">
        <v>1.034998862479519</v>
      </c>
      <c r="K14" s="142">
        <v>4503.87</v>
      </c>
      <c r="L14" s="142">
        <v>5314.566599999999</v>
      </c>
      <c r="M14" s="142">
        <v>4679.52</v>
      </c>
      <c r="N14" s="142">
        <v>5521.83</v>
      </c>
      <c r="O14" s="142">
        <v>1.038999793510914</v>
      </c>
      <c r="P14" s="142">
        <v>4679.52</v>
      </c>
      <c r="Q14" s="142">
        <v>5521.83</v>
      </c>
      <c r="R14" s="142">
        <v>4862.02</v>
      </c>
      <c r="S14" s="142">
        <v>5737.18</v>
      </c>
      <c r="T14" s="142">
        <v>1.0389997264676718</v>
      </c>
      <c r="U14" s="109">
        <v>610.15</v>
      </c>
      <c r="V14" s="109">
        <v>5222.99</v>
      </c>
      <c r="W14" s="109">
        <v>732.18</v>
      </c>
      <c r="X14" s="109">
        <v>6267.59</v>
      </c>
      <c r="Y14" s="109">
        <v>610.15</v>
      </c>
      <c r="Z14" s="109">
        <f>+'тепло 2021'!E18</f>
        <v>5463.28</v>
      </c>
      <c r="AA14" s="109">
        <v>732.18</v>
      </c>
      <c r="AB14" s="109">
        <f>+'тепло 2021'!F18</f>
        <v>6555.94</v>
      </c>
    </row>
    <row r="15" spans="1:28" ht="12.75">
      <c r="A15" s="142">
        <v>7</v>
      </c>
      <c r="B15" s="167" t="s">
        <v>129</v>
      </c>
      <c r="C15" s="142">
        <v>2701.4</v>
      </c>
      <c r="D15" s="142">
        <v>3167.07</v>
      </c>
      <c r="E15" s="143">
        <v>1.1723809876360405</v>
      </c>
      <c r="F15" s="142">
        <v>3167.07</v>
      </c>
      <c r="G15" s="142">
        <v>3737.1426</v>
      </c>
      <c r="H15" s="142">
        <v>3277.92</v>
      </c>
      <c r="I15" s="142">
        <v>3867.9456</v>
      </c>
      <c r="J15" s="142">
        <v>1.0350008051606059</v>
      </c>
      <c r="K15" s="142">
        <v>3277.92</v>
      </c>
      <c r="L15" s="142">
        <v>3867.9456</v>
      </c>
      <c r="M15" s="142">
        <v>3405.76</v>
      </c>
      <c r="N15" s="142">
        <v>4018.8</v>
      </c>
      <c r="O15" s="142">
        <v>1.03900034168009</v>
      </c>
      <c r="P15" s="142">
        <v>3405.76</v>
      </c>
      <c r="Q15" s="142">
        <v>4018.8</v>
      </c>
      <c r="R15" s="142">
        <v>3538.58</v>
      </c>
      <c r="S15" s="142">
        <v>4175.52</v>
      </c>
      <c r="T15" s="142">
        <v>1.0389986376021798</v>
      </c>
      <c r="U15" s="109">
        <v>270.21</v>
      </c>
      <c r="V15" s="109">
        <v>5061.15</v>
      </c>
      <c r="W15" s="109">
        <v>324.25</v>
      </c>
      <c r="X15" s="109">
        <v>6073.38</v>
      </c>
      <c r="Y15" s="109">
        <v>270.21</v>
      </c>
      <c r="Z15" s="109">
        <f>+'тепло 2021'!E19</f>
        <v>5293.96</v>
      </c>
      <c r="AA15" s="109">
        <v>324.25</v>
      </c>
      <c r="AB15" s="109">
        <f>+'тепло 2021'!F19</f>
        <v>6352.75</v>
      </c>
    </row>
    <row r="16" spans="1:28" ht="12.75">
      <c r="A16" s="142">
        <v>8</v>
      </c>
      <c r="B16" s="167" t="s">
        <v>130</v>
      </c>
      <c r="C16" s="142">
        <v>2863.69</v>
      </c>
      <c r="D16" s="142">
        <v>3548</v>
      </c>
      <c r="E16" s="143">
        <v>1.2389609210494152</v>
      </c>
      <c r="F16" s="142">
        <v>3548</v>
      </c>
      <c r="G16" s="142">
        <v>4186.639999999999</v>
      </c>
      <c r="H16" s="142">
        <v>3672.18</v>
      </c>
      <c r="I16" s="142">
        <v>4333.1723999999995</v>
      </c>
      <c r="J16" s="142">
        <v>1.035</v>
      </c>
      <c r="K16" s="142">
        <v>3672.18</v>
      </c>
      <c r="L16" s="142">
        <v>4333.1723999999995</v>
      </c>
      <c r="M16" s="142">
        <v>3815.4</v>
      </c>
      <c r="N16" s="142">
        <v>4502.17</v>
      </c>
      <c r="O16" s="142">
        <v>1.0390013561426727</v>
      </c>
      <c r="P16" s="142">
        <v>3815.4</v>
      </c>
      <c r="Q16" s="142">
        <v>4502.17</v>
      </c>
      <c r="R16" s="142">
        <v>3964.2</v>
      </c>
      <c r="S16" s="142">
        <v>4677.76</v>
      </c>
      <c r="T16" s="142">
        <v>1.0389998427425695</v>
      </c>
      <c r="U16" s="109">
        <v>264.89</v>
      </c>
      <c r="V16" s="109">
        <v>4246.22</v>
      </c>
      <c r="W16" s="109">
        <v>317.87</v>
      </c>
      <c r="X16" s="109">
        <v>5095.46</v>
      </c>
      <c r="Y16" s="109">
        <v>264.89</v>
      </c>
      <c r="Z16" s="109">
        <f>+'тепло 2021'!E20</f>
        <v>4441.54</v>
      </c>
      <c r="AA16" s="109">
        <v>317.87</v>
      </c>
      <c r="AB16" s="109">
        <f>+'тепло 2021'!F20</f>
        <v>5329.85</v>
      </c>
    </row>
    <row r="17" spans="1:28" ht="12.75" hidden="1">
      <c r="A17" s="142">
        <v>8</v>
      </c>
      <c r="B17" s="144" t="s">
        <v>33</v>
      </c>
      <c r="C17" s="142">
        <v>6157.61</v>
      </c>
      <c r="D17" s="142">
        <v>6710.68</v>
      </c>
      <c r="E17" s="143">
        <v>1.0898189394911337</v>
      </c>
      <c r="F17" s="142">
        <v>6710.68</v>
      </c>
      <c r="G17" s="142">
        <v>7918.6024</v>
      </c>
      <c r="H17" s="142">
        <v>6945.55</v>
      </c>
      <c r="I17" s="142">
        <v>8195.749</v>
      </c>
      <c r="J17" s="142">
        <v>1.0349994337384587</v>
      </c>
      <c r="K17" s="142">
        <v>6945.55</v>
      </c>
      <c r="L17" s="142">
        <v>8195.749</v>
      </c>
      <c r="M17" s="142">
        <v>7216.43</v>
      </c>
      <c r="N17" s="142">
        <v>8515.39</v>
      </c>
      <c r="O17" s="142">
        <v>1.03900051111863</v>
      </c>
      <c r="P17" s="142">
        <v>7216.43</v>
      </c>
      <c r="Q17" s="142">
        <v>8515.39</v>
      </c>
      <c r="R17" s="142">
        <v>7497.87</v>
      </c>
      <c r="S17" s="142">
        <v>8847.49</v>
      </c>
      <c r="T17" s="142">
        <v>1.0389998932990412</v>
      </c>
      <c r="U17" s="109">
        <v>264.89</v>
      </c>
      <c r="V17" s="109">
        <v>8054.54</v>
      </c>
      <c r="W17" s="109">
        <v>317.87</v>
      </c>
      <c r="X17" s="109">
        <v>9665.45</v>
      </c>
      <c r="Y17" s="109">
        <v>264.89</v>
      </c>
      <c r="Z17" s="109">
        <f>+'тепло 2021'!E22</f>
        <v>8425.3</v>
      </c>
      <c r="AA17" s="109">
        <v>317.87</v>
      </c>
      <c r="AB17" s="109">
        <f>+'тепло 2021'!F22</f>
        <v>10110.36</v>
      </c>
    </row>
    <row r="18" spans="1:28" ht="12.75">
      <c r="A18" s="142">
        <v>9</v>
      </c>
      <c r="B18" s="172" t="s">
        <v>134</v>
      </c>
      <c r="C18" s="142"/>
      <c r="D18" s="142">
        <v>1227.67</v>
      </c>
      <c r="E18" s="143"/>
      <c r="F18" s="142">
        <v>1227.67</v>
      </c>
      <c r="G18" s="142">
        <v>1448.6506</v>
      </c>
      <c r="H18" s="142">
        <v>4230.5</v>
      </c>
      <c r="I18" s="142">
        <v>4991.99</v>
      </c>
      <c r="J18" s="142">
        <v>3.445958604510984</v>
      </c>
      <c r="K18" s="142">
        <v>4230.5</v>
      </c>
      <c r="L18" s="142">
        <v>4991.99</v>
      </c>
      <c r="M18" s="142">
        <v>5319.2300000000005</v>
      </c>
      <c r="N18" s="142">
        <v>6276.69</v>
      </c>
      <c r="O18" s="142">
        <v>1.2573525587991965</v>
      </c>
      <c r="P18" s="142">
        <v>5319.2300000000005</v>
      </c>
      <c r="Q18" s="142">
        <v>6276.69</v>
      </c>
      <c r="R18" s="142">
        <v>5526.67997</v>
      </c>
      <c r="S18" s="142">
        <v>6521.4823645999995</v>
      </c>
      <c r="T18" s="142">
        <v>1.039</v>
      </c>
      <c r="U18" s="162">
        <v>35.4</v>
      </c>
      <c r="V18" s="109">
        <v>5936.99</v>
      </c>
      <c r="W18" s="109">
        <v>42.48</v>
      </c>
      <c r="X18" s="109">
        <v>7124.39</v>
      </c>
      <c r="Y18" s="162">
        <v>37.019999999999996</v>
      </c>
      <c r="Z18" s="109">
        <f>+'тепло 2021'!E24</f>
        <v>6210.1</v>
      </c>
      <c r="AA18" s="109">
        <v>44.42</v>
      </c>
      <c r="AB18" s="109">
        <f>+'тепло 2021'!F24</f>
        <v>7452.12</v>
      </c>
    </row>
    <row r="19" spans="2:29" ht="12.75"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</row>
    <row r="20" spans="1:27" ht="35.25" customHeight="1">
      <c r="A20" s="247" t="s">
        <v>135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</row>
    <row r="21" spans="1:22" ht="12.75">
      <c r="A21" s="155" t="s">
        <v>93</v>
      </c>
      <c r="B21" s="154" t="s">
        <v>136</v>
      </c>
      <c r="V21" s="155"/>
    </row>
    <row r="22" spans="1:5" ht="12.75">
      <c r="A22" s="155" t="s">
        <v>94</v>
      </c>
      <c r="B22" s="154" t="s">
        <v>115</v>
      </c>
      <c r="E22"/>
    </row>
    <row r="24" spans="1:28" ht="23.25" customHeight="1">
      <c r="A24" s="247" t="s">
        <v>106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</row>
  </sheetData>
  <sheetProtection/>
  <mergeCells count="19">
    <mergeCell ref="A20:AA20"/>
    <mergeCell ref="U4:AB4"/>
    <mergeCell ref="A1:AB1"/>
    <mergeCell ref="A2:AB2"/>
    <mergeCell ref="C4:E4"/>
    <mergeCell ref="F4:J4"/>
    <mergeCell ref="K4:O4"/>
    <mergeCell ref="P4:T4"/>
    <mergeCell ref="B5:B8"/>
    <mergeCell ref="A24:AB24"/>
    <mergeCell ref="A5:A8"/>
    <mergeCell ref="U5:AB5"/>
    <mergeCell ref="U6:X6"/>
    <mergeCell ref="Y6:AB6"/>
    <mergeCell ref="U7:V7"/>
    <mergeCell ref="W7:X7"/>
    <mergeCell ref="Y7:Z7"/>
    <mergeCell ref="AA7:AB7"/>
    <mergeCell ref="B19:AC19"/>
  </mergeCells>
  <conditionalFormatting sqref="B9">
    <cfRule type="expression" priority="10" dxfId="0" stopIfTrue="1">
      <formula>MOD(ROW(B9),2)=0</formula>
    </cfRule>
  </conditionalFormatting>
  <conditionalFormatting sqref="B10">
    <cfRule type="expression" priority="9" dxfId="0" stopIfTrue="1">
      <formula>MOD(ROW(B10),2)=0</formula>
    </cfRule>
  </conditionalFormatting>
  <conditionalFormatting sqref="B11">
    <cfRule type="expression" priority="8" dxfId="0" stopIfTrue="1">
      <formula>MOD(ROW(B11),2)=0</formula>
    </cfRule>
  </conditionalFormatting>
  <conditionalFormatting sqref="B12">
    <cfRule type="expression" priority="7" dxfId="0" stopIfTrue="1">
      <formula>MOD(ROW(B12),2)=0</formula>
    </cfRule>
  </conditionalFormatting>
  <conditionalFormatting sqref="B14">
    <cfRule type="expression" priority="6" dxfId="0" stopIfTrue="1">
      <formula>MOD(ROW(B14),2)=0</formula>
    </cfRule>
  </conditionalFormatting>
  <conditionalFormatting sqref="B15">
    <cfRule type="expression" priority="5" dxfId="0" stopIfTrue="1">
      <formula>MOD(ROW(B15),2)=0</formula>
    </cfRule>
  </conditionalFormatting>
  <conditionalFormatting sqref="B16">
    <cfRule type="expression" priority="4" dxfId="0" stopIfTrue="1">
      <formula>MOD(ROW(B16),2)=0</formula>
    </cfRule>
  </conditionalFormatting>
  <conditionalFormatting sqref="B18">
    <cfRule type="expression" priority="3" dxfId="0" stopIfTrue="1">
      <formula>MOD(ROW(B18),2)=0</formula>
    </cfRule>
  </conditionalFormatting>
  <conditionalFormatting sqref="B13">
    <cfRule type="expression" priority="1" dxfId="0" stopIfTrue="1">
      <formula>MOD(ROW(B13),2)=0</formula>
    </cfRule>
  </conditionalFormatting>
  <hyperlinks>
    <hyperlink ref="B22" r:id="rId1" display="http://shtes.ru/hot-water/tarify/2021-year.php"/>
    <hyperlink ref="B21" r:id="rId2" display="http://zakon.krskstate.ru/0/doc/71778"/>
  </hyperlinks>
  <printOptions/>
  <pageMargins left="0.7" right="0.17" top="0.75" bottom="0.75" header="0.3" footer="0.3"/>
  <pageSetup horizontalDpi="600" verticalDpi="600" orientation="landscape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8"/>
  <sheetViews>
    <sheetView zoomScalePageLayoutView="0" workbookViewId="0" topLeftCell="A7">
      <selection activeCell="Z23" sqref="Z23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57421875" style="0" hidden="1" customWidth="1"/>
    <col min="4" max="4" width="13.421875" style="0" hidden="1" customWidth="1"/>
    <col min="5" max="5" width="15.00390625" style="0" hidden="1" customWidth="1"/>
    <col min="6" max="6" width="13.7109375" style="0" hidden="1" customWidth="1"/>
    <col min="7" max="7" width="11.8515625" style="0" hidden="1" customWidth="1"/>
    <col min="8" max="8" width="13.140625" style="0" hidden="1" customWidth="1"/>
    <col min="9" max="9" width="13.28125" style="0" hidden="1" customWidth="1"/>
    <col min="10" max="10" width="12.57421875" style="0" hidden="1" customWidth="1"/>
    <col min="11" max="11" width="18.7109375" style="0" hidden="1" customWidth="1"/>
    <col min="12" max="12" width="13.57421875" style="0" hidden="1" customWidth="1"/>
    <col min="13" max="13" width="13.421875" style="0" hidden="1" customWidth="1"/>
    <col min="14" max="14" width="17.28125" style="0" hidden="1" customWidth="1"/>
    <col min="15" max="15" width="15.7109375" style="0" hidden="1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11.8515625" style="0" hidden="1" customWidth="1"/>
    <col min="20" max="20" width="13.140625" style="0" hidden="1" customWidth="1"/>
    <col min="21" max="21" width="13.28125" style="0" hidden="1" customWidth="1"/>
    <col min="22" max="22" width="12.57421875" style="0" hidden="1" customWidth="1"/>
    <col min="23" max="23" width="18.7109375" style="0" hidden="1" customWidth="1"/>
    <col min="24" max="24" width="15.28125" style="0" customWidth="1"/>
    <col min="25" max="25" width="17.00390625" style="0" customWidth="1"/>
    <col min="26" max="26" width="14.00390625" style="0" customWidth="1"/>
    <col min="27" max="27" width="16.7109375" style="0" customWidth="1"/>
    <col min="28" max="28" width="14.28125" style="0" customWidth="1"/>
    <col min="29" max="29" width="16.28125" style="0" customWidth="1"/>
    <col min="30" max="30" width="14.28125" style="0" customWidth="1"/>
    <col min="31" max="31" width="16.57421875" style="0" customWidth="1"/>
  </cols>
  <sheetData>
    <row r="1" spans="1:31" ht="57.75" customHeight="1">
      <c r="A1" s="256" t="s">
        <v>98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26" ht="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115"/>
    </row>
    <row r="3" spans="1:33" ht="36.75" customHeight="1">
      <c r="A3" s="257" t="s">
        <v>86</v>
      </c>
      <c r="B3" s="257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257" t="s">
        <v>99</v>
      </c>
      <c r="Y3" s="257"/>
      <c r="Z3" s="257"/>
      <c r="AA3" s="257"/>
      <c r="AB3" s="257"/>
      <c r="AC3" s="257"/>
      <c r="AD3" s="257"/>
      <c r="AE3" s="257"/>
      <c r="AF3" s="131"/>
      <c r="AG3" s="131"/>
    </row>
    <row r="4" spans="1:33" ht="21" customHeight="1">
      <c r="A4" s="257"/>
      <c r="B4" s="257"/>
      <c r="C4" s="133" t="s">
        <v>56</v>
      </c>
      <c r="D4" s="133"/>
      <c r="E4" s="133" t="s">
        <v>46</v>
      </c>
      <c r="F4" s="133"/>
      <c r="G4" s="133" t="s">
        <v>62</v>
      </c>
      <c r="H4" s="133"/>
      <c r="I4" s="133" t="s">
        <v>63</v>
      </c>
      <c r="J4" s="133"/>
      <c r="K4" s="133" t="s">
        <v>11</v>
      </c>
      <c r="L4" s="133" t="s">
        <v>62</v>
      </c>
      <c r="M4" s="133"/>
      <c r="N4" s="133" t="s">
        <v>63</v>
      </c>
      <c r="O4" s="133"/>
      <c r="P4" s="133" t="s">
        <v>11</v>
      </c>
      <c r="Q4" s="133" t="s">
        <v>12</v>
      </c>
      <c r="R4" s="133" t="s">
        <v>13</v>
      </c>
      <c r="S4" s="133" t="s">
        <v>77</v>
      </c>
      <c r="T4" s="133"/>
      <c r="U4" s="133" t="s">
        <v>78</v>
      </c>
      <c r="V4" s="133"/>
      <c r="W4" s="133" t="s">
        <v>11</v>
      </c>
      <c r="X4" s="257" t="s">
        <v>100</v>
      </c>
      <c r="Y4" s="257"/>
      <c r="Z4" s="257"/>
      <c r="AA4" s="257"/>
      <c r="AB4" s="257" t="s">
        <v>101</v>
      </c>
      <c r="AC4" s="257"/>
      <c r="AD4" s="257"/>
      <c r="AE4" s="257"/>
      <c r="AF4" s="131"/>
      <c r="AG4" s="131"/>
    </row>
    <row r="5" spans="1:33" ht="26.25">
      <c r="A5" s="257"/>
      <c r="B5" s="257"/>
      <c r="C5" s="133" t="s">
        <v>17</v>
      </c>
      <c r="D5" s="133" t="s">
        <v>53</v>
      </c>
      <c r="E5" s="133" t="s">
        <v>17</v>
      </c>
      <c r="F5" s="133" t="s">
        <v>53</v>
      </c>
      <c r="G5" s="133" t="s">
        <v>17</v>
      </c>
      <c r="H5" s="133" t="s">
        <v>18</v>
      </c>
      <c r="I5" s="133" t="s">
        <v>17</v>
      </c>
      <c r="J5" s="133" t="s">
        <v>53</v>
      </c>
      <c r="K5" s="133"/>
      <c r="L5" s="133" t="s">
        <v>17</v>
      </c>
      <c r="M5" s="133" t="s">
        <v>53</v>
      </c>
      <c r="N5" s="133" t="s">
        <v>17</v>
      </c>
      <c r="O5" s="133" t="s">
        <v>53</v>
      </c>
      <c r="P5" s="133"/>
      <c r="Q5" s="133"/>
      <c r="R5" s="133"/>
      <c r="S5" s="133" t="s">
        <v>17</v>
      </c>
      <c r="T5" s="133" t="s">
        <v>18</v>
      </c>
      <c r="U5" s="133" t="s">
        <v>17</v>
      </c>
      <c r="V5" s="133" t="s">
        <v>53</v>
      </c>
      <c r="W5" s="133"/>
      <c r="X5" s="257" t="s">
        <v>17</v>
      </c>
      <c r="Y5" s="257"/>
      <c r="Z5" s="257" t="s">
        <v>53</v>
      </c>
      <c r="AA5" s="257"/>
      <c r="AB5" s="257" t="s">
        <v>17</v>
      </c>
      <c r="AC5" s="257"/>
      <c r="AD5" s="257" t="s">
        <v>53</v>
      </c>
      <c r="AE5" s="257"/>
      <c r="AF5" s="131"/>
      <c r="AG5" s="131"/>
    </row>
    <row r="6" spans="1:33" ht="40.5">
      <c r="A6" s="258"/>
      <c r="B6" s="258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7" t="s">
        <v>83</v>
      </c>
      <c r="Y6" s="137" t="s">
        <v>84</v>
      </c>
      <c r="Z6" s="137" t="s">
        <v>83</v>
      </c>
      <c r="AA6" s="137" t="s">
        <v>84</v>
      </c>
      <c r="AB6" s="137" t="s">
        <v>83</v>
      </c>
      <c r="AC6" s="137" t="s">
        <v>84</v>
      </c>
      <c r="AD6" s="137" t="s">
        <v>83</v>
      </c>
      <c r="AE6" s="137" t="s">
        <v>84</v>
      </c>
      <c r="AF6" s="131"/>
      <c r="AG6" s="131"/>
    </row>
    <row r="7" spans="1:33" ht="12.75">
      <c r="A7" s="134">
        <v>1</v>
      </c>
      <c r="B7" s="132" t="s">
        <v>49</v>
      </c>
      <c r="C7" s="132">
        <v>1771.3559322033898</v>
      </c>
      <c r="D7" s="132">
        <v>2090.2</v>
      </c>
      <c r="E7" s="132">
        <v>1840.4406779661017</v>
      </c>
      <c r="F7" s="132">
        <v>2171.72</v>
      </c>
      <c r="G7" s="132">
        <v>3991.38084</v>
      </c>
      <c r="H7" s="132">
        <v>4789.66</v>
      </c>
      <c r="I7" s="132">
        <v>4099.14</v>
      </c>
      <c r="J7" s="132">
        <v>4918.97</v>
      </c>
      <c r="K7" s="132">
        <v>1.0269979649448837</v>
      </c>
      <c r="L7" s="132">
        <v>1840.4416666666668</v>
      </c>
      <c r="M7" s="132">
        <v>2208.53</v>
      </c>
      <c r="N7" s="132">
        <v>1890.1333333333332</v>
      </c>
      <c r="O7" s="132">
        <v>2268.16</v>
      </c>
      <c r="P7" s="132">
        <v>1.0269998596351417</v>
      </c>
      <c r="Q7" s="132">
        <v>1506.25</v>
      </c>
      <c r="R7" s="132">
        <v>4881.18</v>
      </c>
      <c r="S7" s="132">
        <v>4099.14</v>
      </c>
      <c r="T7" s="132">
        <v>4918.97</v>
      </c>
      <c r="U7" s="132">
        <v>4287.7</v>
      </c>
      <c r="V7" s="132">
        <v>5145.24</v>
      </c>
      <c r="W7" s="132">
        <v>1.0459998926604115</v>
      </c>
      <c r="X7" s="135">
        <v>59.84</v>
      </c>
      <c r="Y7" s="135">
        <v>1976.89</v>
      </c>
      <c r="Z7" s="135">
        <v>71.81</v>
      </c>
      <c r="AA7" s="135">
        <v>2372.27</v>
      </c>
      <c r="AB7" s="135">
        <f>+'ГВС 2021'!Y13</f>
        <v>62.59</v>
      </c>
      <c r="AC7" s="135">
        <f>+'тепло льготный 2021'!E6</f>
        <v>2067.83</v>
      </c>
      <c r="AD7" s="135">
        <f>+'ГВС 2021'!AA13</f>
        <v>75.11</v>
      </c>
      <c r="AE7" s="135">
        <f>+'тепло льготный 2021'!F6</f>
        <v>2481.39</v>
      </c>
      <c r="AF7" s="131"/>
      <c r="AG7" s="131"/>
    </row>
    <row r="8" spans="1:33" ht="26.25">
      <c r="A8" s="132" t="s">
        <v>69</v>
      </c>
      <c r="B8" s="132" t="s">
        <v>68</v>
      </c>
      <c r="C8" s="132">
        <v>1771.3559322033898</v>
      </c>
      <c r="D8" s="132">
        <v>2090.2</v>
      </c>
      <c r="E8" s="132">
        <v>1840.4406779661017</v>
      </c>
      <c r="F8" s="132">
        <v>2171.72</v>
      </c>
      <c r="G8" s="132">
        <v>3991.38084</v>
      </c>
      <c r="H8" s="132">
        <v>4789.66</v>
      </c>
      <c r="I8" s="132">
        <v>4099.14</v>
      </c>
      <c r="J8" s="132">
        <v>4918.97</v>
      </c>
      <c r="K8" s="132"/>
      <c r="L8" s="132">
        <v>1320.825</v>
      </c>
      <c r="M8" s="132">
        <v>1584.99</v>
      </c>
      <c r="N8" s="132">
        <v>1356.4916666666668</v>
      </c>
      <c r="O8" s="132">
        <v>1627.79</v>
      </c>
      <c r="P8" s="132"/>
      <c r="Q8" s="132"/>
      <c r="R8" s="132"/>
      <c r="S8" s="132">
        <v>4099.14</v>
      </c>
      <c r="T8" s="132">
        <v>4918.97</v>
      </c>
      <c r="U8" s="132">
        <v>4287.7</v>
      </c>
      <c r="V8" s="132">
        <v>5145.24</v>
      </c>
      <c r="W8" s="132"/>
      <c r="X8" s="135">
        <v>59.84</v>
      </c>
      <c r="Y8" s="135">
        <v>1418.76</v>
      </c>
      <c r="Z8" s="135">
        <v>71.81</v>
      </c>
      <c r="AA8" s="135">
        <v>1702.51</v>
      </c>
      <c r="AB8" s="135">
        <f>+AB7</f>
        <v>62.59</v>
      </c>
      <c r="AC8" s="135">
        <f>+'тепло льготный 2021'!E7</f>
        <v>1484.02</v>
      </c>
      <c r="AD8" s="135">
        <f>+AD7</f>
        <v>75.11</v>
      </c>
      <c r="AE8" s="135">
        <f>+'тепло льготный 2021'!F7</f>
        <v>1780.82</v>
      </c>
      <c r="AF8" s="131"/>
      <c r="AG8" s="131"/>
    </row>
    <row r="9" spans="1:33" ht="12.75">
      <c r="A9" s="132" t="s">
        <v>70</v>
      </c>
      <c r="B9" s="132" t="s">
        <v>50</v>
      </c>
      <c r="C9" s="132">
        <v>2689.09</v>
      </c>
      <c r="D9" s="132">
        <v>3173.13</v>
      </c>
      <c r="E9" s="132">
        <v>2793.97</v>
      </c>
      <c r="F9" s="132">
        <v>3296.88</v>
      </c>
      <c r="G9" s="132">
        <v>3991.38084</v>
      </c>
      <c r="H9" s="132">
        <v>4789.66</v>
      </c>
      <c r="I9" s="132">
        <v>4099.14</v>
      </c>
      <c r="J9" s="132">
        <v>4918.97</v>
      </c>
      <c r="K9" s="132">
        <v>1.0269979649448837</v>
      </c>
      <c r="L9" s="132">
        <v>2793.97</v>
      </c>
      <c r="M9" s="132">
        <v>3352.7639999999997</v>
      </c>
      <c r="N9" s="132">
        <v>2869.41</v>
      </c>
      <c r="O9" s="132">
        <v>3443.292</v>
      </c>
      <c r="P9" s="132">
        <v>1.0270010057373558</v>
      </c>
      <c r="Q9" s="132">
        <v>1506.25</v>
      </c>
      <c r="R9" s="132">
        <v>4881.18</v>
      </c>
      <c r="S9" s="132">
        <v>4099.14</v>
      </c>
      <c r="T9" s="132">
        <v>4918.97</v>
      </c>
      <c r="U9" s="132">
        <v>4287.7</v>
      </c>
      <c r="V9" s="132">
        <v>5145.24</v>
      </c>
      <c r="W9" s="132">
        <v>1.0459998926604115</v>
      </c>
      <c r="X9" s="135">
        <v>59.84</v>
      </c>
      <c r="Y9" s="135">
        <v>3001.12</v>
      </c>
      <c r="Z9" s="135">
        <v>71.81</v>
      </c>
      <c r="AA9" s="135">
        <v>3601.34</v>
      </c>
      <c r="AB9" s="135">
        <f>+AB8</f>
        <v>62.59</v>
      </c>
      <c r="AC9" s="135">
        <f>+'тепло льготный 2021'!E8</f>
        <v>3139.17</v>
      </c>
      <c r="AD9" s="135">
        <f>+AD8</f>
        <v>75.11</v>
      </c>
      <c r="AE9" s="135">
        <f>+'тепло льготный 2021'!F8</f>
        <v>3767</v>
      </c>
      <c r="AF9" s="131"/>
      <c r="AG9" s="131"/>
    </row>
    <row r="10" spans="1:33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5"/>
      <c r="Y10" s="135"/>
      <c r="Z10" s="135"/>
      <c r="AA10" s="135"/>
      <c r="AB10" s="135"/>
      <c r="AC10" s="135"/>
      <c r="AD10" s="135"/>
      <c r="AE10" s="135"/>
      <c r="AF10" s="131"/>
      <c r="AG10" s="131"/>
    </row>
    <row r="11" spans="1:33" ht="12.75">
      <c r="A11" s="134">
        <v>4</v>
      </c>
      <c r="B11" s="132" t="s">
        <v>51</v>
      </c>
      <c r="C11" s="132">
        <v>1517.8813559322034</v>
      </c>
      <c r="D11" s="132">
        <v>1791.1</v>
      </c>
      <c r="E11" s="132">
        <v>1577.0762711864409</v>
      </c>
      <c r="F11" s="132">
        <v>1860.95</v>
      </c>
      <c r="G11" s="132">
        <v>5526.67997</v>
      </c>
      <c r="H11" s="132">
        <v>6632.02</v>
      </c>
      <c r="I11" s="132">
        <v>5675.9</v>
      </c>
      <c r="J11" s="132">
        <v>6811.08</v>
      </c>
      <c r="K11" s="132">
        <v>1.026999940436211</v>
      </c>
      <c r="L11" s="132">
        <v>1577.075</v>
      </c>
      <c r="M11" s="132">
        <v>1892.49</v>
      </c>
      <c r="N11" s="132">
        <v>1619.6583333333333</v>
      </c>
      <c r="O11" s="132">
        <v>1943.59</v>
      </c>
      <c r="P11" s="132">
        <v>1.027001463680125</v>
      </c>
      <c r="Q11" s="132">
        <v>4230.5</v>
      </c>
      <c r="R11" s="132">
        <v>4230.5</v>
      </c>
      <c r="S11" s="132">
        <v>5675.9</v>
      </c>
      <c r="T11" s="132">
        <v>6811.08</v>
      </c>
      <c r="U11" s="132">
        <v>5936.99</v>
      </c>
      <c r="V11" s="132">
        <v>7124.39</v>
      </c>
      <c r="W11" s="132">
        <v>1.0459997533430823</v>
      </c>
      <c r="X11" s="135">
        <v>35.4</v>
      </c>
      <c r="Y11" s="135">
        <v>1694</v>
      </c>
      <c r="Z11" s="135">
        <v>42.48</v>
      </c>
      <c r="AA11" s="135">
        <v>2032.8</v>
      </c>
      <c r="AB11" s="136">
        <f>+'ГВС 2021'!AA18</f>
        <v>44.42</v>
      </c>
      <c r="AC11" s="136">
        <f>+'тепло льготный 2021'!E10</f>
        <v>1771.9166666666665</v>
      </c>
      <c r="AD11" s="135">
        <f>+'ГВС 2021'!AA18</f>
        <v>44.42</v>
      </c>
      <c r="AE11" s="135">
        <f>+'тепло льготный 2021'!F10</f>
        <v>2126.2999999999997</v>
      </c>
      <c r="AF11" s="131"/>
      <c r="AG11" s="131"/>
    </row>
    <row r="12" spans="1:33" ht="12.75">
      <c r="A12" s="134">
        <v>5</v>
      </c>
      <c r="B12" s="132" t="s">
        <v>52</v>
      </c>
      <c r="C12" s="132">
        <v>3723.46</v>
      </c>
      <c r="D12" s="132">
        <v>4393.68</v>
      </c>
      <c r="E12" s="132">
        <v>3868.68</v>
      </c>
      <c r="F12" s="132">
        <v>4565.04</v>
      </c>
      <c r="G12" s="132">
        <v>5526.67997</v>
      </c>
      <c r="H12" s="132">
        <v>6632.02</v>
      </c>
      <c r="I12" s="132">
        <v>5675.9</v>
      </c>
      <c r="J12" s="132">
        <v>6811.08</v>
      </c>
      <c r="K12" s="132">
        <v>1.026999940436211</v>
      </c>
      <c r="L12" s="132">
        <v>3868.68</v>
      </c>
      <c r="M12" s="132">
        <v>4642.415999999999</v>
      </c>
      <c r="N12" s="132">
        <v>3973.13</v>
      </c>
      <c r="O12" s="132">
        <v>4767.756</v>
      </c>
      <c r="P12" s="132">
        <v>1.02699887300061</v>
      </c>
      <c r="Q12" s="132">
        <v>4230.5</v>
      </c>
      <c r="R12" s="132">
        <v>4230.5</v>
      </c>
      <c r="S12" s="132">
        <v>5675.9</v>
      </c>
      <c r="T12" s="132">
        <v>6811.08</v>
      </c>
      <c r="U12" s="132">
        <v>5936.99</v>
      </c>
      <c r="V12" s="132">
        <v>7124.39</v>
      </c>
      <c r="W12" s="132">
        <v>1.0459997533430823</v>
      </c>
      <c r="X12" s="135">
        <v>35.4</v>
      </c>
      <c r="Y12" s="135">
        <v>4155.5</v>
      </c>
      <c r="Z12" s="135">
        <v>42.48</v>
      </c>
      <c r="AA12" s="135">
        <v>4986.599999999999</v>
      </c>
      <c r="AB12" s="136">
        <f>+AB11</f>
        <v>44.42</v>
      </c>
      <c r="AC12" s="136">
        <f>+'тепло льготный 2021'!E11</f>
        <v>4346.653</v>
      </c>
      <c r="AD12" s="135">
        <f>+AD11</f>
        <v>44.42</v>
      </c>
      <c r="AE12" s="136">
        <f>+'тепло льготный 2021'!F11</f>
        <v>5215.9836000000005</v>
      </c>
      <c r="AF12" s="131"/>
      <c r="AG12" s="131"/>
    </row>
    <row r="13" spans="1:33" ht="12.7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8"/>
      <c r="Z13" s="159"/>
      <c r="AA13" s="159"/>
      <c r="AB13" s="160"/>
      <c r="AC13" s="160"/>
      <c r="AD13" s="159"/>
      <c r="AE13" s="160"/>
      <c r="AF13" s="131"/>
      <c r="AG13" s="131"/>
    </row>
    <row r="14" spans="1:27" s="175" customFormat="1" ht="51" customHeight="1">
      <c r="A14" s="243" t="s">
        <v>135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</row>
    <row r="15" spans="2:24" ht="12.75">
      <c r="B15" s="155"/>
      <c r="C15" s="155" t="s">
        <v>94</v>
      </c>
      <c r="D15" s="155" t="s">
        <v>94</v>
      </c>
      <c r="E15" s="155" t="s">
        <v>94</v>
      </c>
      <c r="F15" s="155" t="s">
        <v>94</v>
      </c>
      <c r="G15" s="155" t="s">
        <v>94</v>
      </c>
      <c r="H15" s="155" t="s">
        <v>94</v>
      </c>
      <c r="I15" s="155" t="s">
        <v>94</v>
      </c>
      <c r="J15" s="155" t="s">
        <v>94</v>
      </c>
      <c r="K15" s="155" t="s">
        <v>94</v>
      </c>
      <c r="L15" s="155" t="s">
        <v>94</v>
      </c>
      <c r="M15" s="155" t="s">
        <v>94</v>
      </c>
      <c r="N15" s="155" t="s">
        <v>94</v>
      </c>
      <c r="O15" s="155" t="s">
        <v>94</v>
      </c>
      <c r="P15" s="155" t="s">
        <v>94</v>
      </c>
      <c r="Q15" s="155" t="s">
        <v>94</v>
      </c>
      <c r="R15" s="155" t="s">
        <v>94</v>
      </c>
      <c r="S15" s="155" t="s">
        <v>94</v>
      </c>
      <c r="T15" s="155" t="s">
        <v>94</v>
      </c>
      <c r="U15" s="155" t="s">
        <v>94</v>
      </c>
      <c r="V15" s="155" t="s">
        <v>94</v>
      </c>
      <c r="W15" s="155" t="s">
        <v>94</v>
      </c>
      <c r="X15" s="155"/>
    </row>
    <row r="16" spans="1:2" ht="12.75">
      <c r="A16" s="155" t="s">
        <v>93</v>
      </c>
      <c r="B16" s="154" t="s">
        <v>136</v>
      </c>
    </row>
    <row r="17" spans="1:2" ht="12.75">
      <c r="A17" s="155" t="s">
        <v>94</v>
      </c>
      <c r="B17" s="154" t="s">
        <v>115</v>
      </c>
    </row>
    <row r="18" spans="1:31" ht="18.75" customHeight="1">
      <c r="A18" s="247" t="s">
        <v>106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</row>
  </sheetData>
  <sheetProtection/>
  <mergeCells count="13">
    <mergeCell ref="A14:AA14"/>
    <mergeCell ref="A18:AE18"/>
    <mergeCell ref="Z5:AA5"/>
    <mergeCell ref="AB5:AC5"/>
    <mergeCell ref="AD5:AE5"/>
    <mergeCell ref="A1:AE1"/>
    <mergeCell ref="A2:Y2"/>
    <mergeCell ref="B3:B6"/>
    <mergeCell ref="A3:A6"/>
    <mergeCell ref="X3:AE3"/>
    <mergeCell ref="X4:AA4"/>
    <mergeCell ref="AB4:AE4"/>
    <mergeCell ref="X5:Y5"/>
  </mergeCells>
  <hyperlinks>
    <hyperlink ref="B17" r:id="rId1" display="http://shtes.ru/hot-water/tarify/2021-year.php"/>
    <hyperlink ref="B16" r:id="rId2" display="http://zakon.krskstate.ru/0/doc/71778"/>
  </hyperlink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19"/>
  <sheetViews>
    <sheetView tabSelected="1" zoomScalePageLayoutView="0" workbookViewId="0" topLeftCell="A1">
      <selection activeCell="AD11" sqref="AD11"/>
    </sheetView>
  </sheetViews>
  <sheetFormatPr defaultColWidth="9.140625" defaultRowHeight="12.75"/>
  <cols>
    <col min="1" max="1" width="7.28125" style="0" customWidth="1"/>
    <col min="2" max="2" width="35.7109375" style="0" customWidth="1"/>
    <col min="3" max="3" width="13.57421875" style="0" hidden="1" customWidth="1"/>
    <col min="4" max="4" width="13.421875" style="0" hidden="1" customWidth="1"/>
    <col min="5" max="5" width="15.00390625" style="0" hidden="1" customWidth="1"/>
    <col min="6" max="6" width="13.7109375" style="0" hidden="1" customWidth="1"/>
    <col min="7" max="7" width="11.8515625" style="0" hidden="1" customWidth="1"/>
    <col min="8" max="8" width="13.140625" style="0" hidden="1" customWidth="1"/>
    <col min="9" max="9" width="13.28125" style="0" hidden="1" customWidth="1"/>
    <col min="10" max="10" width="12.57421875" style="0" hidden="1" customWidth="1"/>
    <col min="11" max="11" width="18.7109375" style="0" hidden="1" customWidth="1"/>
    <col min="12" max="12" width="13.57421875" style="0" hidden="1" customWidth="1"/>
    <col min="13" max="13" width="13.421875" style="0" hidden="1" customWidth="1"/>
    <col min="14" max="14" width="17.28125" style="0" hidden="1" customWidth="1"/>
    <col min="15" max="15" width="15.7109375" style="0" hidden="1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11.8515625" style="0" hidden="1" customWidth="1"/>
    <col min="20" max="20" width="13.140625" style="0" hidden="1" customWidth="1"/>
    <col min="21" max="21" width="13.28125" style="0" hidden="1" customWidth="1"/>
    <col min="22" max="22" width="12.57421875" style="0" hidden="1" customWidth="1"/>
    <col min="23" max="23" width="18.7109375" style="0" hidden="1" customWidth="1"/>
    <col min="24" max="24" width="14.00390625" style="0" customWidth="1"/>
    <col min="25" max="25" width="14.7109375" style="0" customWidth="1"/>
  </cols>
  <sheetData>
    <row r="1" spans="1:25" ht="39" customHeight="1">
      <c r="A1" s="259" t="s">
        <v>102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4" ht="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1:27" ht="56.25" customHeight="1">
      <c r="A3" s="257" t="s">
        <v>86</v>
      </c>
      <c r="B3" s="257" t="s">
        <v>92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246" t="s">
        <v>104</v>
      </c>
      <c r="Y3" s="252"/>
      <c r="AA3" s="150"/>
    </row>
    <row r="4" spans="1:27" ht="18.75" customHeight="1">
      <c r="A4" s="257"/>
      <c r="B4" s="257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262" t="s">
        <v>100</v>
      </c>
      <c r="Y4" s="262" t="s">
        <v>101</v>
      </c>
      <c r="Z4" s="131"/>
      <c r="AA4" s="151"/>
    </row>
    <row r="5" spans="1:27" ht="10.5" customHeight="1">
      <c r="A5" s="257"/>
      <c r="B5" s="257"/>
      <c r="C5" s="133" t="s">
        <v>17</v>
      </c>
      <c r="D5" s="133" t="s">
        <v>53</v>
      </c>
      <c r="E5" s="133" t="s">
        <v>17</v>
      </c>
      <c r="F5" s="133" t="s">
        <v>53</v>
      </c>
      <c r="G5" s="133" t="s">
        <v>17</v>
      </c>
      <c r="H5" s="133" t="s">
        <v>18</v>
      </c>
      <c r="I5" s="133" t="s">
        <v>17</v>
      </c>
      <c r="J5" s="133" t="s">
        <v>53</v>
      </c>
      <c r="K5" s="133"/>
      <c r="L5" s="133" t="s">
        <v>17</v>
      </c>
      <c r="M5" s="133" t="s">
        <v>53</v>
      </c>
      <c r="N5" s="133" t="s">
        <v>17</v>
      </c>
      <c r="O5" s="133" t="s">
        <v>53</v>
      </c>
      <c r="P5" s="133"/>
      <c r="Q5" s="133"/>
      <c r="R5" s="133"/>
      <c r="S5" s="133" t="s">
        <v>17</v>
      </c>
      <c r="T5" s="133" t="s">
        <v>18</v>
      </c>
      <c r="U5" s="133" t="s">
        <v>17</v>
      </c>
      <c r="V5" s="133" t="s">
        <v>53</v>
      </c>
      <c r="W5" s="133"/>
      <c r="X5" s="263"/>
      <c r="Y5" s="263"/>
      <c r="Z5" s="131"/>
      <c r="AA5" s="152"/>
    </row>
    <row r="6" spans="1:27" ht="12.75">
      <c r="A6" s="134">
        <v>1</v>
      </c>
      <c r="B6" s="147" t="s">
        <v>90</v>
      </c>
      <c r="C6" s="132">
        <v>1771.3559322033898</v>
      </c>
      <c r="D6" s="132">
        <v>2090.2</v>
      </c>
      <c r="E6" s="132">
        <v>1840.4406779661017</v>
      </c>
      <c r="F6" s="132">
        <v>2171.72</v>
      </c>
      <c r="G6" s="132">
        <v>3991.38084</v>
      </c>
      <c r="H6" s="132">
        <v>4789.66</v>
      </c>
      <c r="I6" s="132">
        <v>4099.14</v>
      </c>
      <c r="J6" s="132">
        <v>4918.97</v>
      </c>
      <c r="K6" s="132">
        <v>1.0269979649448837</v>
      </c>
      <c r="L6" s="132">
        <v>1840.4416666666668</v>
      </c>
      <c r="M6" s="132">
        <v>2208.53</v>
      </c>
      <c r="N6" s="132">
        <v>1890.1333333333332</v>
      </c>
      <c r="O6" s="132">
        <v>2268.16</v>
      </c>
      <c r="P6" s="132">
        <v>1.0269998596351417</v>
      </c>
      <c r="Q6" s="132">
        <v>1506.25</v>
      </c>
      <c r="R6" s="132">
        <v>4881.18</v>
      </c>
      <c r="S6" s="132">
        <v>4099.14</v>
      </c>
      <c r="T6" s="132">
        <v>4918.97</v>
      </c>
      <c r="U6" s="132">
        <v>4287.7</v>
      </c>
      <c r="V6" s="132">
        <v>5145.24</v>
      </c>
      <c r="W6" s="148">
        <v>1.0459998926604115</v>
      </c>
      <c r="X6" s="135">
        <v>13.17</v>
      </c>
      <c r="Y6" s="135">
        <v>13.77</v>
      </c>
      <c r="Z6" s="131"/>
      <c r="AA6" s="131"/>
    </row>
    <row r="7" spans="1:25" ht="26.25">
      <c r="A7" s="144">
        <v>2</v>
      </c>
      <c r="B7" s="147" t="s">
        <v>91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9"/>
      <c r="X7" s="136">
        <v>15.8</v>
      </c>
      <c r="Y7" s="136">
        <v>16.52</v>
      </c>
    </row>
    <row r="8" ht="12.75">
      <c r="A8" s="146"/>
    </row>
    <row r="9" spans="1:25" ht="37.5" customHeight="1">
      <c r="A9" s="261" t="s">
        <v>110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</row>
    <row r="10" spans="1:25" ht="12.75">
      <c r="A10" s="164" t="s">
        <v>93</v>
      </c>
      <c r="B10" s="165" t="s">
        <v>107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2.75">
      <c r="A11" s="164" t="s">
        <v>94</v>
      </c>
      <c r="B11" s="165" t="s">
        <v>108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4" customFormat="1" ht="25.5" customHeight="1">
      <c r="A12" s="261" t="s">
        <v>112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</row>
    <row r="13" spans="1:25" s="24" customFormat="1" ht="36.75" customHeight="1">
      <c r="A13" s="261" t="s">
        <v>113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</row>
    <row r="14" spans="1:25" ht="12.75">
      <c r="A14" s="164" t="s">
        <v>93</v>
      </c>
      <c r="B14" s="165" t="s">
        <v>111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2.75">
      <c r="A15" s="164" t="s">
        <v>94</v>
      </c>
      <c r="B15" s="165" t="s">
        <v>108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7" spans="1:31" ht="27" customHeight="1">
      <c r="A17" s="261" t="s">
        <v>109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163"/>
      <c r="AA17" s="163"/>
      <c r="AB17" s="163"/>
      <c r="AC17" s="163"/>
      <c r="AD17" s="163"/>
      <c r="AE17" s="163"/>
    </row>
    <row r="19" spans="1:25" ht="27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</row>
  </sheetData>
  <sheetProtection/>
  <mergeCells count="12">
    <mergeCell ref="A12:Y12"/>
    <mergeCell ref="A17:Y17"/>
    <mergeCell ref="A1:Y1"/>
    <mergeCell ref="A2:X2"/>
    <mergeCell ref="A19:Y19"/>
    <mergeCell ref="A13:Y13"/>
    <mergeCell ref="X4:X5"/>
    <mergeCell ref="Y4:Y5"/>
    <mergeCell ref="X3:Y3"/>
    <mergeCell ref="B3:B5"/>
    <mergeCell ref="A3:A5"/>
    <mergeCell ref="A9:Y9"/>
  </mergeCells>
  <hyperlinks>
    <hyperlink ref="B15" r:id="rId1" display="http://shtes.ru/cold-water/tarify/2021-year.php"/>
    <hyperlink ref="B14" r:id="rId2" display="http://zakon.krskstate.ru/0/doc/71176"/>
    <hyperlink ref="B11" r:id="rId3" display="http://shtes.ru/cold-water/tarify/2021-year.php"/>
    <hyperlink ref="B10" r:id="rId4" display="http://zakon.krskstate.ru/0/doc/71177"/>
  </hyperlink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R23" sqref="R23:R24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0" style="3" hidden="1" customWidth="1"/>
    <col min="6" max="9" width="11.8515625" style="0" hidden="1" customWidth="1"/>
    <col min="10" max="10" width="8.28125" style="0" hidden="1" customWidth="1"/>
    <col min="11" max="11" width="11.8515625" style="0" bestFit="1" customWidth="1"/>
    <col min="12" max="12" width="13.140625" style="0" customWidth="1"/>
    <col min="13" max="14" width="11.8515625" style="0" bestFit="1" customWidth="1"/>
    <col min="15" max="15" width="8.28125" style="0" bestFit="1" customWidth="1"/>
    <col min="16" max="19" width="11.8515625" style="0" customWidth="1"/>
    <col min="20" max="20" width="8.28125" style="0" customWidth="1"/>
    <col min="21" max="21" width="12.140625" style="0" hidden="1" customWidth="1"/>
    <col min="22" max="22" width="11.7109375" style="0" hidden="1" customWidth="1"/>
    <col min="23" max="23" width="9.140625" style="0" hidden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21" ht="12.75">
      <c r="J3" s="5"/>
      <c r="O3" s="5"/>
      <c r="T3" s="5"/>
      <c r="U3" s="5"/>
    </row>
    <row r="4" spans="1:23" ht="12.75">
      <c r="A4" s="196" t="s">
        <v>1</v>
      </c>
      <c r="B4" s="199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44</v>
      </c>
      <c r="Q4" s="187"/>
      <c r="R4" s="187"/>
      <c r="S4" s="187"/>
      <c r="T4" s="187"/>
      <c r="U4" s="182" t="s">
        <v>5</v>
      </c>
      <c r="V4" s="183"/>
      <c r="W4" s="184"/>
    </row>
    <row r="5" spans="1:23" ht="23.25" customHeight="1">
      <c r="A5" s="197"/>
      <c r="B5" s="200"/>
      <c r="C5" s="6" t="s">
        <v>6</v>
      </c>
      <c r="D5" s="7" t="s">
        <v>7</v>
      </c>
      <c r="E5" s="185" t="s">
        <v>8</v>
      </c>
      <c r="F5" s="188" t="s">
        <v>9</v>
      </c>
      <c r="G5" s="189"/>
      <c r="H5" s="188" t="s">
        <v>10</v>
      </c>
      <c r="I5" s="189"/>
      <c r="J5" s="180" t="s">
        <v>11</v>
      </c>
      <c r="K5" s="188" t="s">
        <v>42</v>
      </c>
      <c r="L5" s="189"/>
      <c r="M5" s="188" t="s">
        <v>43</v>
      </c>
      <c r="N5" s="189"/>
      <c r="O5" s="180" t="s">
        <v>11</v>
      </c>
      <c r="P5" s="188" t="s">
        <v>45</v>
      </c>
      <c r="Q5" s="189"/>
      <c r="R5" s="188" t="s">
        <v>46</v>
      </c>
      <c r="S5" s="189"/>
      <c r="T5" s="180" t="s">
        <v>11</v>
      </c>
      <c r="U5" s="176" t="s">
        <v>12</v>
      </c>
      <c r="V5" s="178" t="s">
        <v>13</v>
      </c>
      <c r="W5" s="180" t="s">
        <v>14</v>
      </c>
    </row>
    <row r="6" spans="1:23" s="12" customFormat="1" ht="36">
      <c r="A6" s="198"/>
      <c r="B6" s="201"/>
      <c r="C6" s="8" t="s">
        <v>15</v>
      </c>
      <c r="D6" s="9" t="s">
        <v>16</v>
      </c>
      <c r="E6" s="186"/>
      <c r="F6" s="10" t="s">
        <v>17</v>
      </c>
      <c r="G6" s="11" t="s">
        <v>18</v>
      </c>
      <c r="H6" s="10" t="s">
        <v>17</v>
      </c>
      <c r="I6" s="11" t="s">
        <v>18</v>
      </c>
      <c r="J6" s="181"/>
      <c r="K6" s="10" t="s">
        <v>17</v>
      </c>
      <c r="L6" s="11" t="s">
        <v>18</v>
      </c>
      <c r="M6" s="10" t="s">
        <v>17</v>
      </c>
      <c r="N6" s="11" t="s">
        <v>18</v>
      </c>
      <c r="O6" s="181"/>
      <c r="P6" s="10" t="s">
        <v>17</v>
      </c>
      <c r="Q6" s="11" t="s">
        <v>18</v>
      </c>
      <c r="R6" s="10" t="s">
        <v>17</v>
      </c>
      <c r="S6" s="11" t="s">
        <v>18</v>
      </c>
      <c r="T6" s="181"/>
      <c r="U6" s="177"/>
      <c r="V6" s="179"/>
      <c r="W6" s="181"/>
    </row>
    <row r="7" spans="1:23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20">
        <f>R7/P7</f>
        <v>1.038999463148607</v>
      </c>
      <c r="U7" s="21">
        <v>18759.24</v>
      </c>
      <c r="V7" s="22">
        <v>18759.24</v>
      </c>
      <c r="W7" s="23">
        <f>+V7/F7</f>
        <v>1.34033728424947</v>
      </c>
    </row>
    <row r="8" spans="1:23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P24">+M8</f>
        <v>4933.36</v>
      </c>
      <c r="Q8" s="19">
        <f aca="true" t="shared" si="9" ref="Q8:Q24">+N8</f>
        <v>5821.36</v>
      </c>
      <c r="R8" s="18">
        <f>+ROUND(P8*1.039,2)</f>
        <v>5125.76</v>
      </c>
      <c r="S8" s="19">
        <f>+ROUND(R8*1.18,2)</f>
        <v>6048.4</v>
      </c>
      <c r="T8" s="32">
        <f aca="true" t="shared" si="10" ref="T8:T20">R8/P8</f>
        <v>1.0389997891903289</v>
      </c>
      <c r="U8" s="33">
        <v>9450.4</v>
      </c>
      <c r="V8" s="34">
        <v>9450.4</v>
      </c>
      <c r="W8" s="35">
        <f aca="true" t="shared" si="11" ref="W8:W24">+V8/F8</f>
        <v>2.059960851501637</v>
      </c>
    </row>
    <row r="9" spans="1:23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9"/>
        <v>5213.52</v>
      </c>
      <c r="R9" s="18">
        <v>4590.56</v>
      </c>
      <c r="S9" s="19">
        <f aca="true" t="shared" si="12" ref="S9:S21">+ROUND(R9*1.18,2)</f>
        <v>5416.86</v>
      </c>
      <c r="T9" s="32">
        <f t="shared" si="10"/>
        <v>1.0390019555298038</v>
      </c>
      <c r="U9" s="33">
        <v>5627.43</v>
      </c>
      <c r="V9" s="34">
        <v>5627.43</v>
      </c>
      <c r="W9" s="35">
        <f t="shared" si="11"/>
        <v>1.3696475988580246</v>
      </c>
    </row>
    <row r="10" spans="1:23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3" ref="L10:L22">K10*1.18</f>
        <v>9364.8576</v>
      </c>
      <c r="M10" s="18">
        <f t="shared" si="5"/>
        <v>8245.84</v>
      </c>
      <c r="N10" s="19">
        <f t="shared" si="6"/>
        <v>9730.09</v>
      </c>
      <c r="O10" s="32">
        <f t="shared" si="7"/>
        <v>1.039000443530503</v>
      </c>
      <c r="P10" s="18">
        <f t="shared" si="8"/>
        <v>8245.84</v>
      </c>
      <c r="Q10" s="19">
        <f t="shared" si="9"/>
        <v>9730.09</v>
      </c>
      <c r="R10" s="18">
        <v>8567.42</v>
      </c>
      <c r="S10" s="19">
        <f t="shared" si="12"/>
        <v>10109.56</v>
      </c>
      <c r="T10" s="32">
        <f t="shared" si="10"/>
        <v>1.0389990589194067</v>
      </c>
      <c r="U10" s="33">
        <v>10457</v>
      </c>
      <c r="V10" s="34">
        <v>10457</v>
      </c>
      <c r="W10" s="35">
        <f t="shared" si="11"/>
        <v>1.3637051256637907</v>
      </c>
    </row>
    <row r="11" spans="1:23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3"/>
        <v>4605.481</v>
      </c>
      <c r="M11" s="18">
        <f t="shared" si="5"/>
        <v>4055.17</v>
      </c>
      <c r="N11" s="19">
        <f t="shared" si="6"/>
        <v>4785.1</v>
      </c>
      <c r="O11" s="32">
        <f t="shared" si="7"/>
        <v>1.0390012682714358</v>
      </c>
      <c r="P11" s="18">
        <f t="shared" si="8"/>
        <v>4055.17</v>
      </c>
      <c r="Q11" s="19">
        <f t="shared" si="9"/>
        <v>4785.1</v>
      </c>
      <c r="R11" s="18">
        <f aca="true" t="shared" si="14" ref="R11:R21">+ROUND(P11*1.039,2)</f>
        <v>4213.32</v>
      </c>
      <c r="S11" s="19">
        <f t="shared" si="12"/>
        <v>4971.72</v>
      </c>
      <c r="T11" s="32">
        <f t="shared" si="10"/>
        <v>1.0389995980439783</v>
      </c>
      <c r="U11" s="33">
        <v>5248.48</v>
      </c>
      <c r="V11" s="34">
        <v>5248.48</v>
      </c>
      <c r="W11" s="35">
        <f t="shared" si="11"/>
        <v>1.3917858203572488</v>
      </c>
    </row>
    <row r="12" spans="1:23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3"/>
        <v>6142.9148</v>
      </c>
      <c r="M12" s="18">
        <f t="shared" si="5"/>
        <v>5408.89</v>
      </c>
      <c r="N12" s="19">
        <f t="shared" si="6"/>
        <v>6382.49</v>
      </c>
      <c r="O12" s="32">
        <f t="shared" si="7"/>
        <v>1.0390002804531817</v>
      </c>
      <c r="P12" s="18">
        <f t="shared" si="8"/>
        <v>5408.89</v>
      </c>
      <c r="Q12" s="19">
        <f t="shared" si="9"/>
        <v>6382.49</v>
      </c>
      <c r="R12" s="18">
        <f t="shared" si="14"/>
        <v>5619.84</v>
      </c>
      <c r="S12" s="19">
        <f t="shared" si="12"/>
        <v>6631.41</v>
      </c>
      <c r="T12" s="32">
        <f t="shared" si="10"/>
        <v>1.0390006082578864</v>
      </c>
      <c r="U12" s="33">
        <v>9522.58</v>
      </c>
      <c r="V12" s="34">
        <v>9522.58</v>
      </c>
      <c r="W12" s="35">
        <f t="shared" si="11"/>
        <v>1.8932059874310867</v>
      </c>
    </row>
    <row r="13" spans="1:23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3"/>
        <v>4543.932199999999</v>
      </c>
      <c r="M13" s="18">
        <f t="shared" si="5"/>
        <v>4000.97</v>
      </c>
      <c r="N13" s="19">
        <f t="shared" si="6"/>
        <v>4721.14</v>
      </c>
      <c r="O13" s="32">
        <f t="shared" si="7"/>
        <v>1.0389997896535517</v>
      </c>
      <c r="P13" s="18">
        <f t="shared" si="8"/>
        <v>4000.97</v>
      </c>
      <c r="Q13" s="19">
        <f t="shared" si="9"/>
        <v>4721.14</v>
      </c>
      <c r="R13" s="18">
        <f t="shared" si="14"/>
        <v>4157.01</v>
      </c>
      <c r="S13" s="19">
        <f t="shared" si="12"/>
        <v>4905.27</v>
      </c>
      <c r="T13" s="32">
        <f t="shared" si="10"/>
        <v>1.0390005423684758</v>
      </c>
      <c r="U13" s="33">
        <v>7439.15</v>
      </c>
      <c r="V13" s="34">
        <v>7439.15</v>
      </c>
      <c r="W13" s="35">
        <f t="shared" si="11"/>
        <v>1.9994651357184516</v>
      </c>
    </row>
    <row r="14" spans="1:23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3"/>
        <v>13964.686399999999</v>
      </c>
      <c r="M14" s="18">
        <f t="shared" si="5"/>
        <v>12296.02</v>
      </c>
      <c r="N14" s="19">
        <f t="shared" si="6"/>
        <v>14509.3</v>
      </c>
      <c r="O14" s="32">
        <f t="shared" si="7"/>
        <v>1.0389996011654083</v>
      </c>
      <c r="P14" s="18">
        <f t="shared" si="8"/>
        <v>12296.02</v>
      </c>
      <c r="Q14" s="19">
        <f t="shared" si="9"/>
        <v>14509.3</v>
      </c>
      <c r="R14" s="18">
        <v>12775.57</v>
      </c>
      <c r="S14" s="19">
        <f t="shared" si="12"/>
        <v>15075.17</v>
      </c>
      <c r="T14" s="32">
        <f t="shared" si="10"/>
        <v>1.0390004245276112</v>
      </c>
      <c r="U14" s="33">
        <v>53306.42</v>
      </c>
      <c r="V14" s="34">
        <v>53306.42</v>
      </c>
      <c r="W14" s="35">
        <f t="shared" si="11"/>
        <v>4.661983089446821</v>
      </c>
    </row>
    <row r="15" spans="1:23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3"/>
        <v>11574.124399999999</v>
      </c>
      <c r="M15" s="18">
        <f t="shared" si="5"/>
        <v>10191.11</v>
      </c>
      <c r="N15" s="19">
        <f t="shared" si="6"/>
        <v>12025.51</v>
      </c>
      <c r="O15" s="32">
        <f t="shared" si="7"/>
        <v>1.038999528983808</v>
      </c>
      <c r="P15" s="18">
        <f t="shared" si="8"/>
        <v>10191.11</v>
      </c>
      <c r="Q15" s="19">
        <f t="shared" si="9"/>
        <v>12025.51</v>
      </c>
      <c r="R15" s="18">
        <v>10588.57</v>
      </c>
      <c r="S15" s="19">
        <f t="shared" si="12"/>
        <v>12494.51</v>
      </c>
      <c r="T15" s="32">
        <f t="shared" si="10"/>
        <v>1.0390006584169929</v>
      </c>
      <c r="U15" s="33">
        <v>16990.79</v>
      </c>
      <c r="V15" s="34">
        <v>16990.79</v>
      </c>
      <c r="W15" s="35">
        <f t="shared" si="11"/>
        <v>1.79286559198218</v>
      </c>
    </row>
    <row r="16" spans="1:23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3"/>
        <v>10376.1412</v>
      </c>
      <c r="M16" s="18">
        <f t="shared" si="5"/>
        <v>9136.28</v>
      </c>
      <c r="N16" s="19">
        <f t="shared" si="6"/>
        <v>10780.81</v>
      </c>
      <c r="O16" s="32">
        <f t="shared" si="7"/>
        <v>1.038999970432168</v>
      </c>
      <c r="P16" s="18">
        <f t="shared" si="8"/>
        <v>9136.28</v>
      </c>
      <c r="Q16" s="19">
        <f t="shared" si="9"/>
        <v>10780.81</v>
      </c>
      <c r="R16" s="18">
        <v>9492.96</v>
      </c>
      <c r="S16" s="19">
        <f t="shared" si="12"/>
        <v>11201.69</v>
      </c>
      <c r="T16" s="32">
        <f t="shared" si="10"/>
        <v>1.0390399593707722</v>
      </c>
      <c r="U16" s="33">
        <v>16675.9</v>
      </c>
      <c r="V16" s="34">
        <v>16675.9</v>
      </c>
      <c r="W16" s="35">
        <f t="shared" si="11"/>
        <v>1.96279887664519</v>
      </c>
    </row>
    <row r="17" spans="1:23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3"/>
        <v>5314.566599999999</v>
      </c>
      <c r="M17" s="18">
        <f t="shared" si="5"/>
        <v>4679.52</v>
      </c>
      <c r="N17" s="19">
        <f t="shared" si="6"/>
        <v>5521.83</v>
      </c>
      <c r="O17" s="32">
        <f t="shared" si="7"/>
        <v>1.038999793510914</v>
      </c>
      <c r="P17" s="18">
        <f t="shared" si="8"/>
        <v>4679.52</v>
      </c>
      <c r="Q17" s="19">
        <f t="shared" si="9"/>
        <v>5521.83</v>
      </c>
      <c r="R17" s="18">
        <f t="shared" si="14"/>
        <v>4862.02</v>
      </c>
      <c r="S17" s="19">
        <f t="shared" si="12"/>
        <v>5737.18</v>
      </c>
      <c r="T17" s="32">
        <f t="shared" si="10"/>
        <v>1.0389997264676718</v>
      </c>
      <c r="U17" s="33">
        <v>7763.21</v>
      </c>
      <c r="V17" s="34">
        <v>7763.21</v>
      </c>
      <c r="W17" s="35">
        <f t="shared" si="11"/>
        <v>1.7840020957953109</v>
      </c>
    </row>
    <row r="18" spans="1:23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3"/>
        <v>3867.9456</v>
      </c>
      <c r="M18" s="18">
        <f t="shared" si="5"/>
        <v>3405.76</v>
      </c>
      <c r="N18" s="19">
        <f t="shared" si="6"/>
        <v>4018.8</v>
      </c>
      <c r="O18" s="32">
        <f t="shared" si="7"/>
        <v>1.03900034168009</v>
      </c>
      <c r="P18" s="18">
        <f t="shared" si="8"/>
        <v>3405.76</v>
      </c>
      <c r="Q18" s="19">
        <f t="shared" si="9"/>
        <v>4018.8</v>
      </c>
      <c r="R18" s="18">
        <f t="shared" si="14"/>
        <v>3538.58</v>
      </c>
      <c r="S18" s="19">
        <f t="shared" si="12"/>
        <v>4175.52</v>
      </c>
      <c r="T18" s="32">
        <f t="shared" si="10"/>
        <v>1.0389986376021798</v>
      </c>
      <c r="U18" s="33">
        <v>5673.24</v>
      </c>
      <c r="V18" s="34">
        <v>5673.24</v>
      </c>
      <c r="W18" s="35">
        <f t="shared" si="11"/>
        <v>1.7913213159166042</v>
      </c>
    </row>
    <row r="19" spans="1:23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3"/>
        <v>4333.1723999999995</v>
      </c>
      <c r="M19" s="18">
        <f t="shared" si="5"/>
        <v>3815.4</v>
      </c>
      <c r="N19" s="19">
        <f t="shared" si="6"/>
        <v>4502.17</v>
      </c>
      <c r="O19" s="32">
        <f t="shared" si="7"/>
        <v>1.0390013561426727</v>
      </c>
      <c r="P19" s="18">
        <f t="shared" si="8"/>
        <v>3815.4</v>
      </c>
      <c r="Q19" s="19">
        <f t="shared" si="9"/>
        <v>4502.17</v>
      </c>
      <c r="R19" s="18">
        <f t="shared" si="14"/>
        <v>3964.2</v>
      </c>
      <c r="S19" s="19">
        <f t="shared" si="12"/>
        <v>4677.76</v>
      </c>
      <c r="T19" s="32">
        <f t="shared" si="10"/>
        <v>1.0389998427425695</v>
      </c>
      <c r="U19" s="33">
        <v>5745.58</v>
      </c>
      <c r="V19" s="34">
        <v>5745.58</v>
      </c>
      <c r="W19" s="35">
        <f t="shared" si="11"/>
        <v>1.6193855693348365</v>
      </c>
    </row>
    <row r="20" spans="1:23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3"/>
        <v>33502.807799999995</v>
      </c>
      <c r="M20" s="18">
        <f t="shared" si="5"/>
        <v>29499.51</v>
      </c>
      <c r="N20" s="19">
        <f t="shared" si="6"/>
        <v>34809.42</v>
      </c>
      <c r="O20" s="32">
        <f t="shared" si="7"/>
        <v>1.0390001341917379</v>
      </c>
      <c r="P20" s="18">
        <f t="shared" si="8"/>
        <v>29499.51</v>
      </c>
      <c r="Q20" s="19">
        <f t="shared" si="9"/>
        <v>34809.42</v>
      </c>
      <c r="R20" s="18">
        <f t="shared" si="14"/>
        <v>30649.99</v>
      </c>
      <c r="S20" s="19">
        <f t="shared" si="12"/>
        <v>36166.99</v>
      </c>
      <c r="T20" s="32">
        <f t="shared" si="10"/>
        <v>1.0389999698300074</v>
      </c>
      <c r="U20" s="33">
        <v>47512.65</v>
      </c>
      <c r="V20" s="34">
        <v>47512.65</v>
      </c>
      <c r="W20" s="35">
        <f t="shared" si="11"/>
        <v>1.7320098468618323</v>
      </c>
    </row>
    <row r="21" spans="1:23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3"/>
        <v>8195.749</v>
      </c>
      <c r="M21" s="18">
        <f t="shared" si="5"/>
        <v>7216.43</v>
      </c>
      <c r="N21" s="19">
        <f t="shared" si="6"/>
        <v>8515.39</v>
      </c>
      <c r="O21" s="32">
        <f t="shared" si="7"/>
        <v>1.03900051111863</v>
      </c>
      <c r="P21" s="18">
        <f t="shared" si="8"/>
        <v>7216.43</v>
      </c>
      <c r="Q21" s="19">
        <f t="shared" si="9"/>
        <v>8515.39</v>
      </c>
      <c r="R21" s="18">
        <f t="shared" si="14"/>
        <v>7497.87</v>
      </c>
      <c r="S21" s="19">
        <f t="shared" si="12"/>
        <v>8847.49</v>
      </c>
      <c r="T21" s="32">
        <f>R21/P21</f>
        <v>1.0389998932990412</v>
      </c>
      <c r="U21" s="33">
        <v>12165.52</v>
      </c>
      <c r="V21" s="34">
        <v>12165.52</v>
      </c>
      <c r="W21" s="35">
        <f t="shared" si="11"/>
        <v>1.8128595015706306</v>
      </c>
    </row>
    <row r="22" spans="1:23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3"/>
        <v>2916.5588</v>
      </c>
      <c r="M22" s="18">
        <f t="shared" si="5"/>
        <v>2568.05</v>
      </c>
      <c r="N22" s="19">
        <f t="shared" si="6"/>
        <v>3030.3</v>
      </c>
      <c r="O22" s="32">
        <f t="shared" si="7"/>
        <v>1.0389980822605052</v>
      </c>
      <c r="P22" s="18">
        <f t="shared" si="8"/>
        <v>2568.05</v>
      </c>
      <c r="Q22" s="19">
        <f t="shared" si="9"/>
        <v>3030.3</v>
      </c>
      <c r="R22" s="54">
        <v>4079.3</v>
      </c>
      <c r="S22" s="55">
        <f>+R22*1.18</f>
        <v>4813.574</v>
      </c>
      <c r="T22" s="32">
        <f>R22/P22</f>
        <v>1.5884815326804385</v>
      </c>
      <c r="U22" s="33">
        <v>2388.08</v>
      </c>
      <c r="V22" s="34">
        <v>7508.23</v>
      </c>
      <c r="W22" s="35">
        <f t="shared" si="11"/>
        <v>3.144044588121001</v>
      </c>
    </row>
    <row r="23" spans="1:23" s="24" customFormat="1" ht="12.75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f>+ROUND(K23*1.25735,2)+0.01</f>
        <v>5319.2300000000005</v>
      </c>
      <c r="N23" s="19">
        <f>ROUND(M23*1.18,2)</f>
        <v>6276.69</v>
      </c>
      <c r="O23" s="32">
        <f t="shared" si="7"/>
        <v>1.2573525587991965</v>
      </c>
      <c r="P23" s="18">
        <f t="shared" si="8"/>
        <v>5319.2300000000005</v>
      </c>
      <c r="Q23" s="19">
        <f t="shared" si="9"/>
        <v>6276.69</v>
      </c>
      <c r="R23" s="18">
        <f>+P23*1.039</f>
        <v>5526.67997</v>
      </c>
      <c r="S23" s="19">
        <f>+R23*1.18</f>
        <v>6521.4823645999995</v>
      </c>
      <c r="T23" s="32">
        <f>R23/P23</f>
        <v>1.039</v>
      </c>
      <c r="U23" s="33">
        <v>4230.5</v>
      </c>
      <c r="V23" s="34">
        <v>4230.5</v>
      </c>
      <c r="W23" s="35">
        <f>+V23/D23</f>
        <v>3.445958604510984</v>
      </c>
    </row>
    <row r="24" spans="1:23" s="24" customFormat="1" ht="12.75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51">
        <f t="shared" si="5"/>
        <v>3841.56</v>
      </c>
      <c r="N24" s="52">
        <f t="shared" si="6"/>
        <v>4533.04</v>
      </c>
      <c r="O24" s="53">
        <f>+M24/K24</f>
        <v>1.0390008005712184</v>
      </c>
      <c r="P24" s="51">
        <f t="shared" si="8"/>
        <v>3841.56</v>
      </c>
      <c r="Q24" s="52">
        <f t="shared" si="9"/>
        <v>4533.04</v>
      </c>
      <c r="R24" s="51">
        <f>+P24*1.039</f>
        <v>3991.38084</v>
      </c>
      <c r="S24" s="52">
        <f>+R24*1.18</f>
        <v>4709.8293912</v>
      </c>
      <c r="T24" s="53">
        <f>R24/P24</f>
        <v>1.039</v>
      </c>
      <c r="U24" s="44">
        <v>1506.25</v>
      </c>
      <c r="V24" s="45">
        <v>4881.18</v>
      </c>
      <c r="W24" s="46">
        <f t="shared" si="11"/>
        <v>3.2406174273858923</v>
      </c>
    </row>
    <row r="25" spans="3:23" s="47" customFormat="1" ht="32.25" customHeight="1">
      <c r="C25" s="193" t="s">
        <v>37</v>
      </c>
      <c r="D25" s="194"/>
      <c r="E25" s="195"/>
      <c r="F25" s="190" t="s">
        <v>38</v>
      </c>
      <c r="G25" s="191"/>
      <c r="H25" s="191"/>
      <c r="I25" s="191"/>
      <c r="J25" s="192"/>
      <c r="K25" s="190" t="s">
        <v>47</v>
      </c>
      <c r="L25" s="191"/>
      <c r="M25" s="191"/>
      <c r="N25" s="191"/>
      <c r="O25" s="192"/>
      <c r="P25" s="190" t="s">
        <v>48</v>
      </c>
      <c r="Q25" s="191"/>
      <c r="R25" s="191"/>
      <c r="S25" s="191"/>
      <c r="T25" s="192"/>
      <c r="U25" s="48"/>
      <c r="V25" s="49"/>
      <c r="W25" s="50"/>
    </row>
    <row r="31" ht="12.75">
      <c r="B31" t="s">
        <v>39</v>
      </c>
    </row>
    <row r="32" ht="12.75">
      <c r="B32" t="s">
        <v>40</v>
      </c>
    </row>
  </sheetData>
  <sheetProtection/>
  <mergeCells count="24">
    <mergeCell ref="A4:A6"/>
    <mergeCell ref="B4:B6"/>
    <mergeCell ref="C4:E4"/>
    <mergeCell ref="F4:J4"/>
    <mergeCell ref="K4:O4"/>
    <mergeCell ref="P4:T4"/>
    <mergeCell ref="T5:T6"/>
    <mergeCell ref="U4:W4"/>
    <mergeCell ref="E5:E6"/>
    <mergeCell ref="F5:G5"/>
    <mergeCell ref="H5:I5"/>
    <mergeCell ref="J5:J6"/>
    <mergeCell ref="K5:L5"/>
    <mergeCell ref="M5:N5"/>
    <mergeCell ref="O5:O6"/>
    <mergeCell ref="P5:Q5"/>
    <mergeCell ref="R5:S5"/>
    <mergeCell ref="U5:U6"/>
    <mergeCell ref="V5:V6"/>
    <mergeCell ref="W5:W6"/>
    <mergeCell ref="C25:E25"/>
    <mergeCell ref="F25:J25"/>
    <mergeCell ref="K25:O25"/>
    <mergeCell ref="P25:T25"/>
  </mergeCells>
  <conditionalFormatting sqref="V7:IV24 A7:E24 J24:U24 F7:U23 M8:N24 T23:T24 P8:S24">
    <cfRule type="expression" priority="1" dxfId="0" stopIfTrue="1">
      <formula>MOD(ROW(A7),2)=0</formula>
    </cfRule>
  </conditionalFormatting>
  <printOptions/>
  <pageMargins left="0.4" right="0.71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H12" sqref="H12:L12"/>
    </sheetView>
  </sheetViews>
  <sheetFormatPr defaultColWidth="9.140625" defaultRowHeight="12.75"/>
  <cols>
    <col min="1" max="1" width="6.57421875" style="0" bestFit="1" customWidth="1"/>
    <col min="2" max="2" width="28.7109375" style="0" customWidth="1"/>
    <col min="3" max="3" width="11.8515625" style="0" customWidth="1"/>
    <col min="4" max="4" width="13.140625" style="0" customWidth="1"/>
    <col min="5" max="5" width="13.28125" style="0" customWidth="1"/>
    <col min="6" max="6" width="12.57421875" style="0" customWidth="1"/>
    <col min="7" max="7" width="18.7109375" style="0" hidden="1" customWidth="1"/>
    <col min="8" max="8" width="13.57421875" style="0" customWidth="1"/>
    <col min="9" max="9" width="13.421875" style="0" customWidth="1"/>
    <col min="10" max="10" width="15.00390625" style="0" customWidth="1"/>
    <col min="11" max="11" width="13.7109375" style="0" customWidth="1"/>
    <col min="12" max="12" width="11.7109375" style="0" hidden="1" customWidth="1"/>
    <col min="13" max="13" width="12.140625" style="0" hidden="1" customWidth="1"/>
    <col min="14" max="14" width="11.7109375" style="0" hidden="1" customWidth="1"/>
    <col min="15" max="15" width="0.13671875" style="0" hidden="1" customWidth="1"/>
    <col min="16" max="16" width="5.421875" style="0" hidden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7:13" ht="12.75">
      <c r="G3" s="5"/>
      <c r="L3" s="5"/>
      <c r="M3" s="5"/>
    </row>
    <row r="4" spans="1:15" ht="12.75">
      <c r="A4" s="196" t="s">
        <v>1</v>
      </c>
      <c r="B4" s="207" t="s">
        <v>2</v>
      </c>
      <c r="C4" s="210" t="s">
        <v>61</v>
      </c>
      <c r="D4" s="210"/>
      <c r="E4" s="210"/>
      <c r="F4" s="210"/>
      <c r="G4" s="210"/>
      <c r="H4" s="210" t="s">
        <v>55</v>
      </c>
      <c r="I4" s="210"/>
      <c r="J4" s="210"/>
      <c r="K4" s="210"/>
      <c r="L4" s="210"/>
      <c r="M4" s="182" t="s">
        <v>5</v>
      </c>
      <c r="N4" s="183"/>
      <c r="O4" s="184"/>
    </row>
    <row r="5" spans="1:15" ht="37.5" customHeight="1">
      <c r="A5" s="197"/>
      <c r="B5" s="208"/>
      <c r="C5" s="205" t="s">
        <v>45</v>
      </c>
      <c r="D5" s="206"/>
      <c r="E5" s="205" t="s">
        <v>46</v>
      </c>
      <c r="F5" s="206"/>
      <c r="G5" s="211" t="s">
        <v>11</v>
      </c>
      <c r="H5" s="205" t="s">
        <v>56</v>
      </c>
      <c r="I5" s="206"/>
      <c r="J5" s="205" t="s">
        <v>46</v>
      </c>
      <c r="K5" s="206"/>
      <c r="L5" s="211" t="s">
        <v>11</v>
      </c>
      <c r="M5" s="176" t="s">
        <v>12</v>
      </c>
      <c r="N5" s="178" t="s">
        <v>13</v>
      </c>
      <c r="O5" s="180" t="s">
        <v>14</v>
      </c>
    </row>
    <row r="6" spans="1:15" s="12" customFormat="1" ht="33" customHeight="1">
      <c r="A6" s="198"/>
      <c r="B6" s="209"/>
      <c r="C6" s="68" t="s">
        <v>17</v>
      </c>
      <c r="D6" s="69" t="s">
        <v>18</v>
      </c>
      <c r="E6" s="68" t="s">
        <v>17</v>
      </c>
      <c r="F6" s="69" t="s">
        <v>53</v>
      </c>
      <c r="G6" s="212"/>
      <c r="H6" s="68" t="s">
        <v>17</v>
      </c>
      <c r="I6" s="69" t="s">
        <v>53</v>
      </c>
      <c r="J6" s="68" t="s">
        <v>17</v>
      </c>
      <c r="K6" s="69" t="s">
        <v>53</v>
      </c>
      <c r="L6" s="212"/>
      <c r="M6" s="177"/>
      <c r="N6" s="179"/>
      <c r="O6" s="181"/>
    </row>
    <row r="7" spans="1:15" s="24" customFormat="1" ht="12.75">
      <c r="A7" s="59">
        <v>1</v>
      </c>
      <c r="B7" s="60" t="s">
        <v>49</v>
      </c>
      <c r="C7" s="80">
        <v>3841.56</v>
      </c>
      <c r="D7" s="81">
        <f>+C7*1.18</f>
        <v>4533.0408</v>
      </c>
      <c r="E7" s="51">
        <f>+ROUND(C7*1.039,2)</f>
        <v>3991.38</v>
      </c>
      <c r="F7" s="52">
        <f>ROUND(E7*1.18,2)</f>
        <v>4709.83</v>
      </c>
      <c r="G7" s="53">
        <f>+E7/C7</f>
        <v>1.0389997813388312</v>
      </c>
      <c r="H7" s="51">
        <f>+I7/1.18</f>
        <v>1771.3559322033898</v>
      </c>
      <c r="I7" s="52">
        <v>2090.2</v>
      </c>
      <c r="J7" s="51">
        <f>+K7/1.18</f>
        <v>1840.4406779661017</v>
      </c>
      <c r="K7" s="52">
        <v>2171.72</v>
      </c>
      <c r="L7" s="53">
        <f>J7/H7</f>
        <v>1.0390010525308584</v>
      </c>
      <c r="M7" s="44">
        <v>1506.25</v>
      </c>
      <c r="N7" s="45">
        <v>4881.18</v>
      </c>
      <c r="O7" s="46" t="e">
        <f>+N7/#REF!</f>
        <v>#REF!</v>
      </c>
    </row>
    <row r="8" spans="1:15" s="24" customFormat="1" ht="12.75">
      <c r="A8" s="59">
        <v>2</v>
      </c>
      <c r="B8" s="60" t="s">
        <v>50</v>
      </c>
      <c r="C8" s="80">
        <f>+C7</f>
        <v>3841.56</v>
      </c>
      <c r="D8" s="81">
        <f>+C8*1.18</f>
        <v>4533.0408</v>
      </c>
      <c r="E8" s="80">
        <f>+ROUND(C8*1.039,2)</f>
        <v>3991.38</v>
      </c>
      <c r="F8" s="81">
        <f>ROUND(E8*1.18,2)</f>
        <v>4709.83</v>
      </c>
      <c r="G8" s="82">
        <f>+E8/C8</f>
        <v>1.0389997813388312</v>
      </c>
      <c r="H8" s="80">
        <v>2689.09</v>
      </c>
      <c r="I8" s="81">
        <v>3173.13</v>
      </c>
      <c r="J8" s="80">
        <v>2793.97</v>
      </c>
      <c r="K8" s="81">
        <v>3296.88</v>
      </c>
      <c r="L8" s="82">
        <f>J8/H8</f>
        <v>1.0390020415828403</v>
      </c>
      <c r="M8" s="83">
        <v>1506.25</v>
      </c>
      <c r="N8" s="45">
        <v>4881.18</v>
      </c>
      <c r="O8" s="46" t="e">
        <f>+N8/#REF!</f>
        <v>#REF!</v>
      </c>
    </row>
    <row r="9" spans="1:15" s="24" customFormat="1" ht="12.75">
      <c r="A9" s="61"/>
      <c r="B9" s="62"/>
      <c r="C9" s="103"/>
      <c r="D9" s="104"/>
      <c r="E9" s="103"/>
      <c r="F9" s="104"/>
      <c r="G9" s="105"/>
      <c r="H9" s="103"/>
      <c r="I9" s="104"/>
      <c r="J9" s="103"/>
      <c r="K9" s="104"/>
      <c r="L9" s="105"/>
      <c r="M9" s="106"/>
      <c r="N9" s="57"/>
      <c r="O9" s="58"/>
    </row>
    <row r="10" spans="1:15" s="24" customFormat="1" ht="12.75">
      <c r="A10" s="61">
        <v>3</v>
      </c>
      <c r="B10" s="62" t="s">
        <v>51</v>
      </c>
      <c r="C10" s="103">
        <v>5319.23</v>
      </c>
      <c r="D10" s="104">
        <f>+C10*1.18</f>
        <v>6276.691399999999</v>
      </c>
      <c r="E10" s="80">
        <f>+ROUND(C10*1.039,2)</f>
        <v>5526.68</v>
      </c>
      <c r="F10" s="104">
        <f>ROUND(E10*1.18,2)</f>
        <v>6521.48</v>
      </c>
      <c r="G10" s="105">
        <f>E10/C10</f>
        <v>1.0390000056399142</v>
      </c>
      <c r="H10" s="103">
        <f>+I10/1.18</f>
        <v>1517.8813559322034</v>
      </c>
      <c r="I10" s="104">
        <v>1791.1</v>
      </c>
      <c r="J10" s="103">
        <f>+K10/1.18</f>
        <v>1577.0762711864409</v>
      </c>
      <c r="K10" s="104">
        <v>1860.95</v>
      </c>
      <c r="L10" s="75">
        <f>J10/H10</f>
        <v>1.0389983808832561</v>
      </c>
      <c r="M10" s="78">
        <v>4230.5</v>
      </c>
      <c r="N10" s="34">
        <v>4230.5</v>
      </c>
      <c r="O10" s="35" t="e">
        <f>+N10/#REF!</f>
        <v>#REF!</v>
      </c>
    </row>
    <row r="11" spans="1:15" s="24" customFormat="1" ht="12.75">
      <c r="A11" s="63">
        <v>4</v>
      </c>
      <c r="B11" s="64" t="s">
        <v>52</v>
      </c>
      <c r="C11" s="65">
        <f>+C10</f>
        <v>5319.23</v>
      </c>
      <c r="D11" s="66">
        <f>+C11*1.18</f>
        <v>6276.691399999999</v>
      </c>
      <c r="E11" s="51">
        <f>+ROUND(C11*1.039,2)</f>
        <v>5526.68</v>
      </c>
      <c r="F11" s="66">
        <f>ROUND(E11*1.18,2)</f>
        <v>6521.48</v>
      </c>
      <c r="G11" s="67">
        <f>E11/C11</f>
        <v>1.0390000056399142</v>
      </c>
      <c r="H11" s="65">
        <v>3723.46</v>
      </c>
      <c r="I11" s="66">
        <v>4393.68</v>
      </c>
      <c r="J11" s="65">
        <v>3868.68</v>
      </c>
      <c r="K11" s="66">
        <v>4565.04</v>
      </c>
      <c r="L11" s="32">
        <f>J11/H11</f>
        <v>1.0390013589510831</v>
      </c>
      <c r="M11" s="33">
        <v>4230.5</v>
      </c>
      <c r="N11" s="34">
        <v>4230.5</v>
      </c>
      <c r="O11" s="35" t="e">
        <f>+N11/#REF!</f>
        <v>#REF!</v>
      </c>
    </row>
    <row r="12" spans="1:16" s="47" customFormat="1" ht="57.75" customHeight="1">
      <c r="A12" s="56"/>
      <c r="B12" s="56"/>
      <c r="C12" s="190" t="s">
        <v>48</v>
      </c>
      <c r="D12" s="191"/>
      <c r="E12" s="191"/>
      <c r="F12" s="191"/>
      <c r="G12" s="192"/>
      <c r="H12" s="190" t="s">
        <v>54</v>
      </c>
      <c r="I12" s="191"/>
      <c r="J12" s="191"/>
      <c r="K12" s="191"/>
      <c r="L12" s="192"/>
      <c r="M12" s="48"/>
      <c r="N12" s="49"/>
      <c r="O12" s="50"/>
      <c r="P12" s="102"/>
    </row>
    <row r="18" ht="12.75">
      <c r="B18" t="s">
        <v>39</v>
      </c>
    </row>
    <row r="19" ht="12.75">
      <c r="B19" t="s">
        <v>40</v>
      </c>
    </row>
  </sheetData>
  <sheetProtection/>
  <mergeCells count="16">
    <mergeCell ref="M5:M6"/>
    <mergeCell ref="N5:N6"/>
    <mergeCell ref="O5:O6"/>
    <mergeCell ref="C12:G12"/>
    <mergeCell ref="H12:L12"/>
    <mergeCell ref="M4:O4"/>
    <mergeCell ref="C5:D5"/>
    <mergeCell ref="E5:F5"/>
    <mergeCell ref="G5:G6"/>
    <mergeCell ref="H5:I5"/>
    <mergeCell ref="J5:K5"/>
    <mergeCell ref="A4:A6"/>
    <mergeCell ref="B4:B6"/>
    <mergeCell ref="C4:G4"/>
    <mergeCell ref="H4:L4"/>
    <mergeCell ref="L5:L6"/>
  </mergeCells>
  <conditionalFormatting sqref="A7:IV11">
    <cfRule type="expression" priority="2" dxfId="0" stopIfTrue="1">
      <formula>MOD(ROW(A7),2)=0</formula>
    </cfRule>
  </conditionalFormatting>
  <printOptions/>
  <pageMargins left="0.3937007874015748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J4">
      <selection activeCell="J4" sqref="A1:IV16384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8.8515625" style="3" hidden="1" customWidth="1"/>
    <col min="6" max="9" width="11.8515625" style="0" customWidth="1"/>
    <col min="10" max="10" width="8.28125" style="0" customWidth="1"/>
    <col min="11" max="11" width="11.8515625" style="0" customWidth="1"/>
    <col min="12" max="12" width="13.140625" style="0" customWidth="1"/>
    <col min="13" max="14" width="11.8515625" style="0" customWidth="1"/>
    <col min="15" max="15" width="8.28125" style="0" customWidth="1"/>
    <col min="16" max="19" width="11.8515625" style="0" customWidth="1"/>
    <col min="20" max="20" width="8.28125" style="0" customWidth="1"/>
    <col min="21" max="21" width="11.8515625" style="0" bestFit="1" customWidth="1"/>
    <col min="22" max="22" width="13.140625" style="0" customWidth="1"/>
    <col min="23" max="24" width="11.8515625" style="0" bestFit="1" customWidth="1"/>
    <col min="25" max="25" width="8.28125" style="0" bestFit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25" ht="12.75">
      <c r="J3" s="5"/>
      <c r="O3" s="5"/>
      <c r="T3" s="5"/>
      <c r="Y3" s="5"/>
    </row>
    <row r="4" spans="1:25" ht="12.75">
      <c r="A4" s="196" t="s">
        <v>1</v>
      </c>
      <c r="B4" s="199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65</v>
      </c>
      <c r="Q4" s="187"/>
      <c r="R4" s="187"/>
      <c r="S4" s="187"/>
      <c r="T4" s="187"/>
      <c r="U4" s="187" t="s">
        <v>64</v>
      </c>
      <c r="V4" s="187"/>
      <c r="W4" s="187"/>
      <c r="X4" s="187"/>
      <c r="Y4" s="187"/>
    </row>
    <row r="5" spans="1:25" ht="23.25" customHeight="1">
      <c r="A5" s="197"/>
      <c r="B5" s="200"/>
      <c r="C5" s="6" t="s">
        <v>6</v>
      </c>
      <c r="D5" s="7" t="s">
        <v>7</v>
      </c>
      <c r="E5" s="185" t="s">
        <v>8</v>
      </c>
      <c r="F5" s="188" t="s">
        <v>9</v>
      </c>
      <c r="G5" s="189"/>
      <c r="H5" s="188" t="s">
        <v>10</v>
      </c>
      <c r="I5" s="189"/>
      <c r="J5" s="180" t="s">
        <v>11</v>
      </c>
      <c r="K5" s="188" t="s">
        <v>42</v>
      </c>
      <c r="L5" s="189"/>
      <c r="M5" s="188" t="s">
        <v>43</v>
      </c>
      <c r="N5" s="189"/>
      <c r="O5" s="180" t="s">
        <v>11</v>
      </c>
      <c r="P5" s="188" t="s">
        <v>45</v>
      </c>
      <c r="Q5" s="189"/>
      <c r="R5" s="188" t="s">
        <v>46</v>
      </c>
      <c r="S5" s="189"/>
      <c r="T5" s="180" t="s">
        <v>11</v>
      </c>
      <c r="U5" s="188" t="s">
        <v>62</v>
      </c>
      <c r="V5" s="189"/>
      <c r="W5" s="188" t="s">
        <v>63</v>
      </c>
      <c r="X5" s="189"/>
      <c r="Y5" s="180" t="s">
        <v>11</v>
      </c>
    </row>
    <row r="6" spans="1:25" s="12" customFormat="1" ht="22.5">
      <c r="A6" s="198"/>
      <c r="B6" s="201"/>
      <c r="C6" s="8" t="s">
        <v>15</v>
      </c>
      <c r="D6" s="9" t="s">
        <v>16</v>
      </c>
      <c r="E6" s="186"/>
      <c r="F6" s="10" t="s">
        <v>17</v>
      </c>
      <c r="G6" s="11" t="s">
        <v>18</v>
      </c>
      <c r="H6" s="10" t="s">
        <v>17</v>
      </c>
      <c r="I6" s="11" t="s">
        <v>18</v>
      </c>
      <c r="J6" s="181"/>
      <c r="K6" s="10" t="s">
        <v>17</v>
      </c>
      <c r="L6" s="11" t="s">
        <v>18</v>
      </c>
      <c r="M6" s="10" t="s">
        <v>17</v>
      </c>
      <c r="N6" s="11" t="s">
        <v>18</v>
      </c>
      <c r="O6" s="181"/>
      <c r="P6" s="10" t="s">
        <v>17</v>
      </c>
      <c r="Q6" s="11" t="s">
        <v>18</v>
      </c>
      <c r="R6" s="10" t="s">
        <v>17</v>
      </c>
      <c r="S6" s="11" t="s">
        <v>18</v>
      </c>
      <c r="T6" s="181"/>
      <c r="U6" s="10" t="s">
        <v>17</v>
      </c>
      <c r="V6" s="11" t="s">
        <v>18</v>
      </c>
      <c r="W6" s="10" t="s">
        <v>17</v>
      </c>
      <c r="X6" s="11" t="s">
        <v>18</v>
      </c>
      <c r="Y6" s="181"/>
    </row>
    <row r="7" spans="1:25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20">
        <f>R7/P7</f>
        <v>1.038999463148607</v>
      </c>
      <c r="U7" s="18">
        <f>+R7</f>
        <v>15637.69</v>
      </c>
      <c r="V7" s="19">
        <f>+ROUND(U7*1.2,2)</f>
        <v>18765.23</v>
      </c>
      <c r="W7" s="18">
        <v>16059.98</v>
      </c>
      <c r="X7" s="19">
        <f>ROUND(W7*1.2,2)</f>
        <v>19271.98</v>
      </c>
      <c r="Y7" s="20">
        <f>W7/U7</f>
        <v>1.0270046279213874</v>
      </c>
    </row>
    <row r="8" spans="1:25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Q24">+M8</f>
        <v>4933.36</v>
      </c>
      <c r="Q8" s="19">
        <f t="shared" si="8"/>
        <v>5821.36</v>
      </c>
      <c r="R8" s="18">
        <f>+ROUND(P8*1.039,2)</f>
        <v>5125.76</v>
      </c>
      <c r="S8" s="19">
        <f>+ROUND(R8*1.18,2)</f>
        <v>6048.4</v>
      </c>
      <c r="T8" s="32">
        <f aca="true" t="shared" si="9" ref="T8:T20">R8/P8</f>
        <v>1.0389997891903289</v>
      </c>
      <c r="U8" s="18">
        <f aca="true" t="shared" si="10" ref="U8:U24">+R8</f>
        <v>5125.76</v>
      </c>
      <c r="V8" s="19">
        <f aca="true" t="shared" si="11" ref="V8:V24">+ROUND(U8*1.2,2)</f>
        <v>6150.91</v>
      </c>
      <c r="W8" s="18">
        <v>8966.18</v>
      </c>
      <c r="X8" s="19">
        <f aca="true" t="shared" si="12" ref="X8:X24">ROUND(W8*1.2,2)</f>
        <v>10759.42</v>
      </c>
      <c r="Y8" s="32">
        <f aca="true" t="shared" si="13" ref="Y8:Y23">W8/U8</f>
        <v>1.7492391372206268</v>
      </c>
    </row>
    <row r="9" spans="1:25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8"/>
        <v>5213.52</v>
      </c>
      <c r="R9" s="18">
        <v>4590.56</v>
      </c>
      <c r="S9" s="19">
        <f aca="true" t="shared" si="14" ref="S9:S21">+ROUND(R9*1.18,2)</f>
        <v>5416.86</v>
      </c>
      <c r="T9" s="32">
        <f t="shared" si="9"/>
        <v>1.0390019555298038</v>
      </c>
      <c r="U9" s="18">
        <f t="shared" si="10"/>
        <v>4590.56</v>
      </c>
      <c r="V9" s="19">
        <f t="shared" si="11"/>
        <v>5508.67</v>
      </c>
      <c r="W9" s="18">
        <v>4714.49</v>
      </c>
      <c r="X9" s="19">
        <f t="shared" si="12"/>
        <v>5657.39</v>
      </c>
      <c r="Y9" s="32">
        <f t="shared" si="13"/>
        <v>1.0269967062842005</v>
      </c>
    </row>
    <row r="10" spans="1:25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5" ref="L10:L22">K10*1.18</f>
        <v>9364.8576</v>
      </c>
      <c r="M10" s="18">
        <f t="shared" si="5"/>
        <v>8245.84</v>
      </c>
      <c r="N10" s="19">
        <f t="shared" si="6"/>
        <v>9730.09</v>
      </c>
      <c r="O10" s="32">
        <f t="shared" si="7"/>
        <v>1.039000443530503</v>
      </c>
      <c r="P10" s="18">
        <f t="shared" si="8"/>
        <v>8245.84</v>
      </c>
      <c r="Q10" s="19">
        <f t="shared" si="8"/>
        <v>9730.09</v>
      </c>
      <c r="R10" s="18">
        <v>8567.42</v>
      </c>
      <c r="S10" s="19">
        <f t="shared" si="14"/>
        <v>10109.56</v>
      </c>
      <c r="T10" s="32">
        <f t="shared" si="9"/>
        <v>1.0389990589194067</v>
      </c>
      <c r="U10" s="18">
        <f t="shared" si="10"/>
        <v>8567.42</v>
      </c>
      <c r="V10" s="19">
        <f t="shared" si="11"/>
        <v>10280.9</v>
      </c>
      <c r="W10" s="18">
        <v>8798.76</v>
      </c>
      <c r="X10" s="19">
        <f t="shared" si="12"/>
        <v>10558.51</v>
      </c>
      <c r="Y10" s="32">
        <f t="shared" si="13"/>
        <v>1.02700229473984</v>
      </c>
    </row>
    <row r="11" spans="1:25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5"/>
        <v>4605.481</v>
      </c>
      <c r="M11" s="18">
        <f t="shared" si="5"/>
        <v>4055.17</v>
      </c>
      <c r="N11" s="19">
        <f t="shared" si="6"/>
        <v>4785.1</v>
      </c>
      <c r="O11" s="32">
        <f t="shared" si="7"/>
        <v>1.0390012682714358</v>
      </c>
      <c r="P11" s="18">
        <f t="shared" si="8"/>
        <v>4055.17</v>
      </c>
      <c r="Q11" s="19">
        <f t="shared" si="8"/>
        <v>4785.1</v>
      </c>
      <c r="R11" s="18">
        <f aca="true" t="shared" si="16" ref="R11:R21">+ROUND(P11*1.039,2)</f>
        <v>4213.32</v>
      </c>
      <c r="S11" s="19">
        <f t="shared" si="14"/>
        <v>4971.72</v>
      </c>
      <c r="T11" s="32">
        <f t="shared" si="9"/>
        <v>1.0389995980439783</v>
      </c>
      <c r="U11" s="18">
        <f t="shared" si="10"/>
        <v>4213.32</v>
      </c>
      <c r="V11" s="19">
        <f t="shared" si="11"/>
        <v>5055.98</v>
      </c>
      <c r="W11" s="18">
        <v>4327.09</v>
      </c>
      <c r="X11" s="19">
        <f t="shared" si="12"/>
        <v>5192.51</v>
      </c>
      <c r="Y11" s="32">
        <f t="shared" si="13"/>
        <v>1.027002458868541</v>
      </c>
    </row>
    <row r="12" spans="1:25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5"/>
        <v>6142.9148</v>
      </c>
      <c r="M12" s="18">
        <f t="shared" si="5"/>
        <v>5408.89</v>
      </c>
      <c r="N12" s="19">
        <f t="shared" si="6"/>
        <v>6382.49</v>
      </c>
      <c r="O12" s="32">
        <f t="shared" si="7"/>
        <v>1.0390002804531817</v>
      </c>
      <c r="P12" s="18">
        <f t="shared" si="8"/>
        <v>5408.89</v>
      </c>
      <c r="Q12" s="19">
        <f t="shared" si="8"/>
        <v>6382.49</v>
      </c>
      <c r="R12" s="18">
        <f t="shared" si="16"/>
        <v>5619.84</v>
      </c>
      <c r="S12" s="19">
        <f t="shared" si="14"/>
        <v>6631.41</v>
      </c>
      <c r="T12" s="32">
        <f t="shared" si="9"/>
        <v>1.0390006082578864</v>
      </c>
      <c r="U12" s="18">
        <f t="shared" si="10"/>
        <v>5619.84</v>
      </c>
      <c r="V12" s="19">
        <f t="shared" si="11"/>
        <v>6743.81</v>
      </c>
      <c r="W12" s="18">
        <v>5771.54</v>
      </c>
      <c r="X12" s="19">
        <f t="shared" si="12"/>
        <v>6925.85</v>
      </c>
      <c r="Y12" s="32">
        <f t="shared" si="13"/>
        <v>1.026993651064799</v>
      </c>
    </row>
    <row r="13" spans="1:25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5"/>
        <v>4543.932199999999</v>
      </c>
      <c r="M13" s="18">
        <f t="shared" si="5"/>
        <v>4000.97</v>
      </c>
      <c r="N13" s="19">
        <f t="shared" si="6"/>
        <v>4721.14</v>
      </c>
      <c r="O13" s="32">
        <f t="shared" si="7"/>
        <v>1.0389997896535517</v>
      </c>
      <c r="P13" s="18">
        <f t="shared" si="8"/>
        <v>4000.97</v>
      </c>
      <c r="Q13" s="19">
        <f t="shared" si="8"/>
        <v>4721.14</v>
      </c>
      <c r="R13" s="18">
        <f t="shared" si="16"/>
        <v>4157.01</v>
      </c>
      <c r="S13" s="19">
        <f t="shared" si="14"/>
        <v>4905.27</v>
      </c>
      <c r="T13" s="32">
        <f t="shared" si="9"/>
        <v>1.0390005423684758</v>
      </c>
      <c r="U13" s="18">
        <f t="shared" si="10"/>
        <v>4157.01</v>
      </c>
      <c r="V13" s="19">
        <f t="shared" si="11"/>
        <v>4988.41</v>
      </c>
      <c r="W13" s="18">
        <v>5980.07</v>
      </c>
      <c r="X13" s="19">
        <f t="shared" si="12"/>
        <v>7176.08</v>
      </c>
      <c r="Y13" s="32">
        <f t="shared" si="13"/>
        <v>1.4385507853000112</v>
      </c>
    </row>
    <row r="14" spans="1:25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5"/>
        <v>13964.686399999999</v>
      </c>
      <c r="M14" s="18">
        <f t="shared" si="5"/>
        <v>12296.02</v>
      </c>
      <c r="N14" s="19">
        <f t="shared" si="6"/>
        <v>14509.3</v>
      </c>
      <c r="O14" s="32">
        <f t="shared" si="7"/>
        <v>1.0389996011654083</v>
      </c>
      <c r="P14" s="18">
        <f t="shared" si="8"/>
        <v>12296.02</v>
      </c>
      <c r="Q14" s="19">
        <f t="shared" si="8"/>
        <v>14509.3</v>
      </c>
      <c r="R14" s="18">
        <v>12775.57</v>
      </c>
      <c r="S14" s="19">
        <f t="shared" si="14"/>
        <v>15075.17</v>
      </c>
      <c r="T14" s="32">
        <f t="shared" si="9"/>
        <v>1.0390004245276112</v>
      </c>
      <c r="U14" s="18">
        <f t="shared" si="10"/>
        <v>12775.57</v>
      </c>
      <c r="V14" s="19">
        <f t="shared" si="11"/>
        <v>15330.68</v>
      </c>
      <c r="W14" s="18">
        <v>13120.48</v>
      </c>
      <c r="X14" s="19">
        <f t="shared" si="12"/>
        <v>15744.58</v>
      </c>
      <c r="Y14" s="32">
        <f t="shared" si="13"/>
        <v>1.0269976212411658</v>
      </c>
    </row>
    <row r="15" spans="1:25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5"/>
        <v>11574.124399999999</v>
      </c>
      <c r="M15" s="18">
        <f t="shared" si="5"/>
        <v>10191.11</v>
      </c>
      <c r="N15" s="19">
        <f t="shared" si="6"/>
        <v>12025.51</v>
      </c>
      <c r="O15" s="32">
        <f t="shared" si="7"/>
        <v>1.038999528983808</v>
      </c>
      <c r="P15" s="18">
        <f t="shared" si="8"/>
        <v>10191.11</v>
      </c>
      <c r="Q15" s="19">
        <f t="shared" si="8"/>
        <v>12025.51</v>
      </c>
      <c r="R15" s="18">
        <v>10588.57</v>
      </c>
      <c r="S15" s="19">
        <f t="shared" si="14"/>
        <v>12494.51</v>
      </c>
      <c r="T15" s="32">
        <f t="shared" si="9"/>
        <v>1.0390006584169929</v>
      </c>
      <c r="U15" s="18">
        <f t="shared" si="10"/>
        <v>10588.57</v>
      </c>
      <c r="V15" s="19">
        <f t="shared" si="11"/>
        <v>12706.28</v>
      </c>
      <c r="W15" s="18">
        <v>10874.43</v>
      </c>
      <c r="X15" s="19">
        <f t="shared" si="12"/>
        <v>13049.32</v>
      </c>
      <c r="Y15" s="32">
        <f t="shared" si="13"/>
        <v>1.0269970354826006</v>
      </c>
    </row>
    <row r="16" spans="1:25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5"/>
        <v>10376.1412</v>
      </c>
      <c r="M16" s="18">
        <f t="shared" si="5"/>
        <v>9136.28</v>
      </c>
      <c r="N16" s="19">
        <f t="shared" si="6"/>
        <v>10780.81</v>
      </c>
      <c r="O16" s="32">
        <f t="shared" si="7"/>
        <v>1.038999970432168</v>
      </c>
      <c r="P16" s="18">
        <f t="shared" si="8"/>
        <v>9136.28</v>
      </c>
      <c r="Q16" s="19">
        <f t="shared" si="8"/>
        <v>10780.81</v>
      </c>
      <c r="R16" s="18">
        <v>9492.96</v>
      </c>
      <c r="S16" s="19">
        <f t="shared" si="14"/>
        <v>11201.69</v>
      </c>
      <c r="T16" s="32">
        <f t="shared" si="9"/>
        <v>1.0390399593707722</v>
      </c>
      <c r="U16" s="18">
        <f t="shared" si="10"/>
        <v>9492.96</v>
      </c>
      <c r="V16" s="19">
        <f t="shared" si="11"/>
        <v>11391.55</v>
      </c>
      <c r="W16" s="18">
        <v>9749.28</v>
      </c>
      <c r="X16" s="19">
        <f t="shared" si="12"/>
        <v>11699.14</v>
      </c>
      <c r="Y16" s="32">
        <f t="shared" si="13"/>
        <v>1.0270010618395107</v>
      </c>
    </row>
    <row r="17" spans="1:25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5"/>
        <v>5314.566599999999</v>
      </c>
      <c r="M17" s="18">
        <f t="shared" si="5"/>
        <v>4679.52</v>
      </c>
      <c r="N17" s="19">
        <f t="shared" si="6"/>
        <v>5521.83</v>
      </c>
      <c r="O17" s="32">
        <f t="shared" si="7"/>
        <v>1.038999793510914</v>
      </c>
      <c r="P17" s="18">
        <f t="shared" si="8"/>
        <v>4679.52</v>
      </c>
      <c r="Q17" s="19">
        <f t="shared" si="8"/>
        <v>5521.83</v>
      </c>
      <c r="R17" s="18">
        <f t="shared" si="16"/>
        <v>4862.02</v>
      </c>
      <c r="S17" s="19">
        <f t="shared" si="14"/>
        <v>5737.18</v>
      </c>
      <c r="T17" s="32">
        <f t="shared" si="9"/>
        <v>1.0389997264676718</v>
      </c>
      <c r="U17" s="18">
        <f t="shared" si="10"/>
        <v>4862.02</v>
      </c>
      <c r="V17" s="19">
        <f t="shared" si="11"/>
        <v>5834.42</v>
      </c>
      <c r="W17" s="18">
        <v>4993.3</v>
      </c>
      <c r="X17" s="19">
        <f t="shared" si="12"/>
        <v>5991.96</v>
      </c>
      <c r="Y17" s="32">
        <f t="shared" si="13"/>
        <v>1.0270011229900329</v>
      </c>
    </row>
    <row r="18" spans="1:25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5"/>
        <v>3867.9456</v>
      </c>
      <c r="M18" s="18">
        <f t="shared" si="5"/>
        <v>3405.76</v>
      </c>
      <c r="N18" s="19">
        <f t="shared" si="6"/>
        <v>4018.8</v>
      </c>
      <c r="O18" s="32">
        <f t="shared" si="7"/>
        <v>1.03900034168009</v>
      </c>
      <c r="P18" s="18">
        <f t="shared" si="8"/>
        <v>3405.76</v>
      </c>
      <c r="Q18" s="19">
        <f t="shared" si="8"/>
        <v>4018.8</v>
      </c>
      <c r="R18" s="18">
        <f t="shared" si="16"/>
        <v>3538.58</v>
      </c>
      <c r="S18" s="19">
        <f t="shared" si="14"/>
        <v>4175.52</v>
      </c>
      <c r="T18" s="32">
        <f t="shared" si="9"/>
        <v>1.0389986376021798</v>
      </c>
      <c r="U18" s="18">
        <f t="shared" si="10"/>
        <v>3538.58</v>
      </c>
      <c r="V18" s="19">
        <f t="shared" si="11"/>
        <v>4246.3</v>
      </c>
      <c r="W18" s="18">
        <v>4838.92</v>
      </c>
      <c r="X18" s="19">
        <f t="shared" si="12"/>
        <v>5806.7</v>
      </c>
      <c r="Y18" s="32">
        <f t="shared" si="13"/>
        <v>1.3674750888774594</v>
      </c>
    </row>
    <row r="19" spans="1:25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5"/>
        <v>4333.1723999999995</v>
      </c>
      <c r="M19" s="18">
        <f t="shared" si="5"/>
        <v>3815.4</v>
      </c>
      <c r="N19" s="19">
        <f t="shared" si="6"/>
        <v>4502.17</v>
      </c>
      <c r="O19" s="32">
        <f t="shared" si="7"/>
        <v>1.0390013561426727</v>
      </c>
      <c r="P19" s="18">
        <f t="shared" si="8"/>
        <v>3815.4</v>
      </c>
      <c r="Q19" s="19">
        <f t="shared" si="8"/>
        <v>4502.17</v>
      </c>
      <c r="R19" s="18">
        <f t="shared" si="16"/>
        <v>3964.2</v>
      </c>
      <c r="S19" s="19">
        <f t="shared" si="14"/>
        <v>4677.76</v>
      </c>
      <c r="T19" s="32">
        <f t="shared" si="9"/>
        <v>1.0389998427425695</v>
      </c>
      <c r="U19" s="18">
        <f t="shared" si="10"/>
        <v>3964.2</v>
      </c>
      <c r="V19" s="19">
        <f t="shared" si="11"/>
        <v>4757.04</v>
      </c>
      <c r="W19" s="18">
        <v>4071.23</v>
      </c>
      <c r="X19" s="19">
        <f t="shared" si="12"/>
        <v>4885.48</v>
      </c>
      <c r="Y19" s="32">
        <f t="shared" si="13"/>
        <v>1.026999142323798</v>
      </c>
    </row>
    <row r="20" spans="1:25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5"/>
        <v>33502.807799999995</v>
      </c>
      <c r="M20" s="18">
        <f t="shared" si="5"/>
        <v>29499.51</v>
      </c>
      <c r="N20" s="19">
        <f t="shared" si="6"/>
        <v>34809.42</v>
      </c>
      <c r="O20" s="32">
        <f t="shared" si="7"/>
        <v>1.0390001341917379</v>
      </c>
      <c r="P20" s="18">
        <f t="shared" si="8"/>
        <v>29499.51</v>
      </c>
      <c r="Q20" s="19">
        <f t="shared" si="8"/>
        <v>34809.42</v>
      </c>
      <c r="R20" s="18">
        <f t="shared" si="16"/>
        <v>30649.99</v>
      </c>
      <c r="S20" s="19">
        <f t="shared" si="14"/>
        <v>36166.99</v>
      </c>
      <c r="T20" s="32">
        <f t="shared" si="9"/>
        <v>1.0389999698300074</v>
      </c>
      <c r="U20" s="18">
        <f t="shared" si="10"/>
        <v>30649.99</v>
      </c>
      <c r="V20" s="19">
        <f t="shared" si="11"/>
        <v>36779.99</v>
      </c>
      <c r="W20" s="18">
        <v>31477.38</v>
      </c>
      <c r="X20" s="19">
        <f t="shared" si="12"/>
        <v>37772.86</v>
      </c>
      <c r="Y20" s="32">
        <f t="shared" si="13"/>
        <v>1.02699478857905</v>
      </c>
    </row>
    <row r="21" spans="1:25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5"/>
        <v>8195.749</v>
      </c>
      <c r="M21" s="18">
        <f t="shared" si="5"/>
        <v>7216.43</v>
      </c>
      <c r="N21" s="19">
        <f t="shared" si="6"/>
        <v>8515.39</v>
      </c>
      <c r="O21" s="32">
        <f t="shared" si="7"/>
        <v>1.03900051111863</v>
      </c>
      <c r="P21" s="18">
        <f t="shared" si="8"/>
        <v>7216.43</v>
      </c>
      <c r="Q21" s="19">
        <f t="shared" si="8"/>
        <v>8515.39</v>
      </c>
      <c r="R21" s="18">
        <f t="shared" si="16"/>
        <v>7497.87</v>
      </c>
      <c r="S21" s="19">
        <f t="shared" si="14"/>
        <v>8847.49</v>
      </c>
      <c r="T21" s="32">
        <f>R21/P21</f>
        <v>1.0389998932990412</v>
      </c>
      <c r="U21" s="18">
        <f t="shared" si="10"/>
        <v>7497.87</v>
      </c>
      <c r="V21" s="19">
        <f t="shared" si="11"/>
        <v>8997.44</v>
      </c>
      <c r="W21" s="18">
        <v>7700.33</v>
      </c>
      <c r="X21" s="19">
        <f t="shared" si="12"/>
        <v>9240.4</v>
      </c>
      <c r="Y21" s="32">
        <f t="shared" si="13"/>
        <v>1.0270023353299003</v>
      </c>
    </row>
    <row r="22" spans="1:25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5"/>
        <v>2916.5588</v>
      </c>
      <c r="M22" s="18">
        <f t="shared" si="5"/>
        <v>2568.05</v>
      </c>
      <c r="N22" s="19">
        <f t="shared" si="6"/>
        <v>3030.3</v>
      </c>
      <c r="O22" s="32">
        <f t="shared" si="7"/>
        <v>1.0389980822605052</v>
      </c>
      <c r="P22" s="18">
        <f t="shared" si="8"/>
        <v>2568.05</v>
      </c>
      <c r="Q22" s="19">
        <f t="shared" si="8"/>
        <v>3030.3</v>
      </c>
      <c r="R22" s="54">
        <v>4079.3</v>
      </c>
      <c r="S22" s="55">
        <f>+R22*1.18</f>
        <v>4813.574</v>
      </c>
      <c r="T22" s="32">
        <f>R22/P22</f>
        <v>1.5884815326804385</v>
      </c>
      <c r="U22" s="18">
        <f t="shared" si="10"/>
        <v>4079.3</v>
      </c>
      <c r="V22" s="19">
        <f t="shared" si="11"/>
        <v>4895.16</v>
      </c>
      <c r="W22" s="18">
        <v>4189.44</v>
      </c>
      <c r="X22" s="19">
        <f t="shared" si="12"/>
        <v>5027.33</v>
      </c>
      <c r="Y22" s="32">
        <f t="shared" si="13"/>
        <v>1.0269997303458924</v>
      </c>
    </row>
    <row r="23" spans="1:25" s="24" customFormat="1" ht="12.75" customHeight="1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f>+ROUND(K23*1.25735,2)+0.01</f>
        <v>5319.2300000000005</v>
      </c>
      <c r="N23" s="19">
        <f>ROUND(M23*1.18,2)</f>
        <v>6276.69</v>
      </c>
      <c r="O23" s="32">
        <f t="shared" si="7"/>
        <v>1.2573525587991965</v>
      </c>
      <c r="P23" s="18">
        <f t="shared" si="8"/>
        <v>5319.2300000000005</v>
      </c>
      <c r="Q23" s="19">
        <f t="shared" si="8"/>
        <v>6276.69</v>
      </c>
      <c r="R23" s="18">
        <f>+P23*1.039</f>
        <v>5526.67997</v>
      </c>
      <c r="S23" s="19">
        <f>+R23*1.18</f>
        <v>6521.4823645999995</v>
      </c>
      <c r="T23" s="32">
        <f>R23/P23</f>
        <v>1.039</v>
      </c>
      <c r="U23" s="18">
        <f t="shared" si="10"/>
        <v>5526.67997</v>
      </c>
      <c r="V23" s="19">
        <f t="shared" si="11"/>
        <v>6632.02</v>
      </c>
      <c r="W23" s="18">
        <v>5675.9</v>
      </c>
      <c r="X23" s="19">
        <f t="shared" si="12"/>
        <v>6811.08</v>
      </c>
      <c r="Y23" s="32">
        <f t="shared" si="13"/>
        <v>1.026999940436211</v>
      </c>
    </row>
    <row r="24" spans="1:25" s="24" customFormat="1" ht="12.75" customHeight="1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51">
        <f t="shared" si="5"/>
        <v>3841.56</v>
      </c>
      <c r="N24" s="52">
        <f t="shared" si="6"/>
        <v>4533.04</v>
      </c>
      <c r="O24" s="53">
        <f>+M24/K24</f>
        <v>1.0390008005712184</v>
      </c>
      <c r="P24" s="51">
        <f t="shared" si="8"/>
        <v>3841.56</v>
      </c>
      <c r="Q24" s="52">
        <f t="shared" si="8"/>
        <v>4533.04</v>
      </c>
      <c r="R24" s="51">
        <f>+P24*1.039</f>
        <v>3991.38084</v>
      </c>
      <c r="S24" s="52">
        <f>+R24*1.18</f>
        <v>4709.8293912</v>
      </c>
      <c r="T24" s="53">
        <f>R24/P24</f>
        <v>1.039</v>
      </c>
      <c r="U24" s="18">
        <f t="shared" si="10"/>
        <v>3991.38084</v>
      </c>
      <c r="V24" s="19">
        <f t="shared" si="11"/>
        <v>4789.66</v>
      </c>
      <c r="W24" s="18">
        <v>4099.14</v>
      </c>
      <c r="X24" s="19">
        <f t="shared" si="12"/>
        <v>4918.97</v>
      </c>
      <c r="Y24" s="53">
        <f>+W24/U24</f>
        <v>1.0269979649448837</v>
      </c>
    </row>
    <row r="25" spans="3:25" s="47" customFormat="1" ht="45.75" customHeight="1">
      <c r="C25" s="193" t="s">
        <v>37</v>
      </c>
      <c r="D25" s="194"/>
      <c r="E25" s="195"/>
      <c r="F25" s="190" t="s">
        <v>74</v>
      </c>
      <c r="G25" s="191"/>
      <c r="H25" s="191"/>
      <c r="I25" s="191"/>
      <c r="J25" s="192"/>
      <c r="K25" s="190" t="s">
        <v>47</v>
      </c>
      <c r="L25" s="191"/>
      <c r="M25" s="191"/>
      <c r="N25" s="191"/>
      <c r="O25" s="192"/>
      <c r="P25" s="190" t="s">
        <v>48</v>
      </c>
      <c r="Q25" s="191"/>
      <c r="R25" s="191"/>
      <c r="S25" s="191"/>
      <c r="T25" s="192"/>
      <c r="U25" s="213" t="s">
        <v>72</v>
      </c>
      <c r="V25" s="191"/>
      <c r="W25" s="191"/>
      <c r="X25" s="191"/>
      <c r="Y25" s="192"/>
    </row>
    <row r="31" ht="12.75">
      <c r="B31" t="s">
        <v>39</v>
      </c>
    </row>
    <row r="32" ht="12.75">
      <c r="B32" t="s">
        <v>40</v>
      </c>
    </row>
    <row r="33" ht="12.75">
      <c r="B33" s="108">
        <v>43480</v>
      </c>
    </row>
  </sheetData>
  <sheetProtection/>
  <mergeCells count="25">
    <mergeCell ref="A4:A6"/>
    <mergeCell ref="B4:B6"/>
    <mergeCell ref="C4:E4"/>
    <mergeCell ref="F4:J4"/>
    <mergeCell ref="K4:O4"/>
    <mergeCell ref="P4:T4"/>
    <mergeCell ref="T5:T6"/>
    <mergeCell ref="F5:G5"/>
    <mergeCell ref="O5:O6"/>
    <mergeCell ref="U4:Y4"/>
    <mergeCell ref="U5:V5"/>
    <mergeCell ref="W5:X5"/>
    <mergeCell ref="Y5:Y6"/>
    <mergeCell ref="P5:Q5"/>
    <mergeCell ref="R5:S5"/>
    <mergeCell ref="U25:Y25"/>
    <mergeCell ref="C25:E25"/>
    <mergeCell ref="F25:J25"/>
    <mergeCell ref="K25:O25"/>
    <mergeCell ref="P25:T25"/>
    <mergeCell ref="E5:E6"/>
    <mergeCell ref="H5:I5"/>
    <mergeCell ref="J5:J6"/>
    <mergeCell ref="K5:L5"/>
    <mergeCell ref="M5:N5"/>
  </mergeCells>
  <conditionalFormatting sqref="Z7:IV24 A7:E24 J24:T24 F7:T23">
    <cfRule type="expression" priority="3" dxfId="0" stopIfTrue="1">
      <formula>MOD(ROW(A7),2)=0</formula>
    </cfRule>
  </conditionalFormatting>
  <conditionalFormatting sqref="U7:Y24">
    <cfRule type="expression" priority="2" dxfId="0" stopIfTrue="1">
      <formula>MOD(ROW(U7),2)=0</formula>
    </cfRule>
  </conditionalFormatting>
  <printOptions/>
  <pageMargins left="0.31" right="0.27" top="0.75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57421875" style="0" customWidth="1"/>
    <col min="4" max="4" width="13.421875" style="0" customWidth="1"/>
    <col min="5" max="5" width="15.00390625" style="0" customWidth="1"/>
    <col min="6" max="6" width="13.7109375" style="0" customWidth="1"/>
    <col min="7" max="7" width="11.8515625" style="0" customWidth="1"/>
    <col min="8" max="8" width="13.140625" style="0" customWidth="1"/>
    <col min="9" max="9" width="13.28125" style="0" customWidth="1"/>
    <col min="10" max="10" width="12.57421875" style="0" customWidth="1"/>
    <col min="11" max="11" width="18.7109375" style="0" hidden="1" customWidth="1"/>
    <col min="12" max="12" width="13.57421875" style="0" customWidth="1"/>
    <col min="13" max="13" width="13.421875" style="0" customWidth="1"/>
    <col min="14" max="14" width="15.00390625" style="0" customWidth="1"/>
    <col min="15" max="15" width="13.7109375" style="0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0.13671875" style="0" hidden="1" customWidth="1"/>
    <col min="20" max="20" width="0.13671875" style="0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1:17" ht="12.75">
      <c r="K3" s="5"/>
      <c r="P3" s="5"/>
      <c r="Q3" s="5"/>
    </row>
    <row r="4" spans="1:19" ht="12.75">
      <c r="A4" s="196" t="s">
        <v>1</v>
      </c>
      <c r="B4" s="207" t="s">
        <v>2</v>
      </c>
      <c r="C4" s="214" t="s">
        <v>71</v>
      </c>
      <c r="D4" s="215"/>
      <c r="E4" s="215"/>
      <c r="F4" s="216"/>
      <c r="G4" s="210" t="s">
        <v>66</v>
      </c>
      <c r="H4" s="210"/>
      <c r="I4" s="210"/>
      <c r="J4" s="210"/>
      <c r="K4" s="210"/>
      <c r="L4" s="210" t="s">
        <v>67</v>
      </c>
      <c r="M4" s="210"/>
      <c r="N4" s="210"/>
      <c r="O4" s="210"/>
      <c r="P4" s="210"/>
      <c r="Q4" s="182" t="s">
        <v>5</v>
      </c>
      <c r="R4" s="183"/>
      <c r="S4" s="184"/>
    </row>
    <row r="5" spans="1:19" ht="37.5" customHeight="1">
      <c r="A5" s="197"/>
      <c r="B5" s="208"/>
      <c r="C5" s="205" t="s">
        <v>56</v>
      </c>
      <c r="D5" s="206"/>
      <c r="E5" s="205" t="s">
        <v>46</v>
      </c>
      <c r="F5" s="206"/>
      <c r="G5" s="205" t="str">
        <f>'2019-2018'!U5</f>
        <v>с 01.01.2019 по 30.06.2019</v>
      </c>
      <c r="H5" s="206"/>
      <c r="I5" s="205" t="str">
        <f>+'2019-2018'!W5</f>
        <v>с 01.07.2019 по 31.12.2019</v>
      </c>
      <c r="J5" s="206"/>
      <c r="K5" s="211" t="s">
        <v>11</v>
      </c>
      <c r="L5" s="205" t="str">
        <f>+G5</f>
        <v>с 01.01.2019 по 30.06.2019</v>
      </c>
      <c r="M5" s="206"/>
      <c r="N5" s="205" t="str">
        <f>+I5</f>
        <v>с 01.07.2019 по 31.12.2019</v>
      </c>
      <c r="O5" s="206"/>
      <c r="P5" s="211" t="s">
        <v>11</v>
      </c>
      <c r="Q5" s="176" t="s">
        <v>12</v>
      </c>
      <c r="R5" s="178" t="s">
        <v>13</v>
      </c>
      <c r="S5" s="180" t="s">
        <v>14</v>
      </c>
    </row>
    <row r="6" spans="1:19" s="12" customFormat="1" ht="33" customHeight="1">
      <c r="A6" s="198"/>
      <c r="B6" s="209"/>
      <c r="C6" s="68" t="s">
        <v>17</v>
      </c>
      <c r="D6" s="69" t="s">
        <v>53</v>
      </c>
      <c r="E6" s="68" t="s">
        <v>17</v>
      </c>
      <c r="F6" s="69" t="s">
        <v>53</v>
      </c>
      <c r="G6" s="68" t="s">
        <v>17</v>
      </c>
      <c r="H6" s="69" t="s">
        <v>18</v>
      </c>
      <c r="I6" s="68" t="s">
        <v>17</v>
      </c>
      <c r="J6" s="69" t="s">
        <v>53</v>
      </c>
      <c r="K6" s="212"/>
      <c r="L6" s="68" t="s">
        <v>17</v>
      </c>
      <c r="M6" s="69" t="s">
        <v>53</v>
      </c>
      <c r="N6" s="68" t="s">
        <v>17</v>
      </c>
      <c r="O6" s="69" t="s">
        <v>53</v>
      </c>
      <c r="P6" s="212"/>
      <c r="Q6" s="177"/>
      <c r="R6" s="179"/>
      <c r="S6" s="181"/>
    </row>
    <row r="7" spans="1:19" s="24" customFormat="1" ht="12.75">
      <c r="A7" s="59">
        <v>1</v>
      </c>
      <c r="B7" s="60" t="s">
        <v>49</v>
      </c>
      <c r="C7" s="51">
        <f>+D7/1.18</f>
        <v>1771.3559322033898</v>
      </c>
      <c r="D7" s="52">
        <v>2090.2</v>
      </c>
      <c r="E7" s="51">
        <f>+F7/1.18</f>
        <v>1840.4406779661017</v>
      </c>
      <c r="F7" s="52">
        <v>2171.72</v>
      </c>
      <c r="G7" s="80">
        <f>+'2019-2018'!U24</f>
        <v>3991.38084</v>
      </c>
      <c r="H7" s="81">
        <f>+'2019-2018'!V24</f>
        <v>4789.66</v>
      </c>
      <c r="I7" s="51">
        <f>+'2019-2018'!W24</f>
        <v>4099.14</v>
      </c>
      <c r="J7" s="52">
        <f>+'2019-2018'!X24</f>
        <v>4918.97</v>
      </c>
      <c r="K7" s="53">
        <f>+I7/G7</f>
        <v>1.0269979649448837</v>
      </c>
      <c r="L7" s="51">
        <f>+M7/1.2</f>
        <v>1840.4416666666668</v>
      </c>
      <c r="M7" s="52">
        <v>2208.53</v>
      </c>
      <c r="N7" s="51">
        <f>+O7/1.2</f>
        <v>1890.1333333333332</v>
      </c>
      <c r="O7" s="52">
        <v>2268.16</v>
      </c>
      <c r="P7" s="53">
        <f>N7/L7</f>
        <v>1.0269998596351417</v>
      </c>
      <c r="Q7" s="44">
        <v>1506.25</v>
      </c>
      <c r="R7" s="45">
        <v>4881.18</v>
      </c>
      <c r="S7" s="46" t="e">
        <f>+R7/#REF!</f>
        <v>#REF!</v>
      </c>
    </row>
    <row r="8" spans="1:19" s="24" customFormat="1" ht="26.25">
      <c r="A8" s="59" t="s">
        <v>69</v>
      </c>
      <c r="B8" s="107" t="s">
        <v>68</v>
      </c>
      <c r="C8" s="51">
        <f aca="true" t="shared" si="0" ref="C8:J8">+C7</f>
        <v>1771.3559322033898</v>
      </c>
      <c r="D8" s="52">
        <f t="shared" si="0"/>
        <v>2090.2</v>
      </c>
      <c r="E8" s="51">
        <f t="shared" si="0"/>
        <v>1840.4406779661017</v>
      </c>
      <c r="F8" s="52">
        <f t="shared" si="0"/>
        <v>2171.72</v>
      </c>
      <c r="G8" s="80">
        <f t="shared" si="0"/>
        <v>3991.38084</v>
      </c>
      <c r="H8" s="81">
        <f t="shared" si="0"/>
        <v>4789.66</v>
      </c>
      <c r="I8" s="51">
        <f t="shared" si="0"/>
        <v>4099.14</v>
      </c>
      <c r="J8" s="52">
        <f t="shared" si="0"/>
        <v>4918.97</v>
      </c>
      <c r="K8" s="53"/>
      <c r="L8" s="51">
        <f>+M8/1.2</f>
        <v>1320.825</v>
      </c>
      <c r="M8" s="52">
        <v>1584.99</v>
      </c>
      <c r="N8" s="51">
        <f>+O8/1.2</f>
        <v>1356.4916666666668</v>
      </c>
      <c r="O8" s="52">
        <v>1627.79</v>
      </c>
      <c r="P8" s="53"/>
      <c r="Q8" s="44"/>
      <c r="R8" s="45"/>
      <c r="S8" s="46"/>
    </row>
    <row r="9" spans="1:19" s="24" customFormat="1" ht="12.75">
      <c r="A9" s="59" t="s">
        <v>70</v>
      </c>
      <c r="B9" s="60" t="s">
        <v>50</v>
      </c>
      <c r="C9" s="80">
        <v>2689.09</v>
      </c>
      <c r="D9" s="81">
        <v>3173.13</v>
      </c>
      <c r="E9" s="80">
        <v>2793.97</v>
      </c>
      <c r="F9" s="81">
        <v>3296.88</v>
      </c>
      <c r="G9" s="80">
        <f>+G7</f>
        <v>3991.38084</v>
      </c>
      <c r="H9" s="81">
        <f>+H7</f>
        <v>4789.66</v>
      </c>
      <c r="I9" s="80">
        <f>+I7</f>
        <v>4099.14</v>
      </c>
      <c r="J9" s="81">
        <f>+J7</f>
        <v>4918.97</v>
      </c>
      <c r="K9" s="82">
        <f>+I9/G9</f>
        <v>1.0269979649448837</v>
      </c>
      <c r="L9" s="51">
        <v>2793.97</v>
      </c>
      <c r="M9" s="81">
        <f>+L9*1.2</f>
        <v>3352.7639999999997</v>
      </c>
      <c r="N9" s="51">
        <v>2869.41</v>
      </c>
      <c r="O9" s="81">
        <f>+N9*1.2</f>
        <v>3443.292</v>
      </c>
      <c r="P9" s="82">
        <f>N9/L9</f>
        <v>1.0270010057373558</v>
      </c>
      <c r="Q9" s="83">
        <v>1506.25</v>
      </c>
      <c r="R9" s="45">
        <v>4881.18</v>
      </c>
      <c r="S9" s="46" t="e">
        <f>+R9/#REF!</f>
        <v>#REF!</v>
      </c>
    </row>
    <row r="10" spans="1:19" s="24" customFormat="1" ht="12.75">
      <c r="A10" s="61"/>
      <c r="B10" s="62"/>
      <c r="C10" s="103"/>
      <c r="D10" s="104"/>
      <c r="E10" s="103"/>
      <c r="F10" s="104"/>
      <c r="G10" s="103"/>
      <c r="H10" s="104"/>
      <c r="I10" s="103"/>
      <c r="J10" s="104"/>
      <c r="K10" s="105"/>
      <c r="L10" s="103"/>
      <c r="M10" s="104"/>
      <c r="N10" s="103"/>
      <c r="O10" s="104"/>
      <c r="P10" s="105"/>
      <c r="Q10" s="106"/>
      <c r="R10" s="57"/>
      <c r="S10" s="58"/>
    </row>
    <row r="11" spans="1:19" s="24" customFormat="1" ht="12.75">
      <c r="A11" s="61">
        <v>3</v>
      </c>
      <c r="B11" s="62" t="s">
        <v>51</v>
      </c>
      <c r="C11" s="103">
        <f>+D11/1.18</f>
        <v>1517.8813559322034</v>
      </c>
      <c r="D11" s="104">
        <v>1791.1</v>
      </c>
      <c r="E11" s="103">
        <f>+F11/1.18</f>
        <v>1577.0762711864409</v>
      </c>
      <c r="F11" s="104">
        <v>1860.95</v>
      </c>
      <c r="G11" s="103">
        <f>+'2019-2018'!U23</f>
        <v>5526.67997</v>
      </c>
      <c r="H11" s="104">
        <f>+'2019-2018'!V23</f>
        <v>6632.02</v>
      </c>
      <c r="I11" s="80">
        <f>+'2019-2018'!W23</f>
        <v>5675.9</v>
      </c>
      <c r="J11" s="104">
        <f>+'2019-2018'!X23</f>
        <v>6811.08</v>
      </c>
      <c r="K11" s="105">
        <f>I11/G11</f>
        <v>1.026999940436211</v>
      </c>
      <c r="L11" s="51">
        <f>+M11/1.2</f>
        <v>1577.075</v>
      </c>
      <c r="M11" s="104">
        <v>1892.49</v>
      </c>
      <c r="N11" s="51">
        <f>+O11/1.2</f>
        <v>1619.6583333333333</v>
      </c>
      <c r="O11" s="104">
        <v>1943.59</v>
      </c>
      <c r="P11" s="75">
        <f>N11/L11</f>
        <v>1.027001463680125</v>
      </c>
      <c r="Q11" s="78">
        <v>4230.5</v>
      </c>
      <c r="R11" s="34">
        <v>4230.5</v>
      </c>
      <c r="S11" s="35" t="e">
        <f>+R11/#REF!</f>
        <v>#REF!</v>
      </c>
    </row>
    <row r="12" spans="1:19" s="24" customFormat="1" ht="12.75">
      <c r="A12" s="63">
        <v>4</v>
      </c>
      <c r="B12" s="64" t="s">
        <v>52</v>
      </c>
      <c r="C12" s="65">
        <v>3723.46</v>
      </c>
      <c r="D12" s="66">
        <v>4393.68</v>
      </c>
      <c r="E12" s="65">
        <v>3868.68</v>
      </c>
      <c r="F12" s="66">
        <v>4565.04</v>
      </c>
      <c r="G12" s="65">
        <f>+G11</f>
        <v>5526.67997</v>
      </c>
      <c r="H12" s="66">
        <f>+H11</f>
        <v>6632.02</v>
      </c>
      <c r="I12" s="51">
        <f>+I11</f>
        <v>5675.9</v>
      </c>
      <c r="J12" s="66">
        <f>+J11</f>
        <v>6811.08</v>
      </c>
      <c r="K12" s="67">
        <f>I12/G12</f>
        <v>1.026999940436211</v>
      </c>
      <c r="L12" s="51">
        <f>+E12</f>
        <v>3868.68</v>
      </c>
      <c r="M12" s="66">
        <f>+L12*1.2</f>
        <v>4642.415999999999</v>
      </c>
      <c r="N12" s="51">
        <v>3973.13</v>
      </c>
      <c r="O12" s="66">
        <f>+N12*1.2</f>
        <v>4767.756</v>
      </c>
      <c r="P12" s="32">
        <f>N12/L12</f>
        <v>1.02699887300061</v>
      </c>
      <c r="Q12" s="33">
        <v>4230.5</v>
      </c>
      <c r="R12" s="34">
        <v>4230.5</v>
      </c>
      <c r="S12" s="35" t="e">
        <f>+R12/#REF!</f>
        <v>#REF!</v>
      </c>
    </row>
    <row r="13" spans="1:20" s="47" customFormat="1" ht="57.75" customHeight="1">
      <c r="A13" s="56"/>
      <c r="B13" s="56"/>
      <c r="C13" s="190" t="s">
        <v>54</v>
      </c>
      <c r="D13" s="191"/>
      <c r="E13" s="191"/>
      <c r="F13" s="191"/>
      <c r="G13" s="213" t="s">
        <v>72</v>
      </c>
      <c r="H13" s="191"/>
      <c r="I13" s="191"/>
      <c r="J13" s="191"/>
      <c r="K13" s="192"/>
      <c r="L13" s="213" t="s">
        <v>73</v>
      </c>
      <c r="M13" s="191"/>
      <c r="N13" s="191"/>
      <c r="O13" s="191"/>
      <c r="P13" s="192"/>
      <c r="Q13" s="48"/>
      <c r="R13" s="49"/>
      <c r="S13" s="50"/>
      <c r="T13" s="102"/>
    </row>
    <row r="19" ht="12.75">
      <c r="B19" t="s">
        <v>39</v>
      </c>
    </row>
    <row r="20" ht="12.75">
      <c r="B20" t="s">
        <v>40</v>
      </c>
    </row>
  </sheetData>
  <sheetProtection/>
  <mergeCells count="20">
    <mergeCell ref="R5:R6"/>
    <mergeCell ref="S5:S6"/>
    <mergeCell ref="G13:K13"/>
    <mergeCell ref="L13:P13"/>
    <mergeCell ref="A4:A6"/>
    <mergeCell ref="B4:B6"/>
    <mergeCell ref="G4:K4"/>
    <mergeCell ref="L4:P4"/>
    <mergeCell ref="Q4:S4"/>
    <mergeCell ref="G5:H5"/>
    <mergeCell ref="C5:D5"/>
    <mergeCell ref="E5:F5"/>
    <mergeCell ref="C4:F4"/>
    <mergeCell ref="C13:F13"/>
    <mergeCell ref="P5:P6"/>
    <mergeCell ref="Q5:Q6"/>
    <mergeCell ref="I5:J5"/>
    <mergeCell ref="K5:K6"/>
    <mergeCell ref="L5:M5"/>
    <mergeCell ref="N5:O5"/>
  </mergeCells>
  <conditionalFormatting sqref="A7:B12 G7:IV12">
    <cfRule type="expression" priority="2" dxfId="0" stopIfTrue="1">
      <formula>MOD(ROW(A7),2)=0</formula>
    </cfRule>
  </conditionalFormatting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AC9" sqref="AC9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8.8515625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hidden="1" customWidth="1"/>
    <col min="20" max="20" width="8.28125" style="0" hidden="1" customWidth="1"/>
    <col min="21" max="21" width="11.8515625" style="0" bestFit="1" customWidth="1"/>
    <col min="22" max="22" width="13.140625" style="0" customWidth="1"/>
    <col min="23" max="24" width="11.8515625" style="0" bestFit="1" customWidth="1"/>
    <col min="25" max="25" width="8.28125" style="0" bestFit="1" customWidth="1"/>
    <col min="26" max="26" width="11.8515625" style="0" bestFit="1" customWidth="1"/>
    <col min="27" max="27" width="13.140625" style="0" customWidth="1"/>
    <col min="28" max="29" width="11.8515625" style="0" bestFit="1" customWidth="1"/>
    <col min="30" max="30" width="8.28125" style="0" bestFit="1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0:30" ht="12.75">
      <c r="J3" s="5"/>
      <c r="O3" s="5"/>
      <c r="T3" s="5"/>
      <c r="Y3" s="5"/>
      <c r="AD3" s="5"/>
    </row>
    <row r="4" spans="1:30" ht="12.75">
      <c r="A4" s="196" t="s">
        <v>1</v>
      </c>
      <c r="B4" s="199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65</v>
      </c>
      <c r="Q4" s="187"/>
      <c r="R4" s="187"/>
      <c r="S4" s="187"/>
      <c r="T4" s="187"/>
      <c r="U4" s="187" t="s">
        <v>64</v>
      </c>
      <c r="V4" s="187"/>
      <c r="W4" s="187"/>
      <c r="X4" s="187"/>
      <c r="Y4" s="187"/>
      <c r="Z4" s="187" t="s">
        <v>75</v>
      </c>
      <c r="AA4" s="187"/>
      <c r="AB4" s="187"/>
      <c r="AC4" s="187"/>
      <c r="AD4" s="187"/>
    </row>
    <row r="5" spans="1:30" ht="23.25" customHeight="1">
      <c r="A5" s="197"/>
      <c r="B5" s="200"/>
      <c r="C5" s="6" t="s">
        <v>6</v>
      </c>
      <c r="D5" s="7" t="s">
        <v>7</v>
      </c>
      <c r="E5" s="185" t="s">
        <v>8</v>
      </c>
      <c r="F5" s="188" t="s">
        <v>9</v>
      </c>
      <c r="G5" s="189"/>
      <c r="H5" s="188" t="s">
        <v>10</v>
      </c>
      <c r="I5" s="189"/>
      <c r="J5" s="180" t="s">
        <v>11</v>
      </c>
      <c r="K5" s="188" t="s">
        <v>42</v>
      </c>
      <c r="L5" s="189"/>
      <c r="M5" s="188" t="s">
        <v>43</v>
      </c>
      <c r="N5" s="189"/>
      <c r="O5" s="180" t="s">
        <v>11</v>
      </c>
      <c r="P5" s="188" t="s">
        <v>45</v>
      </c>
      <c r="Q5" s="189"/>
      <c r="R5" s="188" t="s">
        <v>46</v>
      </c>
      <c r="S5" s="189"/>
      <c r="T5" s="180" t="s">
        <v>11</v>
      </c>
      <c r="U5" s="188" t="s">
        <v>62</v>
      </c>
      <c r="V5" s="189"/>
      <c r="W5" s="188" t="s">
        <v>63</v>
      </c>
      <c r="X5" s="189"/>
      <c r="Y5" s="180" t="s">
        <v>11</v>
      </c>
      <c r="Z5" s="188" t="s">
        <v>77</v>
      </c>
      <c r="AA5" s="189"/>
      <c r="AB5" s="188" t="s">
        <v>78</v>
      </c>
      <c r="AC5" s="189"/>
      <c r="AD5" s="217" t="s">
        <v>11</v>
      </c>
    </row>
    <row r="6" spans="1:30" s="12" customFormat="1" ht="22.5">
      <c r="A6" s="198"/>
      <c r="B6" s="201"/>
      <c r="C6" s="8" t="s">
        <v>15</v>
      </c>
      <c r="D6" s="9" t="s">
        <v>16</v>
      </c>
      <c r="E6" s="186"/>
      <c r="F6" s="10" t="s">
        <v>17</v>
      </c>
      <c r="G6" s="11" t="s">
        <v>18</v>
      </c>
      <c r="H6" s="10" t="s">
        <v>17</v>
      </c>
      <c r="I6" s="11" t="s">
        <v>18</v>
      </c>
      <c r="J6" s="181"/>
      <c r="K6" s="10" t="s">
        <v>17</v>
      </c>
      <c r="L6" s="11" t="s">
        <v>18</v>
      </c>
      <c r="M6" s="10" t="s">
        <v>17</v>
      </c>
      <c r="N6" s="11" t="s">
        <v>18</v>
      </c>
      <c r="O6" s="181"/>
      <c r="P6" s="10" t="s">
        <v>17</v>
      </c>
      <c r="Q6" s="11" t="s">
        <v>18</v>
      </c>
      <c r="R6" s="10" t="s">
        <v>17</v>
      </c>
      <c r="S6" s="11" t="s">
        <v>18</v>
      </c>
      <c r="T6" s="181"/>
      <c r="U6" s="10" t="s">
        <v>17</v>
      </c>
      <c r="V6" s="11" t="s">
        <v>18</v>
      </c>
      <c r="W6" s="10" t="s">
        <v>17</v>
      </c>
      <c r="X6" s="11" t="s">
        <v>18</v>
      </c>
      <c r="Y6" s="181"/>
      <c r="Z6" s="10" t="s">
        <v>17</v>
      </c>
      <c r="AA6" s="11" t="s">
        <v>18</v>
      </c>
      <c r="AB6" s="10" t="s">
        <v>17</v>
      </c>
      <c r="AC6" s="11" t="s">
        <v>18</v>
      </c>
      <c r="AD6" s="218"/>
    </row>
    <row r="7" spans="1:30" s="24" customFormat="1" ht="12.75">
      <c r="A7" s="13">
        <v>1</v>
      </c>
      <c r="B7" s="14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20">
        <f>R7/P7</f>
        <v>1.038999463148607</v>
      </c>
      <c r="U7" s="18">
        <f>+R7</f>
        <v>15637.69</v>
      </c>
      <c r="V7" s="19">
        <f>+ROUND(U7*1.2,2)</f>
        <v>18765.23</v>
      </c>
      <c r="W7" s="18">
        <v>16059.98</v>
      </c>
      <c r="X7" s="19">
        <f>ROUND(W7*1.2,2)</f>
        <v>19271.98</v>
      </c>
      <c r="Y7" s="20">
        <f>W7/U7</f>
        <v>1.0270046279213874</v>
      </c>
      <c r="Z7" s="18">
        <f>+W7</f>
        <v>16059.98</v>
      </c>
      <c r="AA7" s="19">
        <f>+ROUND(Z7*1.2,2)</f>
        <v>19271.98</v>
      </c>
      <c r="AB7" s="18">
        <v>16778.19</v>
      </c>
      <c r="AC7" s="19">
        <f>ROUND(AB7*1.2,2)</f>
        <v>20133.83</v>
      </c>
      <c r="AD7" s="20">
        <f>AB7/Z7</f>
        <v>1.044720479103959</v>
      </c>
    </row>
    <row r="8" spans="1:30" s="24" customFormat="1" ht="12.75">
      <c r="A8" s="25">
        <v>2</v>
      </c>
      <c r="B8" s="26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Q24">+M8</f>
        <v>4933.36</v>
      </c>
      <c r="Q8" s="19">
        <f t="shared" si="8"/>
        <v>5821.36</v>
      </c>
      <c r="R8" s="18">
        <f>+ROUND(P8*1.039,2)</f>
        <v>5125.76</v>
      </c>
      <c r="S8" s="19">
        <f>+ROUND(R8*1.18,2)</f>
        <v>6048.4</v>
      </c>
      <c r="T8" s="32">
        <f aca="true" t="shared" si="9" ref="T8:T20">R8/P8</f>
        <v>1.0389997891903289</v>
      </c>
      <c r="U8" s="18">
        <f aca="true" t="shared" si="10" ref="U8:U24">+R8</f>
        <v>5125.76</v>
      </c>
      <c r="V8" s="19">
        <f aca="true" t="shared" si="11" ref="V8:V24">+ROUND(U8*1.2,2)</f>
        <v>6150.91</v>
      </c>
      <c r="W8" s="18">
        <v>8966.18</v>
      </c>
      <c r="X8" s="19">
        <f aca="true" t="shared" si="12" ref="X8:X24">ROUND(W8*1.2,2)</f>
        <v>10759.42</v>
      </c>
      <c r="Y8" s="32">
        <f aca="true" t="shared" si="13" ref="Y8:Y23">W8/U8</f>
        <v>1.7492391372206268</v>
      </c>
      <c r="Z8" s="18">
        <f aca="true" t="shared" si="14" ref="Z8:Z24">+W8</f>
        <v>8966.18</v>
      </c>
      <c r="AA8" s="19">
        <f aca="true" t="shared" si="15" ref="AA8:AA24">+ROUND(Z8*1.2,2)</f>
        <v>10759.42</v>
      </c>
      <c r="AB8" s="18">
        <v>9378.62</v>
      </c>
      <c r="AC8" s="19">
        <f>ROUND(AB8*1.2,2)+0.01</f>
        <v>11254.35</v>
      </c>
      <c r="AD8" s="32">
        <f aca="true" t="shared" si="16" ref="AD8:AD23">AB8/Z8</f>
        <v>1.0459995226506718</v>
      </c>
    </row>
    <row r="9" spans="1:30" s="24" customFormat="1" ht="12.75">
      <c r="A9" s="25">
        <v>3</v>
      </c>
      <c r="B9" s="26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8"/>
        <v>5213.52</v>
      </c>
      <c r="R9" s="18">
        <v>4590.56</v>
      </c>
      <c r="S9" s="19">
        <f aca="true" t="shared" si="17" ref="S9:S21">+ROUND(R9*1.18,2)</f>
        <v>5416.86</v>
      </c>
      <c r="T9" s="32">
        <f t="shared" si="9"/>
        <v>1.0390019555298038</v>
      </c>
      <c r="U9" s="18">
        <f t="shared" si="10"/>
        <v>4590.56</v>
      </c>
      <c r="V9" s="19">
        <f t="shared" si="11"/>
        <v>5508.67</v>
      </c>
      <c r="W9" s="18">
        <v>4714.49</v>
      </c>
      <c r="X9" s="19">
        <f t="shared" si="12"/>
        <v>5657.39</v>
      </c>
      <c r="Y9" s="32">
        <f t="shared" si="13"/>
        <v>1.0269967062842005</v>
      </c>
      <c r="Z9" s="18">
        <f t="shared" si="14"/>
        <v>4714.49</v>
      </c>
      <c r="AA9" s="19">
        <f t="shared" si="15"/>
        <v>5657.39</v>
      </c>
      <c r="AB9" s="18">
        <v>4927.34</v>
      </c>
      <c r="AC9" s="19">
        <f aca="true" t="shared" si="18" ref="AC9:AC24">ROUND(AB9*1.2,2)</f>
        <v>5912.81</v>
      </c>
      <c r="AD9" s="32">
        <f t="shared" si="16"/>
        <v>1.045148043584778</v>
      </c>
    </row>
    <row r="10" spans="1:30" s="24" customFormat="1" ht="12.75">
      <c r="A10" s="25">
        <v>4</v>
      </c>
      <c r="B10" s="26" t="s">
        <v>22</v>
      </c>
      <c r="C10" s="27">
        <v>4596.94</v>
      </c>
      <c r="D10" s="28">
        <v>7668.08</v>
      </c>
      <c r="E10" s="29">
        <f t="shared" si="0"/>
        <v>1.6680835512319065</v>
      </c>
      <c r="F10" s="30">
        <f t="shared" si="1"/>
        <v>7668.08</v>
      </c>
      <c r="G10" s="31">
        <f t="shared" si="2"/>
        <v>9048.3344</v>
      </c>
      <c r="H10" s="30">
        <v>7936.32</v>
      </c>
      <c r="I10" s="31">
        <f t="shared" si="3"/>
        <v>9364.8576</v>
      </c>
      <c r="J10" s="32">
        <f t="shared" si="4"/>
        <v>1.0349813773460892</v>
      </c>
      <c r="K10" s="30">
        <v>7936.32</v>
      </c>
      <c r="L10" s="31">
        <f aca="true" t="shared" si="19" ref="L10:L22">K10*1.18</f>
        <v>9364.8576</v>
      </c>
      <c r="M10" s="18">
        <f t="shared" si="5"/>
        <v>8245.84</v>
      </c>
      <c r="N10" s="19">
        <f t="shared" si="6"/>
        <v>9730.09</v>
      </c>
      <c r="O10" s="32">
        <f t="shared" si="7"/>
        <v>1.039000443530503</v>
      </c>
      <c r="P10" s="18">
        <f t="shared" si="8"/>
        <v>8245.84</v>
      </c>
      <c r="Q10" s="19">
        <f t="shared" si="8"/>
        <v>9730.09</v>
      </c>
      <c r="R10" s="18">
        <v>8567.42</v>
      </c>
      <c r="S10" s="19">
        <f t="shared" si="17"/>
        <v>10109.56</v>
      </c>
      <c r="T10" s="32">
        <f t="shared" si="9"/>
        <v>1.0389990589194067</v>
      </c>
      <c r="U10" s="18">
        <f t="shared" si="10"/>
        <v>8567.42</v>
      </c>
      <c r="V10" s="19">
        <f t="shared" si="11"/>
        <v>10280.9</v>
      </c>
      <c r="W10" s="18">
        <v>8798.76</v>
      </c>
      <c r="X10" s="19">
        <f t="shared" si="12"/>
        <v>10558.51</v>
      </c>
      <c r="Y10" s="32">
        <f t="shared" si="13"/>
        <v>1.02700229473984</v>
      </c>
      <c r="Z10" s="18">
        <f t="shared" si="14"/>
        <v>8798.76</v>
      </c>
      <c r="AA10" s="19">
        <f t="shared" si="15"/>
        <v>10558.51</v>
      </c>
      <c r="AB10" s="18">
        <v>9203.5</v>
      </c>
      <c r="AC10" s="19">
        <f t="shared" si="18"/>
        <v>11044.2</v>
      </c>
      <c r="AD10" s="32">
        <f t="shared" si="16"/>
        <v>1.0459996635889601</v>
      </c>
    </row>
    <row r="11" spans="1:30" s="24" customFormat="1" ht="12.75">
      <c r="A11" s="25">
        <v>5</v>
      </c>
      <c r="B11" s="26" t="s">
        <v>23</v>
      </c>
      <c r="C11" s="27">
        <v>3415.39</v>
      </c>
      <c r="D11" s="28">
        <v>3771.04</v>
      </c>
      <c r="E11" s="29">
        <f t="shared" si="0"/>
        <v>1.104131592585327</v>
      </c>
      <c r="F11" s="36">
        <f t="shared" si="1"/>
        <v>3771.04</v>
      </c>
      <c r="G11" s="31">
        <f t="shared" si="2"/>
        <v>4449.8272</v>
      </c>
      <c r="H11" s="30">
        <v>3902.95</v>
      </c>
      <c r="I11" s="31">
        <f t="shared" si="3"/>
        <v>4605.481</v>
      </c>
      <c r="J11" s="32">
        <f t="shared" si="4"/>
        <v>1.0349797403368832</v>
      </c>
      <c r="K11" s="36">
        <v>3902.95</v>
      </c>
      <c r="L11" s="31">
        <f t="shared" si="19"/>
        <v>4605.481</v>
      </c>
      <c r="M11" s="18">
        <f t="shared" si="5"/>
        <v>4055.17</v>
      </c>
      <c r="N11" s="19">
        <f t="shared" si="6"/>
        <v>4785.1</v>
      </c>
      <c r="O11" s="32">
        <f t="shared" si="7"/>
        <v>1.0390012682714358</v>
      </c>
      <c r="P11" s="18">
        <f t="shared" si="8"/>
        <v>4055.17</v>
      </c>
      <c r="Q11" s="19">
        <f t="shared" si="8"/>
        <v>4785.1</v>
      </c>
      <c r="R11" s="18">
        <f aca="true" t="shared" si="20" ref="R11:R21">+ROUND(P11*1.039,2)</f>
        <v>4213.32</v>
      </c>
      <c r="S11" s="19">
        <f t="shared" si="17"/>
        <v>4971.72</v>
      </c>
      <c r="T11" s="32">
        <f t="shared" si="9"/>
        <v>1.0389995980439783</v>
      </c>
      <c r="U11" s="18">
        <f t="shared" si="10"/>
        <v>4213.32</v>
      </c>
      <c r="V11" s="19">
        <f t="shared" si="11"/>
        <v>5055.98</v>
      </c>
      <c r="W11" s="18">
        <v>4327.09</v>
      </c>
      <c r="X11" s="19">
        <f t="shared" si="12"/>
        <v>5192.51</v>
      </c>
      <c r="Y11" s="32">
        <f t="shared" si="13"/>
        <v>1.027002458868541</v>
      </c>
      <c r="Z11" s="18">
        <f t="shared" si="14"/>
        <v>4327.09</v>
      </c>
      <c r="AA11" s="19">
        <f t="shared" si="15"/>
        <v>5192.51</v>
      </c>
      <c r="AB11" s="18">
        <v>4526.14</v>
      </c>
      <c r="AC11" s="19">
        <f t="shared" si="18"/>
        <v>5431.37</v>
      </c>
      <c r="AD11" s="32">
        <f t="shared" si="16"/>
        <v>1.0460008920544754</v>
      </c>
    </row>
    <row r="12" spans="1:30" s="24" customFormat="1" ht="12.75">
      <c r="A12" s="25">
        <v>6</v>
      </c>
      <c r="B12" s="26" t="s">
        <v>24</v>
      </c>
      <c r="C12" s="27">
        <v>4657.26</v>
      </c>
      <c r="D12" s="28">
        <v>5029.87</v>
      </c>
      <c r="E12" s="29">
        <f t="shared" si="0"/>
        <v>1.080006269780944</v>
      </c>
      <c r="F12" s="30">
        <f t="shared" si="1"/>
        <v>5029.87</v>
      </c>
      <c r="G12" s="31">
        <f t="shared" si="2"/>
        <v>5935.2465999999995</v>
      </c>
      <c r="H12" s="30">
        <v>5205.86</v>
      </c>
      <c r="I12" s="31">
        <f t="shared" si="3"/>
        <v>6142.9148</v>
      </c>
      <c r="J12" s="32">
        <f t="shared" si="4"/>
        <v>1.034988975858223</v>
      </c>
      <c r="K12" s="30">
        <v>5205.86</v>
      </c>
      <c r="L12" s="31">
        <f t="shared" si="19"/>
        <v>6142.9148</v>
      </c>
      <c r="M12" s="18">
        <f t="shared" si="5"/>
        <v>5408.89</v>
      </c>
      <c r="N12" s="19">
        <f t="shared" si="6"/>
        <v>6382.49</v>
      </c>
      <c r="O12" s="32">
        <f t="shared" si="7"/>
        <v>1.0390002804531817</v>
      </c>
      <c r="P12" s="18">
        <f t="shared" si="8"/>
        <v>5408.89</v>
      </c>
      <c r="Q12" s="19">
        <f t="shared" si="8"/>
        <v>6382.49</v>
      </c>
      <c r="R12" s="18">
        <f t="shared" si="20"/>
        <v>5619.84</v>
      </c>
      <c r="S12" s="19">
        <f t="shared" si="17"/>
        <v>6631.41</v>
      </c>
      <c r="T12" s="32">
        <f t="shared" si="9"/>
        <v>1.0390006082578864</v>
      </c>
      <c r="U12" s="18">
        <f t="shared" si="10"/>
        <v>5619.84</v>
      </c>
      <c r="V12" s="19">
        <f t="shared" si="11"/>
        <v>6743.81</v>
      </c>
      <c r="W12" s="18">
        <v>5771.54</v>
      </c>
      <c r="X12" s="19">
        <f t="shared" si="12"/>
        <v>6925.85</v>
      </c>
      <c r="Y12" s="32">
        <f t="shared" si="13"/>
        <v>1.026993651064799</v>
      </c>
      <c r="Z12" s="18">
        <f t="shared" si="14"/>
        <v>5771.54</v>
      </c>
      <c r="AA12" s="19">
        <f t="shared" si="15"/>
        <v>6925.85</v>
      </c>
      <c r="AB12" s="18">
        <v>6037.03</v>
      </c>
      <c r="AC12" s="19">
        <f t="shared" si="18"/>
        <v>7244.44</v>
      </c>
      <c r="AD12" s="32">
        <f t="shared" si="16"/>
        <v>1.0459998544582554</v>
      </c>
    </row>
    <row r="13" spans="1:30" s="24" customFormat="1" ht="12.75">
      <c r="A13" s="25">
        <v>7</v>
      </c>
      <c r="B13" s="26" t="s">
        <v>25</v>
      </c>
      <c r="C13" s="27">
        <v>2843.24</v>
      </c>
      <c r="D13" s="28">
        <v>3720.57</v>
      </c>
      <c r="E13" s="29">
        <f t="shared" si="0"/>
        <v>1.3085669869585403</v>
      </c>
      <c r="F13" s="30">
        <f t="shared" si="1"/>
        <v>3720.57</v>
      </c>
      <c r="G13" s="31">
        <f t="shared" si="2"/>
        <v>4390.2726</v>
      </c>
      <c r="H13" s="30">
        <v>3850.79</v>
      </c>
      <c r="I13" s="31">
        <f t="shared" si="3"/>
        <v>4543.932199999999</v>
      </c>
      <c r="J13" s="32">
        <f t="shared" si="4"/>
        <v>1.0350000134388009</v>
      </c>
      <c r="K13" s="30">
        <v>3850.79</v>
      </c>
      <c r="L13" s="31">
        <f t="shared" si="19"/>
        <v>4543.932199999999</v>
      </c>
      <c r="M13" s="18">
        <f t="shared" si="5"/>
        <v>4000.97</v>
      </c>
      <c r="N13" s="19">
        <f t="shared" si="6"/>
        <v>4721.14</v>
      </c>
      <c r="O13" s="32">
        <f t="shared" si="7"/>
        <v>1.0389997896535517</v>
      </c>
      <c r="P13" s="18">
        <f t="shared" si="8"/>
        <v>4000.97</v>
      </c>
      <c r="Q13" s="19">
        <f t="shared" si="8"/>
        <v>4721.14</v>
      </c>
      <c r="R13" s="18">
        <f t="shared" si="20"/>
        <v>4157.01</v>
      </c>
      <c r="S13" s="19">
        <f t="shared" si="17"/>
        <v>4905.27</v>
      </c>
      <c r="T13" s="32">
        <f t="shared" si="9"/>
        <v>1.0390005423684758</v>
      </c>
      <c r="U13" s="18">
        <f t="shared" si="10"/>
        <v>4157.01</v>
      </c>
      <c r="V13" s="19">
        <f t="shared" si="11"/>
        <v>4988.41</v>
      </c>
      <c r="W13" s="18">
        <v>5980.07</v>
      </c>
      <c r="X13" s="19">
        <f t="shared" si="12"/>
        <v>7176.08</v>
      </c>
      <c r="Y13" s="32">
        <f t="shared" si="13"/>
        <v>1.4385507853000112</v>
      </c>
      <c r="Z13" s="18">
        <f t="shared" si="14"/>
        <v>5980.07</v>
      </c>
      <c r="AA13" s="19">
        <f t="shared" si="15"/>
        <v>7176.08</v>
      </c>
      <c r="AB13" s="18">
        <v>6255.15</v>
      </c>
      <c r="AC13" s="19">
        <f t="shared" si="18"/>
        <v>7506.18</v>
      </c>
      <c r="AD13" s="32">
        <f t="shared" si="16"/>
        <v>1.0459994615447645</v>
      </c>
    </row>
    <row r="14" spans="1:30" s="24" customFormat="1" ht="12.75">
      <c r="A14" s="25">
        <v>8</v>
      </c>
      <c r="B14" s="26" t="s">
        <v>26</v>
      </c>
      <c r="C14" s="27">
        <v>9134.39</v>
      </c>
      <c r="D14" s="28">
        <v>11434.28</v>
      </c>
      <c r="E14" s="29">
        <f t="shared" si="0"/>
        <v>1.2517836440090693</v>
      </c>
      <c r="F14" s="30">
        <f t="shared" si="1"/>
        <v>11434.28</v>
      </c>
      <c r="G14" s="31">
        <f t="shared" si="2"/>
        <v>13492.4504</v>
      </c>
      <c r="H14" s="30">
        <v>11834.48</v>
      </c>
      <c r="I14" s="31">
        <f t="shared" si="3"/>
        <v>13964.686399999999</v>
      </c>
      <c r="J14" s="32">
        <f t="shared" si="4"/>
        <v>1.035000017491263</v>
      </c>
      <c r="K14" s="30">
        <v>11834.48</v>
      </c>
      <c r="L14" s="31">
        <f t="shared" si="19"/>
        <v>13964.686399999999</v>
      </c>
      <c r="M14" s="18">
        <f t="shared" si="5"/>
        <v>12296.02</v>
      </c>
      <c r="N14" s="19">
        <f t="shared" si="6"/>
        <v>14509.3</v>
      </c>
      <c r="O14" s="32">
        <f t="shared" si="7"/>
        <v>1.0389996011654083</v>
      </c>
      <c r="P14" s="18">
        <f t="shared" si="8"/>
        <v>12296.02</v>
      </c>
      <c r="Q14" s="19">
        <f t="shared" si="8"/>
        <v>14509.3</v>
      </c>
      <c r="R14" s="18">
        <v>12775.57</v>
      </c>
      <c r="S14" s="19">
        <f t="shared" si="17"/>
        <v>15075.17</v>
      </c>
      <c r="T14" s="32">
        <f t="shared" si="9"/>
        <v>1.0390004245276112</v>
      </c>
      <c r="U14" s="18">
        <f t="shared" si="10"/>
        <v>12775.57</v>
      </c>
      <c r="V14" s="19">
        <f t="shared" si="11"/>
        <v>15330.68</v>
      </c>
      <c r="W14" s="18">
        <v>13120.48</v>
      </c>
      <c r="X14" s="19">
        <f t="shared" si="12"/>
        <v>15744.58</v>
      </c>
      <c r="Y14" s="32">
        <f t="shared" si="13"/>
        <v>1.0269976212411658</v>
      </c>
      <c r="Z14" s="18">
        <f t="shared" si="14"/>
        <v>13120.48</v>
      </c>
      <c r="AA14" s="19">
        <f t="shared" si="15"/>
        <v>15744.58</v>
      </c>
      <c r="AB14" s="18">
        <v>13724.02</v>
      </c>
      <c r="AC14" s="19">
        <f t="shared" si="18"/>
        <v>16468.82</v>
      </c>
      <c r="AD14" s="32">
        <f t="shared" si="16"/>
        <v>1.0459998414692147</v>
      </c>
    </row>
    <row r="15" spans="1:30" s="24" customFormat="1" ht="12.75">
      <c r="A15" s="25">
        <v>9</v>
      </c>
      <c r="B15" s="26" t="s">
        <v>27</v>
      </c>
      <c r="C15" s="27">
        <v>8774.89</v>
      </c>
      <c r="D15" s="28">
        <v>9476.89</v>
      </c>
      <c r="E15" s="29">
        <f t="shared" si="0"/>
        <v>1.0800010028615743</v>
      </c>
      <c r="F15" s="30">
        <f t="shared" si="1"/>
        <v>9476.89</v>
      </c>
      <c r="G15" s="31">
        <f t="shared" si="2"/>
        <v>11182.730199999998</v>
      </c>
      <c r="H15" s="30">
        <v>9808.58</v>
      </c>
      <c r="I15" s="31">
        <f t="shared" si="3"/>
        <v>11574.124399999999</v>
      </c>
      <c r="J15" s="32">
        <f t="shared" si="4"/>
        <v>1.034999878652174</v>
      </c>
      <c r="K15" s="30">
        <v>9808.58</v>
      </c>
      <c r="L15" s="31">
        <f t="shared" si="19"/>
        <v>11574.124399999999</v>
      </c>
      <c r="M15" s="18">
        <f t="shared" si="5"/>
        <v>10191.11</v>
      </c>
      <c r="N15" s="19">
        <f t="shared" si="6"/>
        <v>12025.51</v>
      </c>
      <c r="O15" s="32">
        <f t="shared" si="7"/>
        <v>1.038999528983808</v>
      </c>
      <c r="P15" s="18">
        <f t="shared" si="8"/>
        <v>10191.11</v>
      </c>
      <c r="Q15" s="19">
        <f t="shared" si="8"/>
        <v>12025.51</v>
      </c>
      <c r="R15" s="18">
        <v>10588.57</v>
      </c>
      <c r="S15" s="19">
        <f t="shared" si="17"/>
        <v>12494.51</v>
      </c>
      <c r="T15" s="32">
        <f t="shared" si="9"/>
        <v>1.0390006584169929</v>
      </c>
      <c r="U15" s="18">
        <f t="shared" si="10"/>
        <v>10588.57</v>
      </c>
      <c r="V15" s="19">
        <f t="shared" si="11"/>
        <v>12706.28</v>
      </c>
      <c r="W15" s="18">
        <v>10874.43</v>
      </c>
      <c r="X15" s="19">
        <f t="shared" si="12"/>
        <v>13049.32</v>
      </c>
      <c r="Y15" s="32">
        <f t="shared" si="13"/>
        <v>1.0269970354826006</v>
      </c>
      <c r="Z15" s="18">
        <f t="shared" si="14"/>
        <v>10874.43</v>
      </c>
      <c r="AA15" s="19">
        <f t="shared" si="15"/>
        <v>13049.32</v>
      </c>
      <c r="AB15" s="18">
        <v>11374.66</v>
      </c>
      <c r="AC15" s="19">
        <f t="shared" si="18"/>
        <v>13649.59</v>
      </c>
      <c r="AD15" s="32">
        <f t="shared" si="16"/>
        <v>1.0460005719840029</v>
      </c>
    </row>
    <row r="16" spans="1:30" s="24" customFormat="1" ht="12.75">
      <c r="A16" s="25">
        <v>10</v>
      </c>
      <c r="B16" s="26" t="s">
        <v>28</v>
      </c>
      <c r="C16" s="27">
        <v>7866.68</v>
      </c>
      <c r="D16" s="28">
        <v>8495.98</v>
      </c>
      <c r="E16" s="29">
        <f t="shared" si="0"/>
        <v>1.0799956271260556</v>
      </c>
      <c r="F16" s="30">
        <f t="shared" si="1"/>
        <v>8495.98</v>
      </c>
      <c r="G16" s="31">
        <f t="shared" si="2"/>
        <v>10025.256399999998</v>
      </c>
      <c r="H16" s="30">
        <v>8793.34</v>
      </c>
      <c r="I16" s="31">
        <f t="shared" si="3"/>
        <v>10376.1412</v>
      </c>
      <c r="J16" s="32">
        <f t="shared" si="4"/>
        <v>1.0350000823919079</v>
      </c>
      <c r="K16" s="30">
        <v>8793.34</v>
      </c>
      <c r="L16" s="31">
        <f t="shared" si="19"/>
        <v>10376.1412</v>
      </c>
      <c r="M16" s="18">
        <f t="shared" si="5"/>
        <v>9136.28</v>
      </c>
      <c r="N16" s="19">
        <f t="shared" si="6"/>
        <v>10780.81</v>
      </c>
      <c r="O16" s="32">
        <f t="shared" si="7"/>
        <v>1.038999970432168</v>
      </c>
      <c r="P16" s="18">
        <f t="shared" si="8"/>
        <v>9136.28</v>
      </c>
      <c r="Q16" s="19">
        <f t="shared" si="8"/>
        <v>10780.81</v>
      </c>
      <c r="R16" s="18">
        <v>9492.96</v>
      </c>
      <c r="S16" s="19">
        <f t="shared" si="17"/>
        <v>11201.69</v>
      </c>
      <c r="T16" s="32">
        <f t="shared" si="9"/>
        <v>1.0390399593707722</v>
      </c>
      <c r="U16" s="18">
        <f t="shared" si="10"/>
        <v>9492.96</v>
      </c>
      <c r="V16" s="19">
        <f t="shared" si="11"/>
        <v>11391.55</v>
      </c>
      <c r="W16" s="18">
        <v>9749.28</v>
      </c>
      <c r="X16" s="19">
        <f t="shared" si="12"/>
        <v>11699.14</v>
      </c>
      <c r="Y16" s="32">
        <f t="shared" si="13"/>
        <v>1.0270010618395107</v>
      </c>
      <c r="Z16" s="18">
        <f t="shared" si="14"/>
        <v>9749.28</v>
      </c>
      <c r="AA16" s="19">
        <f t="shared" si="15"/>
        <v>11699.14</v>
      </c>
      <c r="AB16" s="18">
        <v>10144.89</v>
      </c>
      <c r="AC16" s="19">
        <f t="shared" si="18"/>
        <v>12173.87</v>
      </c>
      <c r="AD16" s="32">
        <f t="shared" si="16"/>
        <v>1.0405783811727634</v>
      </c>
    </row>
    <row r="17" spans="1:30" s="24" customFormat="1" ht="12.75">
      <c r="A17" s="25">
        <v>11</v>
      </c>
      <c r="B17" s="26" t="s">
        <v>29</v>
      </c>
      <c r="C17" s="27">
        <v>3814</v>
      </c>
      <c r="D17" s="28">
        <v>4351.57</v>
      </c>
      <c r="E17" s="29">
        <f t="shared" si="0"/>
        <v>1.1409465128474041</v>
      </c>
      <c r="F17" s="30">
        <f t="shared" si="1"/>
        <v>4351.57</v>
      </c>
      <c r="G17" s="31">
        <f t="shared" si="2"/>
        <v>5134.852599999999</v>
      </c>
      <c r="H17" s="30">
        <v>4503.87</v>
      </c>
      <c r="I17" s="31">
        <f t="shared" si="3"/>
        <v>5314.566599999999</v>
      </c>
      <c r="J17" s="32">
        <f t="shared" si="4"/>
        <v>1.034998862479519</v>
      </c>
      <c r="K17" s="30">
        <v>4503.87</v>
      </c>
      <c r="L17" s="31">
        <f t="shared" si="19"/>
        <v>5314.566599999999</v>
      </c>
      <c r="M17" s="18">
        <f t="shared" si="5"/>
        <v>4679.52</v>
      </c>
      <c r="N17" s="19">
        <f t="shared" si="6"/>
        <v>5521.83</v>
      </c>
      <c r="O17" s="32">
        <f t="shared" si="7"/>
        <v>1.038999793510914</v>
      </c>
      <c r="P17" s="18">
        <f t="shared" si="8"/>
        <v>4679.52</v>
      </c>
      <c r="Q17" s="19">
        <f t="shared" si="8"/>
        <v>5521.83</v>
      </c>
      <c r="R17" s="18">
        <f t="shared" si="20"/>
        <v>4862.02</v>
      </c>
      <c r="S17" s="19">
        <f t="shared" si="17"/>
        <v>5737.18</v>
      </c>
      <c r="T17" s="32">
        <f t="shared" si="9"/>
        <v>1.0389997264676718</v>
      </c>
      <c r="U17" s="18">
        <f t="shared" si="10"/>
        <v>4862.02</v>
      </c>
      <c r="V17" s="19">
        <f t="shared" si="11"/>
        <v>5834.42</v>
      </c>
      <c r="W17" s="18">
        <v>4993.3</v>
      </c>
      <c r="X17" s="19">
        <f t="shared" si="12"/>
        <v>5991.96</v>
      </c>
      <c r="Y17" s="32">
        <f t="shared" si="13"/>
        <v>1.0270011229900329</v>
      </c>
      <c r="Z17" s="18">
        <f t="shared" si="14"/>
        <v>4993.3</v>
      </c>
      <c r="AA17" s="19">
        <f t="shared" si="15"/>
        <v>5991.96</v>
      </c>
      <c r="AB17" s="18">
        <v>5222.99</v>
      </c>
      <c r="AC17" s="19">
        <f t="shared" si="18"/>
        <v>6267.59</v>
      </c>
      <c r="AD17" s="32">
        <f t="shared" si="16"/>
        <v>1.0459996395169526</v>
      </c>
    </row>
    <row r="18" spans="1:30" s="24" customFormat="1" ht="12.75">
      <c r="A18" s="25">
        <v>12</v>
      </c>
      <c r="B18" s="26" t="s">
        <v>30</v>
      </c>
      <c r="C18" s="27">
        <v>2701.4</v>
      </c>
      <c r="D18" s="28">
        <v>3167.07</v>
      </c>
      <c r="E18" s="29">
        <f t="shared" si="0"/>
        <v>1.1723809876360405</v>
      </c>
      <c r="F18" s="30">
        <f t="shared" si="1"/>
        <v>3167.07</v>
      </c>
      <c r="G18" s="31">
        <f t="shared" si="2"/>
        <v>3737.1426</v>
      </c>
      <c r="H18" s="30">
        <v>3277.92</v>
      </c>
      <c r="I18" s="31">
        <f t="shared" si="3"/>
        <v>3867.9456</v>
      </c>
      <c r="J18" s="32">
        <f t="shared" si="4"/>
        <v>1.0350008051606059</v>
      </c>
      <c r="K18" s="30">
        <v>3277.92</v>
      </c>
      <c r="L18" s="31">
        <f t="shared" si="19"/>
        <v>3867.9456</v>
      </c>
      <c r="M18" s="18">
        <f t="shared" si="5"/>
        <v>3405.76</v>
      </c>
      <c r="N18" s="19">
        <f t="shared" si="6"/>
        <v>4018.8</v>
      </c>
      <c r="O18" s="32">
        <f t="shared" si="7"/>
        <v>1.03900034168009</v>
      </c>
      <c r="P18" s="18">
        <f t="shared" si="8"/>
        <v>3405.76</v>
      </c>
      <c r="Q18" s="19">
        <f t="shared" si="8"/>
        <v>4018.8</v>
      </c>
      <c r="R18" s="18">
        <f t="shared" si="20"/>
        <v>3538.58</v>
      </c>
      <c r="S18" s="19">
        <f t="shared" si="17"/>
        <v>4175.52</v>
      </c>
      <c r="T18" s="32">
        <f t="shared" si="9"/>
        <v>1.0389986376021798</v>
      </c>
      <c r="U18" s="18">
        <f t="shared" si="10"/>
        <v>3538.58</v>
      </c>
      <c r="V18" s="19">
        <f t="shared" si="11"/>
        <v>4246.3</v>
      </c>
      <c r="W18" s="18">
        <v>4838.92</v>
      </c>
      <c r="X18" s="19">
        <f t="shared" si="12"/>
        <v>5806.7</v>
      </c>
      <c r="Y18" s="32">
        <f t="shared" si="13"/>
        <v>1.3674750888774594</v>
      </c>
      <c r="Z18" s="18">
        <f t="shared" si="14"/>
        <v>4838.92</v>
      </c>
      <c r="AA18" s="19">
        <f t="shared" si="15"/>
        <v>5806.7</v>
      </c>
      <c r="AB18" s="18">
        <v>5061.15</v>
      </c>
      <c r="AC18" s="19">
        <f t="shared" si="18"/>
        <v>6073.38</v>
      </c>
      <c r="AD18" s="32">
        <f t="shared" si="16"/>
        <v>1.0459255371033205</v>
      </c>
    </row>
    <row r="19" spans="1:30" s="24" customFormat="1" ht="13.5" customHeight="1">
      <c r="A19" s="25">
        <v>13</v>
      </c>
      <c r="B19" s="26" t="s">
        <v>31</v>
      </c>
      <c r="C19" s="27">
        <v>2863.69</v>
      </c>
      <c r="D19" s="28">
        <v>3548</v>
      </c>
      <c r="E19" s="29">
        <f t="shared" si="0"/>
        <v>1.2389609210494152</v>
      </c>
      <c r="F19" s="30">
        <f t="shared" si="1"/>
        <v>3548</v>
      </c>
      <c r="G19" s="31">
        <f t="shared" si="2"/>
        <v>4186.639999999999</v>
      </c>
      <c r="H19" s="30">
        <v>3672.18</v>
      </c>
      <c r="I19" s="31">
        <f t="shared" si="3"/>
        <v>4333.1723999999995</v>
      </c>
      <c r="J19" s="32">
        <f t="shared" si="4"/>
        <v>1.035</v>
      </c>
      <c r="K19" s="30">
        <v>3672.18</v>
      </c>
      <c r="L19" s="31">
        <f t="shared" si="19"/>
        <v>4333.1723999999995</v>
      </c>
      <c r="M19" s="18">
        <f t="shared" si="5"/>
        <v>3815.4</v>
      </c>
      <c r="N19" s="19">
        <f t="shared" si="6"/>
        <v>4502.17</v>
      </c>
      <c r="O19" s="32">
        <f t="shared" si="7"/>
        <v>1.0390013561426727</v>
      </c>
      <c r="P19" s="18">
        <f t="shared" si="8"/>
        <v>3815.4</v>
      </c>
      <c r="Q19" s="19">
        <f t="shared" si="8"/>
        <v>4502.17</v>
      </c>
      <c r="R19" s="18">
        <f t="shared" si="20"/>
        <v>3964.2</v>
      </c>
      <c r="S19" s="19">
        <f t="shared" si="17"/>
        <v>4677.76</v>
      </c>
      <c r="T19" s="32">
        <f t="shared" si="9"/>
        <v>1.0389998427425695</v>
      </c>
      <c r="U19" s="18">
        <f t="shared" si="10"/>
        <v>3964.2</v>
      </c>
      <c r="V19" s="19">
        <f t="shared" si="11"/>
        <v>4757.04</v>
      </c>
      <c r="W19" s="18">
        <v>4071.23</v>
      </c>
      <c r="X19" s="19">
        <f t="shared" si="12"/>
        <v>4885.48</v>
      </c>
      <c r="Y19" s="32">
        <f t="shared" si="13"/>
        <v>1.026999142323798</v>
      </c>
      <c r="Z19" s="18">
        <f t="shared" si="14"/>
        <v>4071.23</v>
      </c>
      <c r="AA19" s="19">
        <f t="shared" si="15"/>
        <v>4885.48</v>
      </c>
      <c r="AB19" s="18">
        <v>4246.22</v>
      </c>
      <c r="AC19" s="19">
        <f t="shared" si="18"/>
        <v>5095.46</v>
      </c>
      <c r="AD19" s="32">
        <f t="shared" si="16"/>
        <v>1.0429820963197856</v>
      </c>
    </row>
    <row r="20" spans="1:30" s="24" customFormat="1" ht="12.75">
      <c r="A20" s="25">
        <v>14</v>
      </c>
      <c r="B20" s="26" t="s">
        <v>32</v>
      </c>
      <c r="C20" s="27">
        <v>25400.08</v>
      </c>
      <c r="D20" s="28">
        <v>27432.09</v>
      </c>
      <c r="E20" s="29">
        <f t="shared" si="0"/>
        <v>1.080000141731837</v>
      </c>
      <c r="F20" s="30">
        <f t="shared" si="1"/>
        <v>27432.09</v>
      </c>
      <c r="G20" s="31">
        <f t="shared" si="2"/>
        <v>32369.866199999997</v>
      </c>
      <c r="H20" s="30">
        <v>28392.21</v>
      </c>
      <c r="I20" s="31">
        <f t="shared" si="3"/>
        <v>33502.807799999995</v>
      </c>
      <c r="J20" s="32">
        <f t="shared" si="4"/>
        <v>1.0349998851709803</v>
      </c>
      <c r="K20" s="30">
        <v>28392.21</v>
      </c>
      <c r="L20" s="31">
        <f t="shared" si="19"/>
        <v>33502.807799999995</v>
      </c>
      <c r="M20" s="18">
        <f t="shared" si="5"/>
        <v>29499.51</v>
      </c>
      <c r="N20" s="19">
        <f t="shared" si="6"/>
        <v>34809.42</v>
      </c>
      <c r="O20" s="32">
        <f t="shared" si="7"/>
        <v>1.0390001341917379</v>
      </c>
      <c r="P20" s="18">
        <f t="shared" si="8"/>
        <v>29499.51</v>
      </c>
      <c r="Q20" s="19">
        <f t="shared" si="8"/>
        <v>34809.42</v>
      </c>
      <c r="R20" s="18">
        <f t="shared" si="20"/>
        <v>30649.99</v>
      </c>
      <c r="S20" s="19">
        <f t="shared" si="17"/>
        <v>36166.99</v>
      </c>
      <c r="T20" s="32">
        <f t="shared" si="9"/>
        <v>1.0389999698300074</v>
      </c>
      <c r="U20" s="18">
        <f t="shared" si="10"/>
        <v>30649.99</v>
      </c>
      <c r="V20" s="19">
        <f t="shared" si="11"/>
        <v>36779.99</v>
      </c>
      <c r="W20" s="18">
        <v>31477.38</v>
      </c>
      <c r="X20" s="19">
        <f t="shared" si="12"/>
        <v>37772.86</v>
      </c>
      <c r="Y20" s="32">
        <f t="shared" si="13"/>
        <v>1.02699478857905</v>
      </c>
      <c r="Z20" s="18">
        <f t="shared" si="14"/>
        <v>31477.38</v>
      </c>
      <c r="AA20" s="19">
        <f t="shared" si="15"/>
        <v>37772.86</v>
      </c>
      <c r="AB20" s="18">
        <v>32925.34</v>
      </c>
      <c r="AC20" s="19">
        <f t="shared" si="18"/>
        <v>39510.41</v>
      </c>
      <c r="AD20" s="32">
        <f t="shared" si="16"/>
        <v>1.0460000165197991</v>
      </c>
    </row>
    <row r="21" spans="1:30" s="24" customFormat="1" ht="13.5" customHeight="1">
      <c r="A21" s="25">
        <v>15</v>
      </c>
      <c r="B21" s="26" t="s">
        <v>33</v>
      </c>
      <c r="C21" s="27">
        <v>6157.61</v>
      </c>
      <c r="D21" s="28">
        <v>6710.68</v>
      </c>
      <c r="E21" s="29">
        <f t="shared" si="0"/>
        <v>1.0898189394911337</v>
      </c>
      <c r="F21" s="30">
        <f t="shared" si="1"/>
        <v>6710.68</v>
      </c>
      <c r="G21" s="31">
        <f t="shared" si="2"/>
        <v>7918.6024</v>
      </c>
      <c r="H21" s="30">
        <v>6945.55</v>
      </c>
      <c r="I21" s="31">
        <f t="shared" si="3"/>
        <v>8195.749</v>
      </c>
      <c r="J21" s="32">
        <f t="shared" si="4"/>
        <v>1.0349994337384587</v>
      </c>
      <c r="K21" s="30">
        <v>6945.55</v>
      </c>
      <c r="L21" s="31">
        <f t="shared" si="19"/>
        <v>8195.749</v>
      </c>
      <c r="M21" s="18">
        <f t="shared" si="5"/>
        <v>7216.43</v>
      </c>
      <c r="N21" s="19">
        <f t="shared" si="6"/>
        <v>8515.39</v>
      </c>
      <c r="O21" s="32">
        <f t="shared" si="7"/>
        <v>1.03900051111863</v>
      </c>
      <c r="P21" s="18">
        <f t="shared" si="8"/>
        <v>7216.43</v>
      </c>
      <c r="Q21" s="19">
        <f t="shared" si="8"/>
        <v>8515.39</v>
      </c>
      <c r="R21" s="18">
        <f t="shared" si="20"/>
        <v>7497.87</v>
      </c>
      <c r="S21" s="19">
        <f t="shared" si="17"/>
        <v>8847.49</v>
      </c>
      <c r="T21" s="32">
        <f>R21/P21</f>
        <v>1.0389998932990412</v>
      </c>
      <c r="U21" s="18">
        <f t="shared" si="10"/>
        <v>7497.87</v>
      </c>
      <c r="V21" s="19">
        <f t="shared" si="11"/>
        <v>8997.44</v>
      </c>
      <c r="W21" s="18">
        <v>7700.33</v>
      </c>
      <c r="X21" s="19">
        <f t="shared" si="12"/>
        <v>9240.4</v>
      </c>
      <c r="Y21" s="32">
        <f t="shared" si="13"/>
        <v>1.0270023353299003</v>
      </c>
      <c r="Z21" s="18">
        <f t="shared" si="14"/>
        <v>7700.33</v>
      </c>
      <c r="AA21" s="19">
        <f t="shared" si="15"/>
        <v>9240.4</v>
      </c>
      <c r="AB21" s="18">
        <v>8054.54</v>
      </c>
      <c r="AC21" s="19">
        <f t="shared" si="18"/>
        <v>9665.45</v>
      </c>
      <c r="AD21" s="32">
        <f t="shared" si="16"/>
        <v>1.0459993273015573</v>
      </c>
    </row>
    <row r="22" spans="1:30" s="24" customFormat="1" ht="12.75">
      <c r="A22" s="25">
        <v>16</v>
      </c>
      <c r="B22" s="26" t="s">
        <v>34</v>
      </c>
      <c r="C22" s="27">
        <v>2388.08</v>
      </c>
      <c r="D22" s="28">
        <v>2388.08</v>
      </c>
      <c r="E22" s="29">
        <f t="shared" si="0"/>
        <v>1</v>
      </c>
      <c r="F22" s="30">
        <f t="shared" si="1"/>
        <v>2388.08</v>
      </c>
      <c r="G22" s="31">
        <f t="shared" si="2"/>
        <v>2817.9343999999996</v>
      </c>
      <c r="H22" s="30">
        <v>2471.66</v>
      </c>
      <c r="I22" s="31">
        <f t="shared" si="3"/>
        <v>2916.5588</v>
      </c>
      <c r="J22" s="32">
        <f>H22/F22</f>
        <v>1.0349988275099662</v>
      </c>
      <c r="K22" s="30">
        <v>2471.66</v>
      </c>
      <c r="L22" s="31">
        <f t="shared" si="19"/>
        <v>2916.5588</v>
      </c>
      <c r="M22" s="18">
        <f t="shared" si="5"/>
        <v>2568.05</v>
      </c>
      <c r="N22" s="19">
        <f t="shared" si="6"/>
        <v>3030.3</v>
      </c>
      <c r="O22" s="32">
        <f t="shared" si="7"/>
        <v>1.0389980822605052</v>
      </c>
      <c r="P22" s="18">
        <f t="shared" si="8"/>
        <v>2568.05</v>
      </c>
      <c r="Q22" s="19">
        <f t="shared" si="8"/>
        <v>3030.3</v>
      </c>
      <c r="R22" s="54">
        <v>4079.3</v>
      </c>
      <c r="S22" s="55">
        <f>+R22*1.18</f>
        <v>4813.574</v>
      </c>
      <c r="T22" s="32">
        <f>R22/P22</f>
        <v>1.5884815326804385</v>
      </c>
      <c r="U22" s="18">
        <f t="shared" si="10"/>
        <v>4079.3</v>
      </c>
      <c r="V22" s="19">
        <f t="shared" si="11"/>
        <v>4895.16</v>
      </c>
      <c r="W22" s="18">
        <v>4189.44</v>
      </c>
      <c r="X22" s="19">
        <f t="shared" si="12"/>
        <v>5027.33</v>
      </c>
      <c r="Y22" s="32">
        <f t="shared" si="13"/>
        <v>1.0269997303458924</v>
      </c>
      <c r="Z22" s="18">
        <f t="shared" si="14"/>
        <v>4189.44</v>
      </c>
      <c r="AA22" s="19">
        <f t="shared" si="15"/>
        <v>5027.33</v>
      </c>
      <c r="AB22" s="18">
        <v>4382.16</v>
      </c>
      <c r="AC22" s="19">
        <f t="shared" si="18"/>
        <v>5258.59</v>
      </c>
      <c r="AD22" s="32">
        <f t="shared" si="16"/>
        <v>1.0460013748854262</v>
      </c>
    </row>
    <row r="23" spans="1:30" s="24" customFormat="1" ht="12.75" customHeight="1">
      <c r="A23" s="13">
        <v>17</v>
      </c>
      <c r="B23" s="14" t="s">
        <v>35</v>
      </c>
      <c r="C23" s="15"/>
      <c r="D23" s="16">
        <v>1227.67</v>
      </c>
      <c r="E23" s="17"/>
      <c r="F23" s="18">
        <v>1227.67</v>
      </c>
      <c r="G23" s="19">
        <f>+F23*1.18</f>
        <v>1448.6506</v>
      </c>
      <c r="H23" s="18">
        <v>4230.5</v>
      </c>
      <c r="I23" s="19">
        <f>+H23*1.18</f>
        <v>4991.99</v>
      </c>
      <c r="J23" s="32">
        <f>H23/F23</f>
        <v>3.445958604510984</v>
      </c>
      <c r="K23" s="18">
        <v>4230.5</v>
      </c>
      <c r="L23" s="19">
        <f>+K23*1.18</f>
        <v>4991.99</v>
      </c>
      <c r="M23" s="18">
        <f>+ROUND(K23*1.25735,2)+0.01</f>
        <v>5319.2300000000005</v>
      </c>
      <c r="N23" s="19">
        <f>ROUND(M23*1.18,2)</f>
        <v>6276.69</v>
      </c>
      <c r="O23" s="32">
        <f t="shared" si="7"/>
        <v>1.2573525587991965</v>
      </c>
      <c r="P23" s="18">
        <f t="shared" si="8"/>
        <v>5319.2300000000005</v>
      </c>
      <c r="Q23" s="19">
        <f t="shared" si="8"/>
        <v>6276.69</v>
      </c>
      <c r="R23" s="18">
        <f>+P23*1.039</f>
        <v>5526.67997</v>
      </c>
      <c r="S23" s="19">
        <f>+R23*1.18</f>
        <v>6521.4823645999995</v>
      </c>
      <c r="T23" s="32">
        <f>R23/P23</f>
        <v>1.039</v>
      </c>
      <c r="U23" s="18">
        <f t="shared" si="10"/>
        <v>5526.67997</v>
      </c>
      <c r="V23" s="19">
        <f t="shared" si="11"/>
        <v>6632.02</v>
      </c>
      <c r="W23" s="18">
        <v>5675.9</v>
      </c>
      <c r="X23" s="19">
        <f t="shared" si="12"/>
        <v>6811.08</v>
      </c>
      <c r="Y23" s="32">
        <f t="shared" si="13"/>
        <v>1.026999940436211</v>
      </c>
      <c r="Z23" s="18">
        <f t="shared" si="14"/>
        <v>5675.9</v>
      </c>
      <c r="AA23" s="19">
        <f t="shared" si="15"/>
        <v>6811.08</v>
      </c>
      <c r="AB23" s="18">
        <v>5936.99</v>
      </c>
      <c r="AC23" s="19">
        <f t="shared" si="18"/>
        <v>7124.39</v>
      </c>
      <c r="AD23" s="32">
        <f t="shared" si="16"/>
        <v>1.0459997533430823</v>
      </c>
    </row>
    <row r="24" spans="1:30" s="24" customFormat="1" ht="12.75" customHeight="1">
      <c r="A24" s="37">
        <v>18</v>
      </c>
      <c r="B24" s="38" t="s">
        <v>36</v>
      </c>
      <c r="C24" s="39">
        <v>1283.43</v>
      </c>
      <c r="D24" s="40">
        <v>1506.25</v>
      </c>
      <c r="E24" s="41">
        <f t="shared" si="0"/>
        <v>1.1736128966908985</v>
      </c>
      <c r="F24" s="42">
        <f>+D24</f>
        <v>1506.25</v>
      </c>
      <c r="G24" s="43">
        <f>+F24*1.18</f>
        <v>1777.375</v>
      </c>
      <c r="H24" s="42">
        <v>3697.36</v>
      </c>
      <c r="I24" s="43">
        <f>+H24*1.18</f>
        <v>4362.8848</v>
      </c>
      <c r="J24" s="32">
        <f>+H24/F24</f>
        <v>2.454678838174274</v>
      </c>
      <c r="K24" s="42">
        <f>+H24</f>
        <v>3697.36</v>
      </c>
      <c r="L24" s="43">
        <f>+K24*1.18</f>
        <v>4362.8848</v>
      </c>
      <c r="M24" s="51">
        <f t="shared" si="5"/>
        <v>3841.56</v>
      </c>
      <c r="N24" s="52">
        <f t="shared" si="6"/>
        <v>4533.04</v>
      </c>
      <c r="O24" s="53">
        <f>+M24/K24</f>
        <v>1.0390008005712184</v>
      </c>
      <c r="P24" s="51">
        <f t="shared" si="8"/>
        <v>3841.56</v>
      </c>
      <c r="Q24" s="52">
        <f t="shared" si="8"/>
        <v>4533.04</v>
      </c>
      <c r="R24" s="51">
        <f>+P24*1.039</f>
        <v>3991.38084</v>
      </c>
      <c r="S24" s="52">
        <f>+R24*1.18</f>
        <v>4709.8293912</v>
      </c>
      <c r="T24" s="53">
        <f>R24/P24</f>
        <v>1.039</v>
      </c>
      <c r="U24" s="18">
        <f t="shared" si="10"/>
        <v>3991.38084</v>
      </c>
      <c r="V24" s="19">
        <f t="shared" si="11"/>
        <v>4789.66</v>
      </c>
      <c r="W24" s="18">
        <v>4099.14</v>
      </c>
      <c r="X24" s="19">
        <f t="shared" si="12"/>
        <v>4918.97</v>
      </c>
      <c r="Y24" s="53">
        <f>+W24/U24</f>
        <v>1.0269979649448837</v>
      </c>
      <c r="Z24" s="18">
        <f t="shared" si="14"/>
        <v>4099.14</v>
      </c>
      <c r="AA24" s="19">
        <f t="shared" si="15"/>
        <v>4918.97</v>
      </c>
      <c r="AB24" s="18">
        <v>4287.7</v>
      </c>
      <c r="AC24" s="19">
        <f t="shared" si="18"/>
        <v>5145.24</v>
      </c>
      <c r="AD24" s="53">
        <f>+AB24/Z24</f>
        <v>1.0459998926604115</v>
      </c>
    </row>
    <row r="25" spans="3:30" s="47" customFormat="1" ht="45.75" customHeight="1">
      <c r="C25" s="193" t="s">
        <v>37</v>
      </c>
      <c r="D25" s="194"/>
      <c r="E25" s="195"/>
      <c r="F25" s="190" t="s">
        <v>74</v>
      </c>
      <c r="G25" s="191"/>
      <c r="H25" s="191"/>
      <c r="I25" s="191"/>
      <c r="J25" s="192"/>
      <c r="K25" s="190" t="s">
        <v>47</v>
      </c>
      <c r="L25" s="191"/>
      <c r="M25" s="191"/>
      <c r="N25" s="191"/>
      <c r="O25" s="192"/>
      <c r="P25" s="190" t="s">
        <v>48</v>
      </c>
      <c r="Q25" s="191"/>
      <c r="R25" s="191"/>
      <c r="S25" s="191"/>
      <c r="T25" s="192"/>
      <c r="U25" s="213" t="s">
        <v>72</v>
      </c>
      <c r="V25" s="191"/>
      <c r="W25" s="191"/>
      <c r="X25" s="191"/>
      <c r="Y25" s="192"/>
      <c r="Z25" s="213" t="s">
        <v>76</v>
      </c>
      <c r="AA25" s="191"/>
      <c r="AB25" s="191"/>
      <c r="AC25" s="191"/>
      <c r="AD25" s="192"/>
    </row>
    <row r="31" ht="12.75">
      <c r="B31" t="s">
        <v>39</v>
      </c>
    </row>
    <row r="32" ht="12.75">
      <c r="B32" t="s">
        <v>40</v>
      </c>
    </row>
    <row r="33" ht="12.75">
      <c r="B33" s="108">
        <v>43480</v>
      </c>
    </row>
  </sheetData>
  <sheetProtection/>
  <mergeCells count="30">
    <mergeCell ref="A4:A6"/>
    <mergeCell ref="B4:B6"/>
    <mergeCell ref="C4:E4"/>
    <mergeCell ref="F4:J4"/>
    <mergeCell ref="K4:O4"/>
    <mergeCell ref="C25:E25"/>
    <mergeCell ref="F25:J25"/>
    <mergeCell ref="K25:O25"/>
    <mergeCell ref="K5:L5"/>
    <mergeCell ref="M5:N5"/>
    <mergeCell ref="P25:T25"/>
    <mergeCell ref="P5:Q5"/>
    <mergeCell ref="R5:S5"/>
    <mergeCell ref="E5:E6"/>
    <mergeCell ref="F5:G5"/>
    <mergeCell ref="H5:I5"/>
    <mergeCell ref="J5:J6"/>
    <mergeCell ref="P4:T4"/>
    <mergeCell ref="T5:T6"/>
    <mergeCell ref="O5:O6"/>
    <mergeCell ref="Z4:AD4"/>
    <mergeCell ref="Z5:AA5"/>
    <mergeCell ref="AB5:AC5"/>
    <mergeCell ref="AD5:AD6"/>
    <mergeCell ref="Z25:AD25"/>
    <mergeCell ref="U5:V5"/>
    <mergeCell ref="W5:X5"/>
    <mergeCell ref="Y5:Y6"/>
    <mergeCell ref="U25:Y25"/>
    <mergeCell ref="U4:Y4"/>
  </mergeCells>
  <conditionalFormatting sqref="AE7:IV24 A7:E24 J24:T24 F7:T23">
    <cfRule type="expression" priority="3" dxfId="0" stopIfTrue="1">
      <formula>MOD(ROW(A7),2)=0</formula>
    </cfRule>
  </conditionalFormatting>
  <conditionalFormatting sqref="U7:Y24">
    <cfRule type="expression" priority="2" dxfId="0" stopIfTrue="1">
      <formula>MOD(ROW(U7),2)=0</formula>
    </cfRule>
  </conditionalFormatting>
  <conditionalFormatting sqref="Z7:AD24">
    <cfRule type="expression" priority="1" dxfId="0" stopIfTrue="1">
      <formula>MOD(ROW(Z7),2)=0</formula>
    </cfRule>
  </conditionalFormatting>
  <printOptions/>
  <pageMargins left="0.7" right="0.1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X4" sqref="X4:AA4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57421875" style="0" hidden="1" customWidth="1"/>
    <col min="4" max="4" width="13.421875" style="0" hidden="1" customWidth="1"/>
    <col min="5" max="5" width="15.00390625" style="0" hidden="1" customWidth="1"/>
    <col min="6" max="6" width="13.7109375" style="0" hidden="1" customWidth="1"/>
    <col min="7" max="7" width="11.8515625" style="0" hidden="1" customWidth="1"/>
    <col min="8" max="8" width="13.140625" style="0" hidden="1" customWidth="1"/>
    <col min="9" max="9" width="13.28125" style="0" hidden="1" customWidth="1"/>
    <col min="10" max="10" width="12.57421875" style="0" hidden="1" customWidth="1"/>
    <col min="11" max="11" width="18.7109375" style="0" hidden="1" customWidth="1"/>
    <col min="12" max="12" width="13.57421875" style="0" hidden="1" customWidth="1"/>
    <col min="13" max="13" width="13.421875" style="0" hidden="1" customWidth="1"/>
    <col min="14" max="14" width="17.28125" style="0" hidden="1" customWidth="1"/>
    <col min="15" max="15" width="15.7109375" style="0" hidden="1" customWidth="1"/>
    <col min="16" max="16" width="11.7109375" style="0" hidden="1" customWidth="1"/>
    <col min="17" max="17" width="12.140625" style="0" hidden="1" customWidth="1"/>
    <col min="18" max="18" width="11.7109375" style="0" hidden="1" customWidth="1"/>
    <col min="19" max="19" width="11.8515625" style="0" customWidth="1"/>
    <col min="20" max="20" width="13.140625" style="0" customWidth="1"/>
    <col min="21" max="21" width="13.28125" style="0" customWidth="1"/>
    <col min="22" max="22" width="12.57421875" style="0" customWidth="1"/>
    <col min="23" max="23" width="18.7109375" style="0" hidden="1" customWidth="1"/>
    <col min="24" max="24" width="13.57421875" style="0" customWidth="1"/>
    <col min="25" max="25" width="13.421875" style="0" customWidth="1"/>
    <col min="26" max="26" width="15.00390625" style="0" customWidth="1"/>
    <col min="27" max="27" width="13.7109375" style="0" customWidth="1"/>
  </cols>
  <sheetData>
    <row r="1" spans="1:2" ht="20.25">
      <c r="A1" s="1" t="s">
        <v>0</v>
      </c>
      <c r="B1" s="2"/>
    </row>
    <row r="2" spans="1:2" ht="12.75">
      <c r="A2" s="4"/>
      <c r="B2" s="4"/>
    </row>
    <row r="3" spans="11:23" ht="12.75">
      <c r="K3" s="5"/>
      <c r="P3" s="5"/>
      <c r="Q3" s="5"/>
      <c r="W3" s="5"/>
    </row>
    <row r="4" spans="1:27" ht="12.75">
      <c r="A4" s="196" t="s">
        <v>1</v>
      </c>
      <c r="B4" s="207" t="s">
        <v>2</v>
      </c>
      <c r="C4" s="214" t="s">
        <v>71</v>
      </c>
      <c r="D4" s="215"/>
      <c r="E4" s="215"/>
      <c r="F4" s="216"/>
      <c r="G4" s="210" t="s">
        <v>66</v>
      </c>
      <c r="H4" s="210"/>
      <c r="I4" s="210"/>
      <c r="J4" s="210"/>
      <c r="K4" s="210"/>
      <c r="L4" s="210" t="s">
        <v>67</v>
      </c>
      <c r="M4" s="210"/>
      <c r="N4" s="210"/>
      <c r="O4" s="210"/>
      <c r="P4" s="210"/>
      <c r="Q4" s="182" t="s">
        <v>5</v>
      </c>
      <c r="R4" s="183"/>
      <c r="S4" s="210" t="s">
        <v>80</v>
      </c>
      <c r="T4" s="210"/>
      <c r="U4" s="210"/>
      <c r="V4" s="210"/>
      <c r="W4" s="210"/>
      <c r="X4" s="210" t="s">
        <v>79</v>
      </c>
      <c r="Y4" s="210"/>
      <c r="Z4" s="210"/>
      <c r="AA4" s="210"/>
    </row>
    <row r="5" spans="1:27" ht="37.5" customHeight="1">
      <c r="A5" s="197"/>
      <c r="B5" s="208"/>
      <c r="C5" s="205" t="s">
        <v>56</v>
      </c>
      <c r="D5" s="206"/>
      <c r="E5" s="205" t="s">
        <v>46</v>
      </c>
      <c r="F5" s="206"/>
      <c r="G5" s="205" t="str">
        <f>'2019-2018'!U5</f>
        <v>с 01.01.2019 по 30.06.2019</v>
      </c>
      <c r="H5" s="206"/>
      <c r="I5" s="205" t="str">
        <f>+'2019-2018'!W5</f>
        <v>с 01.07.2019 по 31.12.2019</v>
      </c>
      <c r="J5" s="206"/>
      <c r="K5" s="211" t="s">
        <v>11</v>
      </c>
      <c r="L5" s="205" t="str">
        <f>+G5</f>
        <v>с 01.01.2019 по 30.06.2019</v>
      </c>
      <c r="M5" s="206"/>
      <c r="N5" s="205" t="str">
        <f>+I5</f>
        <v>с 01.07.2019 по 31.12.2019</v>
      </c>
      <c r="O5" s="206"/>
      <c r="P5" s="211" t="s">
        <v>11</v>
      </c>
      <c r="Q5" s="176" t="s">
        <v>12</v>
      </c>
      <c r="R5" s="178" t="s">
        <v>13</v>
      </c>
      <c r="S5" s="205" t="str">
        <f>+'2020-2019'!Z5</f>
        <v>с 01.01.2020 по 30.06.2020</v>
      </c>
      <c r="T5" s="206"/>
      <c r="U5" s="205" t="str">
        <f>+'2020-2019'!AB5</f>
        <v>с 01.07.2020 по 31.12.2020</v>
      </c>
      <c r="V5" s="206"/>
      <c r="W5" s="211" t="s">
        <v>11</v>
      </c>
      <c r="X5" s="205" t="str">
        <f>+S5</f>
        <v>с 01.01.2020 по 30.06.2020</v>
      </c>
      <c r="Y5" s="206"/>
      <c r="Z5" s="205" t="str">
        <f>+U5</f>
        <v>с 01.07.2020 по 31.12.2020</v>
      </c>
      <c r="AA5" s="206"/>
    </row>
    <row r="6" spans="1:27" s="12" customFormat="1" ht="33" customHeight="1">
      <c r="A6" s="198"/>
      <c r="B6" s="209"/>
      <c r="C6" s="68" t="s">
        <v>17</v>
      </c>
      <c r="D6" s="69" t="s">
        <v>53</v>
      </c>
      <c r="E6" s="68" t="s">
        <v>17</v>
      </c>
      <c r="F6" s="69" t="s">
        <v>53</v>
      </c>
      <c r="G6" s="68" t="s">
        <v>17</v>
      </c>
      <c r="H6" s="69" t="s">
        <v>18</v>
      </c>
      <c r="I6" s="68" t="s">
        <v>17</v>
      </c>
      <c r="J6" s="69" t="s">
        <v>53</v>
      </c>
      <c r="K6" s="212"/>
      <c r="L6" s="68" t="s">
        <v>17</v>
      </c>
      <c r="M6" s="69" t="s">
        <v>53</v>
      </c>
      <c r="N6" s="68" t="s">
        <v>17</v>
      </c>
      <c r="O6" s="69" t="s">
        <v>53</v>
      </c>
      <c r="P6" s="212"/>
      <c r="Q6" s="177"/>
      <c r="R6" s="179"/>
      <c r="S6" s="68" t="s">
        <v>17</v>
      </c>
      <c r="T6" s="69" t="s">
        <v>18</v>
      </c>
      <c r="U6" s="68" t="s">
        <v>17</v>
      </c>
      <c r="V6" s="69" t="s">
        <v>53</v>
      </c>
      <c r="W6" s="212"/>
      <c r="X6" s="68" t="s">
        <v>17</v>
      </c>
      <c r="Y6" s="69" t="s">
        <v>53</v>
      </c>
      <c r="Z6" s="68" t="s">
        <v>17</v>
      </c>
      <c r="AA6" s="69" t="s">
        <v>53</v>
      </c>
    </row>
    <row r="7" spans="1:27" s="24" customFormat="1" ht="12.75">
      <c r="A7" s="59">
        <v>1</v>
      </c>
      <c r="B7" s="60" t="s">
        <v>49</v>
      </c>
      <c r="C7" s="51">
        <f>+D7/1.18</f>
        <v>1771.3559322033898</v>
      </c>
      <c r="D7" s="52">
        <v>2090.2</v>
      </c>
      <c r="E7" s="51">
        <f>+F7/1.18</f>
        <v>1840.4406779661017</v>
      </c>
      <c r="F7" s="52">
        <v>2171.72</v>
      </c>
      <c r="G7" s="80">
        <f>+'2019-2018'!U24</f>
        <v>3991.38084</v>
      </c>
      <c r="H7" s="81">
        <f>+'2019-2018'!V24</f>
        <v>4789.66</v>
      </c>
      <c r="I7" s="51">
        <f>+'2019-2018'!W24</f>
        <v>4099.14</v>
      </c>
      <c r="J7" s="52">
        <f>+'2019-2018'!X24</f>
        <v>4918.97</v>
      </c>
      <c r="K7" s="53">
        <f>+I7/G7</f>
        <v>1.0269979649448837</v>
      </c>
      <c r="L7" s="51">
        <f>+M7/1.2</f>
        <v>1840.4416666666668</v>
      </c>
      <c r="M7" s="52">
        <v>2208.53</v>
      </c>
      <c r="N7" s="51">
        <f>+O7/1.2</f>
        <v>1890.1333333333332</v>
      </c>
      <c r="O7" s="52">
        <v>2268.16</v>
      </c>
      <c r="P7" s="53">
        <f>N7/L7</f>
        <v>1.0269998596351417</v>
      </c>
      <c r="Q7" s="44">
        <v>1506.25</v>
      </c>
      <c r="R7" s="45">
        <v>4881.18</v>
      </c>
      <c r="S7" s="80">
        <f>+'2020-2019'!Z24</f>
        <v>4099.14</v>
      </c>
      <c r="T7" s="81">
        <f>+'2020-2019'!AA24</f>
        <v>4918.97</v>
      </c>
      <c r="U7" s="51">
        <f>+'2020-2019'!AB24</f>
        <v>4287.7</v>
      </c>
      <c r="V7" s="52">
        <f>+'2020-2019'!AC24</f>
        <v>5145.24</v>
      </c>
      <c r="W7" s="53">
        <f>+U7/S7</f>
        <v>1.0459998926604115</v>
      </c>
      <c r="X7" s="51">
        <f aca="true" t="shared" si="0" ref="X7:Y9">+N7</f>
        <v>1890.1333333333332</v>
      </c>
      <c r="Y7" s="52">
        <f t="shared" si="0"/>
        <v>2268.16</v>
      </c>
      <c r="Z7" s="51">
        <f>+AA7/1.2</f>
        <v>1976.8916666666667</v>
      </c>
      <c r="AA7" s="52">
        <v>2372.27</v>
      </c>
    </row>
    <row r="8" spans="1:27" s="24" customFormat="1" ht="26.25">
      <c r="A8" s="59" t="s">
        <v>69</v>
      </c>
      <c r="B8" s="107" t="s">
        <v>68</v>
      </c>
      <c r="C8" s="51">
        <f aca="true" t="shared" si="1" ref="C8:J8">+C7</f>
        <v>1771.3559322033898</v>
      </c>
      <c r="D8" s="52">
        <f t="shared" si="1"/>
        <v>2090.2</v>
      </c>
      <c r="E8" s="51">
        <f t="shared" si="1"/>
        <v>1840.4406779661017</v>
      </c>
      <c r="F8" s="52">
        <f t="shared" si="1"/>
        <v>2171.72</v>
      </c>
      <c r="G8" s="80">
        <f t="shared" si="1"/>
        <v>3991.38084</v>
      </c>
      <c r="H8" s="81">
        <f t="shared" si="1"/>
        <v>4789.66</v>
      </c>
      <c r="I8" s="51">
        <f t="shared" si="1"/>
        <v>4099.14</v>
      </c>
      <c r="J8" s="52">
        <f t="shared" si="1"/>
        <v>4918.97</v>
      </c>
      <c r="K8" s="53"/>
      <c r="L8" s="51">
        <f>+M8/1.2</f>
        <v>1320.825</v>
      </c>
      <c r="M8" s="52">
        <v>1584.99</v>
      </c>
      <c r="N8" s="51">
        <f>+O8/1.2</f>
        <v>1356.4916666666668</v>
      </c>
      <c r="O8" s="52">
        <v>1627.79</v>
      </c>
      <c r="P8" s="53"/>
      <c r="Q8" s="44"/>
      <c r="R8" s="45"/>
      <c r="S8" s="80">
        <f>+S7</f>
        <v>4099.14</v>
      </c>
      <c r="T8" s="81">
        <f>+T7</f>
        <v>4918.97</v>
      </c>
      <c r="U8" s="51">
        <f>+U7</f>
        <v>4287.7</v>
      </c>
      <c r="V8" s="52">
        <f>+V7</f>
        <v>5145.24</v>
      </c>
      <c r="W8" s="53"/>
      <c r="X8" s="51">
        <f t="shared" si="0"/>
        <v>1356.4916666666668</v>
      </c>
      <c r="Y8" s="52">
        <f t="shared" si="0"/>
        <v>1627.79</v>
      </c>
      <c r="Z8" s="51">
        <f>+AA8/1.2</f>
        <v>1418.7583333333334</v>
      </c>
      <c r="AA8" s="52">
        <v>1702.51</v>
      </c>
    </row>
    <row r="9" spans="1:27" s="24" customFormat="1" ht="12.75">
      <c r="A9" s="59" t="s">
        <v>70</v>
      </c>
      <c r="B9" s="60" t="s">
        <v>50</v>
      </c>
      <c r="C9" s="80">
        <v>2689.09</v>
      </c>
      <c r="D9" s="81">
        <v>3173.13</v>
      </c>
      <c r="E9" s="80">
        <v>2793.97</v>
      </c>
      <c r="F9" s="81">
        <v>3296.88</v>
      </c>
      <c r="G9" s="80">
        <f>+G7</f>
        <v>3991.38084</v>
      </c>
      <c r="H9" s="81">
        <f>+H7</f>
        <v>4789.66</v>
      </c>
      <c r="I9" s="80">
        <f>+I7</f>
        <v>4099.14</v>
      </c>
      <c r="J9" s="81">
        <f>+J7</f>
        <v>4918.97</v>
      </c>
      <c r="K9" s="82">
        <f>+I9/G9</f>
        <v>1.0269979649448837</v>
      </c>
      <c r="L9" s="51">
        <v>2793.97</v>
      </c>
      <c r="M9" s="81">
        <f>+L9*1.2</f>
        <v>3352.7639999999997</v>
      </c>
      <c r="N9" s="51">
        <v>2869.41</v>
      </c>
      <c r="O9" s="81">
        <f>+N9*1.2</f>
        <v>3443.292</v>
      </c>
      <c r="P9" s="82">
        <f>N9/L9</f>
        <v>1.0270010057373558</v>
      </c>
      <c r="Q9" s="83">
        <v>1506.25</v>
      </c>
      <c r="R9" s="45">
        <v>4881.18</v>
      </c>
      <c r="S9" s="80">
        <f>+S7</f>
        <v>4099.14</v>
      </c>
      <c r="T9" s="81">
        <f>+T7</f>
        <v>4918.97</v>
      </c>
      <c r="U9" s="80">
        <f>+U7</f>
        <v>4287.7</v>
      </c>
      <c r="V9" s="81">
        <f>+V7</f>
        <v>5145.24</v>
      </c>
      <c r="W9" s="82">
        <f>+U9/S9</f>
        <v>1.0459998926604115</v>
      </c>
      <c r="X9" s="51">
        <f t="shared" si="0"/>
        <v>2869.41</v>
      </c>
      <c r="Y9" s="81">
        <f t="shared" si="0"/>
        <v>3443.292</v>
      </c>
      <c r="Z9" s="51">
        <v>3001.12</v>
      </c>
      <c r="AA9" s="81">
        <f>+Z9*1.2</f>
        <v>3601.3439999999996</v>
      </c>
    </row>
    <row r="10" spans="1:27" s="24" customFormat="1" ht="12.75">
      <c r="A10" s="61"/>
      <c r="B10" s="62"/>
      <c r="C10" s="103"/>
      <c r="D10" s="104"/>
      <c r="E10" s="103"/>
      <c r="F10" s="104"/>
      <c r="G10" s="103"/>
      <c r="H10" s="104"/>
      <c r="I10" s="103"/>
      <c r="J10" s="104"/>
      <c r="K10" s="105"/>
      <c r="L10" s="103"/>
      <c r="M10" s="104"/>
      <c r="N10" s="103"/>
      <c r="O10" s="104"/>
      <c r="P10" s="105"/>
      <c r="Q10" s="106"/>
      <c r="R10" s="57"/>
      <c r="S10" s="103"/>
      <c r="T10" s="104"/>
      <c r="U10" s="103"/>
      <c r="V10" s="104"/>
      <c r="W10" s="105"/>
      <c r="X10" s="103"/>
      <c r="Y10" s="104"/>
      <c r="Z10" s="103"/>
      <c r="AA10" s="104"/>
    </row>
    <row r="11" spans="1:27" s="24" customFormat="1" ht="12.75">
      <c r="A11" s="61">
        <v>3</v>
      </c>
      <c r="B11" s="62" t="s">
        <v>51</v>
      </c>
      <c r="C11" s="103">
        <f>+D11/1.18</f>
        <v>1517.8813559322034</v>
      </c>
      <c r="D11" s="104">
        <v>1791.1</v>
      </c>
      <c r="E11" s="103">
        <f>+F11/1.18</f>
        <v>1577.0762711864409</v>
      </c>
      <c r="F11" s="104">
        <v>1860.95</v>
      </c>
      <c r="G11" s="103">
        <f>+'2019-2018'!U23</f>
        <v>5526.67997</v>
      </c>
      <c r="H11" s="104">
        <f>+'2019-2018'!V23</f>
        <v>6632.02</v>
      </c>
      <c r="I11" s="80">
        <f>+'2019-2018'!W23</f>
        <v>5675.9</v>
      </c>
      <c r="J11" s="104">
        <f>+'2019-2018'!X23</f>
        <v>6811.08</v>
      </c>
      <c r="K11" s="105">
        <f>I11/G11</f>
        <v>1.026999940436211</v>
      </c>
      <c r="L11" s="51">
        <f>+M11/1.2</f>
        <v>1577.075</v>
      </c>
      <c r="M11" s="104">
        <v>1892.49</v>
      </c>
      <c r="N11" s="51">
        <f>+O11/1.2</f>
        <v>1619.6583333333333</v>
      </c>
      <c r="O11" s="104">
        <v>1943.59</v>
      </c>
      <c r="P11" s="75">
        <f>N11/L11</f>
        <v>1.027001463680125</v>
      </c>
      <c r="Q11" s="78">
        <v>4230.5</v>
      </c>
      <c r="R11" s="34">
        <v>4230.5</v>
      </c>
      <c r="S11" s="103">
        <f>+'2020-2019'!Z23</f>
        <v>5675.9</v>
      </c>
      <c r="T11" s="104">
        <f>+'2020-2019'!AA23</f>
        <v>6811.08</v>
      </c>
      <c r="U11" s="80">
        <f>+'2020-2019'!AB23</f>
        <v>5936.99</v>
      </c>
      <c r="V11" s="104">
        <f>+'2020-2019'!AC23</f>
        <v>7124.39</v>
      </c>
      <c r="W11" s="105">
        <f>U11/S11</f>
        <v>1.0459997533430823</v>
      </c>
      <c r="X11" s="51">
        <f>+N11</f>
        <v>1619.6583333333333</v>
      </c>
      <c r="Y11" s="104">
        <f>+O11</f>
        <v>1943.59</v>
      </c>
      <c r="Z11" s="51">
        <f>+AA11/1.2</f>
        <v>1694</v>
      </c>
      <c r="AA11" s="104">
        <v>2032.8</v>
      </c>
    </row>
    <row r="12" spans="1:27" s="24" customFormat="1" ht="12.75">
      <c r="A12" s="63">
        <v>4</v>
      </c>
      <c r="B12" s="64" t="s">
        <v>52</v>
      </c>
      <c r="C12" s="65">
        <v>3723.46</v>
      </c>
      <c r="D12" s="66">
        <v>4393.68</v>
      </c>
      <c r="E12" s="65">
        <v>3868.68</v>
      </c>
      <c r="F12" s="66">
        <v>4565.04</v>
      </c>
      <c r="G12" s="65">
        <f>+G11</f>
        <v>5526.67997</v>
      </c>
      <c r="H12" s="66">
        <f>+H11</f>
        <v>6632.02</v>
      </c>
      <c r="I12" s="51">
        <f>+I11</f>
        <v>5675.9</v>
      </c>
      <c r="J12" s="66">
        <f>+J11</f>
        <v>6811.08</v>
      </c>
      <c r="K12" s="67">
        <f>I12/G12</f>
        <v>1.026999940436211</v>
      </c>
      <c r="L12" s="51">
        <f>+E12</f>
        <v>3868.68</v>
      </c>
      <c r="M12" s="66">
        <f>+L12*1.2</f>
        <v>4642.415999999999</v>
      </c>
      <c r="N12" s="51">
        <v>3973.13</v>
      </c>
      <c r="O12" s="66">
        <f>+N12*1.2</f>
        <v>4767.756</v>
      </c>
      <c r="P12" s="32">
        <f>N12/L12</f>
        <v>1.02699887300061</v>
      </c>
      <c r="Q12" s="33">
        <v>4230.5</v>
      </c>
      <c r="R12" s="34">
        <v>4230.5</v>
      </c>
      <c r="S12" s="65">
        <f>+S11</f>
        <v>5675.9</v>
      </c>
      <c r="T12" s="66">
        <f>+T11</f>
        <v>6811.08</v>
      </c>
      <c r="U12" s="51">
        <f>+U11</f>
        <v>5936.99</v>
      </c>
      <c r="V12" s="66">
        <f>+V11</f>
        <v>7124.39</v>
      </c>
      <c r="W12" s="67">
        <f>U12/S12</f>
        <v>1.0459997533430823</v>
      </c>
      <c r="X12" s="51">
        <f>+N12</f>
        <v>3973.13</v>
      </c>
      <c r="Y12" s="66">
        <f>+O12</f>
        <v>4767.756</v>
      </c>
      <c r="Z12" s="51">
        <v>4155.5</v>
      </c>
      <c r="AA12" s="66">
        <f>+Z12*1.2</f>
        <v>4986.599999999999</v>
      </c>
    </row>
    <row r="13" spans="1:27" s="47" customFormat="1" ht="57.75" customHeight="1">
      <c r="A13" s="56"/>
      <c r="B13" s="56"/>
      <c r="C13" s="190" t="s">
        <v>54</v>
      </c>
      <c r="D13" s="191"/>
      <c r="E13" s="191"/>
      <c r="F13" s="191"/>
      <c r="G13" s="213" t="s">
        <v>72</v>
      </c>
      <c r="H13" s="191"/>
      <c r="I13" s="191"/>
      <c r="J13" s="191"/>
      <c r="K13" s="192"/>
      <c r="L13" s="213" t="s">
        <v>73</v>
      </c>
      <c r="M13" s="191"/>
      <c r="N13" s="191"/>
      <c r="O13" s="191"/>
      <c r="P13" s="192"/>
      <c r="Q13" s="48"/>
      <c r="R13" s="49"/>
      <c r="S13" s="213" t="s">
        <v>76</v>
      </c>
      <c r="T13" s="219"/>
      <c r="U13" s="219"/>
      <c r="V13" s="219"/>
      <c r="W13" s="219"/>
      <c r="X13" s="219"/>
      <c r="Y13" s="219"/>
      <c r="Z13" s="219"/>
      <c r="AA13" s="220"/>
    </row>
    <row r="19" ht="12.75">
      <c r="B19" t="s">
        <v>39</v>
      </c>
    </row>
    <row r="20" ht="12.75">
      <c r="B20" t="s">
        <v>40</v>
      </c>
    </row>
  </sheetData>
  <sheetProtection/>
  <mergeCells count="27">
    <mergeCell ref="X5:Y5"/>
    <mergeCell ref="Z5:AA5"/>
    <mergeCell ref="S4:W4"/>
    <mergeCell ref="S5:T5"/>
    <mergeCell ref="U5:V5"/>
    <mergeCell ref="W5:W6"/>
    <mergeCell ref="X4:AA4"/>
    <mergeCell ref="S13:AA13"/>
    <mergeCell ref="C13:F13"/>
    <mergeCell ref="G13:K13"/>
    <mergeCell ref="L13:P13"/>
    <mergeCell ref="K5:K6"/>
    <mergeCell ref="L5:M5"/>
    <mergeCell ref="N5:O5"/>
    <mergeCell ref="P5:P6"/>
    <mergeCell ref="Q5:Q6"/>
    <mergeCell ref="R5:R6"/>
    <mergeCell ref="A4:A6"/>
    <mergeCell ref="B4:B6"/>
    <mergeCell ref="C4:F4"/>
    <mergeCell ref="G4:K4"/>
    <mergeCell ref="L4:P4"/>
    <mergeCell ref="Q4:R4"/>
    <mergeCell ref="C5:D5"/>
    <mergeCell ref="E5:F5"/>
    <mergeCell ref="G5:H5"/>
    <mergeCell ref="I5:J5"/>
  </mergeCells>
  <conditionalFormatting sqref="A7:B12 G7:R12 AB7:IV12">
    <cfRule type="expression" priority="2" dxfId="0" stopIfTrue="1">
      <formula>MOD(ROW(A7),2)=0</formula>
    </cfRule>
  </conditionalFormatting>
  <conditionalFormatting sqref="S7:AA12">
    <cfRule type="expression" priority="1" dxfId="0" stopIfTrue="1">
      <formula>MOD(ROW(S7),2)=0</formula>
    </cfRule>
  </conditionalFormatting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3.8515625" style="0" bestFit="1" customWidth="1"/>
    <col min="2" max="2" width="20.7109375" style="0" customWidth="1"/>
    <col min="3" max="4" width="12.57421875" style="0" hidden="1" customWidth="1"/>
    <col min="5" max="5" width="0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customWidth="1"/>
    <col min="20" max="20" width="8.28125" style="0" customWidth="1"/>
    <col min="21" max="21" width="12.140625" style="0" hidden="1" customWidth="1"/>
    <col min="22" max="22" width="11.7109375" style="0" hidden="1" customWidth="1"/>
    <col min="23" max="23" width="9.140625" style="0" hidden="1" customWidth="1"/>
  </cols>
  <sheetData>
    <row r="1" spans="1:25" ht="63" customHeight="1">
      <c r="A1" s="231" t="s">
        <v>57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" ht="12.75">
      <c r="A2" s="4"/>
      <c r="B2" s="4"/>
    </row>
    <row r="3" spans="10:21" ht="12.75">
      <c r="J3" s="5"/>
      <c r="O3" s="5"/>
      <c r="T3" s="5"/>
      <c r="U3" s="5"/>
    </row>
    <row r="4" spans="1:25" ht="12.75">
      <c r="A4" s="196" t="s">
        <v>1</v>
      </c>
      <c r="B4" s="207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44</v>
      </c>
      <c r="Q4" s="187"/>
      <c r="R4" s="187"/>
      <c r="S4" s="187"/>
      <c r="T4" s="187"/>
      <c r="U4" s="182" t="s">
        <v>5</v>
      </c>
      <c r="V4" s="183"/>
      <c r="W4" s="184"/>
      <c r="X4" s="227" t="s">
        <v>60</v>
      </c>
      <c r="Y4" s="228"/>
    </row>
    <row r="5" spans="1:25" ht="23.25" customHeight="1">
      <c r="A5" s="197"/>
      <c r="B5" s="208"/>
      <c r="C5" s="6" t="s">
        <v>6</v>
      </c>
      <c r="D5" s="7" t="s">
        <v>7</v>
      </c>
      <c r="E5" s="185" t="s">
        <v>8</v>
      </c>
      <c r="F5" s="188" t="s">
        <v>9</v>
      </c>
      <c r="G5" s="189"/>
      <c r="H5" s="188" t="s">
        <v>10</v>
      </c>
      <c r="I5" s="189"/>
      <c r="J5" s="180" t="s">
        <v>11</v>
      </c>
      <c r="K5" s="188" t="s">
        <v>42</v>
      </c>
      <c r="L5" s="189"/>
      <c r="M5" s="188" t="s">
        <v>43</v>
      </c>
      <c r="N5" s="189"/>
      <c r="O5" s="180" t="s">
        <v>11</v>
      </c>
      <c r="P5" s="188" t="s">
        <v>45</v>
      </c>
      <c r="Q5" s="189"/>
      <c r="R5" s="188" t="s">
        <v>46</v>
      </c>
      <c r="S5" s="189"/>
      <c r="T5" s="180" t="s">
        <v>11</v>
      </c>
      <c r="U5" s="176" t="s">
        <v>12</v>
      </c>
      <c r="V5" s="178" t="s">
        <v>13</v>
      </c>
      <c r="W5" s="180" t="s">
        <v>14</v>
      </c>
      <c r="X5" s="229"/>
      <c r="Y5" s="230"/>
    </row>
    <row r="6" spans="1:25" s="12" customFormat="1" ht="36">
      <c r="A6" s="198"/>
      <c r="B6" s="209"/>
      <c r="C6" s="8" t="s">
        <v>15</v>
      </c>
      <c r="D6" s="9" t="s">
        <v>16</v>
      </c>
      <c r="E6" s="186"/>
      <c r="F6" s="10" t="s">
        <v>17</v>
      </c>
      <c r="G6" s="11" t="s">
        <v>18</v>
      </c>
      <c r="H6" s="10" t="s">
        <v>17</v>
      </c>
      <c r="I6" s="11" t="s">
        <v>18</v>
      </c>
      <c r="J6" s="181"/>
      <c r="K6" s="10" t="s">
        <v>17</v>
      </c>
      <c r="L6" s="11" t="s">
        <v>18</v>
      </c>
      <c r="M6" s="10" t="s">
        <v>17</v>
      </c>
      <c r="N6" s="11" t="s">
        <v>18</v>
      </c>
      <c r="O6" s="181"/>
      <c r="P6" s="10" t="s">
        <v>17</v>
      </c>
      <c r="Q6" s="11" t="s">
        <v>18</v>
      </c>
      <c r="R6" s="10" t="s">
        <v>17</v>
      </c>
      <c r="S6" s="11" t="s">
        <v>18</v>
      </c>
      <c r="T6" s="181"/>
      <c r="U6" s="177"/>
      <c r="V6" s="179"/>
      <c r="W6" s="181"/>
      <c r="X6" s="96" t="s">
        <v>58</v>
      </c>
      <c r="Y6" s="96" t="s">
        <v>59</v>
      </c>
    </row>
    <row r="7" spans="1:25" s="24" customFormat="1" ht="12.75">
      <c r="A7" s="13">
        <v>1</v>
      </c>
      <c r="B7" s="70" t="s">
        <v>19</v>
      </c>
      <c r="C7" s="15">
        <v>9655.43</v>
      </c>
      <c r="D7" s="16">
        <v>13995.91</v>
      </c>
      <c r="E7" s="17">
        <f aca="true" t="shared" si="0" ref="E7:E24">D7/C7</f>
        <v>1.4495377212615077</v>
      </c>
      <c r="F7" s="18">
        <f aca="true" t="shared" si="1" ref="F7:F22">+D7</f>
        <v>13995.91</v>
      </c>
      <c r="G7" s="19">
        <f aca="true" t="shared" si="2" ref="G7:G22">F7*1.18</f>
        <v>16515.1738</v>
      </c>
      <c r="H7" s="18">
        <v>14485.77</v>
      </c>
      <c r="I7" s="19">
        <f aca="true" t="shared" si="3" ref="I7:I22">H7*1.18</f>
        <v>17093.208599999998</v>
      </c>
      <c r="J7" s="20">
        <f>H7/F7</f>
        <v>1.0350002250657513</v>
      </c>
      <c r="K7" s="18">
        <v>14485.77</v>
      </c>
      <c r="L7" s="19">
        <v>17093.21</v>
      </c>
      <c r="M7" s="18">
        <f>+ROUND(K7*1.039,2)</f>
        <v>15050.72</v>
      </c>
      <c r="N7" s="19">
        <f>ROUND(M7*1.18,2)</f>
        <v>17759.85</v>
      </c>
      <c r="O7" s="20">
        <f>M7/K7</f>
        <v>1.0390003430953272</v>
      </c>
      <c r="P7" s="18">
        <f>+M7</f>
        <v>15050.72</v>
      </c>
      <c r="Q7" s="19">
        <f>+N7</f>
        <v>17759.85</v>
      </c>
      <c r="R7" s="18">
        <v>15637.69</v>
      </c>
      <c r="S7" s="19">
        <f>+R7*1.18</f>
        <v>18452.4742</v>
      </c>
      <c r="T7" s="99">
        <f>R7/P7</f>
        <v>1.038999463148607</v>
      </c>
      <c r="U7" s="21">
        <v>18759.24</v>
      </c>
      <c r="V7" s="22">
        <v>18759.24</v>
      </c>
      <c r="W7" s="23">
        <f>+V7/F7</f>
        <v>1.34033728424947</v>
      </c>
      <c r="X7" s="97">
        <v>193.51</v>
      </c>
      <c r="Y7" s="98">
        <v>0</v>
      </c>
    </row>
    <row r="8" spans="1:25" s="24" customFormat="1" ht="12.75" hidden="1">
      <c r="A8" s="25">
        <v>2</v>
      </c>
      <c r="B8" s="71" t="s">
        <v>20</v>
      </c>
      <c r="C8" s="27">
        <v>4247.83</v>
      </c>
      <c r="D8" s="28">
        <v>4587.66</v>
      </c>
      <c r="E8" s="29">
        <f t="shared" si="0"/>
        <v>1.0800008474915428</v>
      </c>
      <c r="F8" s="30">
        <f t="shared" si="1"/>
        <v>4587.66</v>
      </c>
      <c r="G8" s="31">
        <f t="shared" si="2"/>
        <v>5413.4388</v>
      </c>
      <c r="H8" s="30">
        <v>4748.18</v>
      </c>
      <c r="I8" s="31">
        <f t="shared" si="3"/>
        <v>5602.8524</v>
      </c>
      <c r="J8" s="32">
        <f aca="true" t="shared" si="4" ref="J8:J21">H8/F8</f>
        <v>1.0349895153520532</v>
      </c>
      <c r="K8" s="30">
        <v>4748.18</v>
      </c>
      <c r="L8" s="31">
        <v>5602.85</v>
      </c>
      <c r="M8" s="18">
        <f aca="true" t="shared" si="5" ref="M8:M24">+ROUND(K8*1.039,2)</f>
        <v>4933.36</v>
      </c>
      <c r="N8" s="19">
        <f aca="true" t="shared" si="6" ref="N8:N24">ROUND(M8*1.18,2)</f>
        <v>5821.36</v>
      </c>
      <c r="O8" s="32">
        <f aca="true" t="shared" si="7" ref="O8:O23">M8/K8</f>
        <v>1.0390002063948711</v>
      </c>
      <c r="P8" s="18">
        <f aca="true" t="shared" si="8" ref="P8:Q24">+M8</f>
        <v>4933.36</v>
      </c>
      <c r="Q8" s="19">
        <f t="shared" si="8"/>
        <v>5821.36</v>
      </c>
      <c r="R8" s="18">
        <f>+ROUND(P8*1.039,2)</f>
        <v>5125.76</v>
      </c>
      <c r="S8" s="19">
        <f>+ROUND(R8*1.18,2)</f>
        <v>6048.4</v>
      </c>
      <c r="T8" s="100">
        <f aca="true" t="shared" si="9" ref="T8:T20">R8/P8</f>
        <v>1.0389997891903289</v>
      </c>
      <c r="U8" s="33">
        <v>9450.4</v>
      </c>
      <c r="V8" s="34">
        <v>9450.4</v>
      </c>
      <c r="W8" s="35">
        <f aca="true" t="shared" si="10" ref="W8:W24">+V8/F8</f>
        <v>2.059960851501637</v>
      </c>
      <c r="X8" s="93">
        <v>0</v>
      </c>
      <c r="Y8" s="94">
        <v>-3561.12</v>
      </c>
    </row>
    <row r="9" spans="1:25" s="24" customFormat="1" ht="12.75">
      <c r="A9" s="25">
        <v>2</v>
      </c>
      <c r="B9" s="71" t="s">
        <v>21</v>
      </c>
      <c r="C9" s="27">
        <v>3804.31</v>
      </c>
      <c r="D9" s="28">
        <v>4108.67</v>
      </c>
      <c r="E9" s="29">
        <f t="shared" si="0"/>
        <v>1.0800039954682978</v>
      </c>
      <c r="F9" s="30">
        <f t="shared" si="1"/>
        <v>4108.67</v>
      </c>
      <c r="G9" s="31">
        <f t="shared" si="2"/>
        <v>4848.2306</v>
      </c>
      <c r="H9" s="30">
        <v>4252.4</v>
      </c>
      <c r="I9" s="31">
        <f t="shared" si="3"/>
        <v>5017.831999999999</v>
      </c>
      <c r="J9" s="32">
        <f t="shared" si="4"/>
        <v>1.0349821231688112</v>
      </c>
      <c r="K9" s="30">
        <v>4252.4</v>
      </c>
      <c r="L9" s="31">
        <v>5017.83</v>
      </c>
      <c r="M9" s="18">
        <f t="shared" si="5"/>
        <v>4418.24</v>
      </c>
      <c r="N9" s="19">
        <f t="shared" si="6"/>
        <v>5213.52</v>
      </c>
      <c r="O9" s="32">
        <f t="shared" si="7"/>
        <v>1.0389991534192455</v>
      </c>
      <c r="P9" s="18">
        <f t="shared" si="8"/>
        <v>4418.24</v>
      </c>
      <c r="Q9" s="19">
        <f t="shared" si="8"/>
        <v>5213.52</v>
      </c>
      <c r="R9" s="18">
        <v>4590.56</v>
      </c>
      <c r="S9" s="19">
        <f aca="true" t="shared" si="11" ref="S9:S21">+ROUND(R9*1.18,2)</f>
        <v>5416.86</v>
      </c>
      <c r="T9" s="100">
        <f t="shared" si="9"/>
        <v>1.0390019555298038</v>
      </c>
      <c r="U9" s="33">
        <v>5627.43</v>
      </c>
      <c r="V9" s="34">
        <v>5627.43</v>
      </c>
      <c r="W9" s="35">
        <f t="shared" si="10"/>
        <v>1.3696475988580246</v>
      </c>
      <c r="X9" s="90">
        <v>0</v>
      </c>
      <c r="Y9" s="91">
        <v>-784.31</v>
      </c>
    </row>
    <row r="10" spans="1:25" s="24" customFormat="1" ht="12.75">
      <c r="A10" s="25">
        <v>3</v>
      </c>
      <c r="B10" s="71" t="s">
        <v>22</v>
      </c>
      <c r="C10" s="27">
        <v>4596.94</v>
      </c>
      <c r="D10" s="28">
        <v>7668.08</v>
      </c>
      <c r="E10" s="29">
        <f t="shared" si="0"/>
        <v>1.6680835512319065</v>
      </c>
      <c r="F10" s="73">
        <f t="shared" si="1"/>
        <v>7668.08</v>
      </c>
      <c r="G10" s="74">
        <f t="shared" si="2"/>
        <v>9048.3344</v>
      </c>
      <c r="H10" s="73">
        <v>7936.32</v>
      </c>
      <c r="I10" s="74">
        <f t="shared" si="3"/>
        <v>9364.8576</v>
      </c>
      <c r="J10" s="75">
        <f t="shared" si="4"/>
        <v>1.0349813773460892</v>
      </c>
      <c r="K10" s="73">
        <v>7936.32</v>
      </c>
      <c r="L10" s="74">
        <f aca="true" t="shared" si="12" ref="L10:L22">K10*1.18</f>
        <v>9364.8576</v>
      </c>
      <c r="M10" s="76">
        <f t="shared" si="5"/>
        <v>8245.84</v>
      </c>
      <c r="N10" s="77">
        <f t="shared" si="6"/>
        <v>9730.09</v>
      </c>
      <c r="O10" s="75">
        <f t="shared" si="7"/>
        <v>1.039000443530503</v>
      </c>
      <c r="P10" s="76">
        <f t="shared" si="8"/>
        <v>8245.84</v>
      </c>
      <c r="Q10" s="77">
        <f t="shared" si="8"/>
        <v>9730.09</v>
      </c>
      <c r="R10" s="76">
        <v>8567.42</v>
      </c>
      <c r="S10" s="77">
        <f t="shared" si="11"/>
        <v>10109.56</v>
      </c>
      <c r="T10" s="101">
        <f t="shared" si="9"/>
        <v>1.0389990589194067</v>
      </c>
      <c r="U10" s="78">
        <v>10457</v>
      </c>
      <c r="V10" s="34">
        <v>10457</v>
      </c>
      <c r="W10" s="35">
        <f t="shared" si="10"/>
        <v>1.3637051256637907</v>
      </c>
      <c r="X10" s="90">
        <v>0</v>
      </c>
      <c r="Y10" s="91">
        <v>-200.45</v>
      </c>
    </row>
    <row r="11" spans="1:25" s="24" customFormat="1" ht="12.75">
      <c r="A11" s="25">
        <v>4</v>
      </c>
      <c r="B11" s="71" t="s">
        <v>23</v>
      </c>
      <c r="C11" s="27">
        <v>3415.39</v>
      </c>
      <c r="D11" s="28">
        <v>3771.04</v>
      </c>
      <c r="E11" s="29">
        <f t="shared" si="0"/>
        <v>1.104131592585327</v>
      </c>
      <c r="F11" s="79">
        <f t="shared" si="1"/>
        <v>3771.04</v>
      </c>
      <c r="G11" s="74">
        <f t="shared" si="2"/>
        <v>4449.8272</v>
      </c>
      <c r="H11" s="73">
        <v>3902.95</v>
      </c>
      <c r="I11" s="74">
        <f t="shared" si="3"/>
        <v>4605.481</v>
      </c>
      <c r="J11" s="75">
        <f t="shared" si="4"/>
        <v>1.0349797403368832</v>
      </c>
      <c r="K11" s="79">
        <v>3902.95</v>
      </c>
      <c r="L11" s="74">
        <f t="shared" si="12"/>
        <v>4605.481</v>
      </c>
      <c r="M11" s="76">
        <f t="shared" si="5"/>
        <v>4055.17</v>
      </c>
      <c r="N11" s="77">
        <f t="shared" si="6"/>
        <v>4785.1</v>
      </c>
      <c r="O11" s="75">
        <f t="shared" si="7"/>
        <v>1.0390012682714358</v>
      </c>
      <c r="P11" s="76">
        <f t="shared" si="8"/>
        <v>4055.17</v>
      </c>
      <c r="Q11" s="77">
        <f t="shared" si="8"/>
        <v>4785.1</v>
      </c>
      <c r="R11" s="76">
        <f aca="true" t="shared" si="13" ref="R11:R21">+ROUND(P11*1.039,2)</f>
        <v>4213.32</v>
      </c>
      <c r="S11" s="77">
        <f t="shared" si="11"/>
        <v>4971.72</v>
      </c>
      <c r="T11" s="101">
        <f t="shared" si="9"/>
        <v>1.0389995980439783</v>
      </c>
      <c r="U11" s="78">
        <v>5248.48</v>
      </c>
      <c r="V11" s="34">
        <v>5248.48</v>
      </c>
      <c r="W11" s="35">
        <f t="shared" si="10"/>
        <v>1.3917858203572488</v>
      </c>
      <c r="X11" s="90">
        <v>0</v>
      </c>
      <c r="Y11" s="91">
        <v>-1029.08</v>
      </c>
    </row>
    <row r="12" spans="1:25" s="24" customFormat="1" ht="12.75">
      <c r="A12" s="25">
        <v>5</v>
      </c>
      <c r="B12" s="71" t="s">
        <v>24</v>
      </c>
      <c r="C12" s="27">
        <v>4657.26</v>
      </c>
      <c r="D12" s="28">
        <v>5029.87</v>
      </c>
      <c r="E12" s="29">
        <f t="shared" si="0"/>
        <v>1.080006269780944</v>
      </c>
      <c r="F12" s="73">
        <f t="shared" si="1"/>
        <v>5029.87</v>
      </c>
      <c r="G12" s="74">
        <f t="shared" si="2"/>
        <v>5935.2465999999995</v>
      </c>
      <c r="H12" s="73">
        <v>5205.86</v>
      </c>
      <c r="I12" s="74">
        <f t="shared" si="3"/>
        <v>6142.9148</v>
      </c>
      <c r="J12" s="75">
        <f t="shared" si="4"/>
        <v>1.034988975858223</v>
      </c>
      <c r="K12" s="73">
        <v>5205.86</v>
      </c>
      <c r="L12" s="74">
        <f t="shared" si="12"/>
        <v>6142.9148</v>
      </c>
      <c r="M12" s="76">
        <f t="shared" si="5"/>
        <v>5408.89</v>
      </c>
      <c r="N12" s="77">
        <f t="shared" si="6"/>
        <v>6382.49</v>
      </c>
      <c r="O12" s="75">
        <f t="shared" si="7"/>
        <v>1.0390002804531817</v>
      </c>
      <c r="P12" s="76">
        <f t="shared" si="8"/>
        <v>5408.89</v>
      </c>
      <c r="Q12" s="77">
        <f t="shared" si="8"/>
        <v>6382.49</v>
      </c>
      <c r="R12" s="76">
        <f t="shared" si="13"/>
        <v>5619.84</v>
      </c>
      <c r="S12" s="77">
        <f t="shared" si="11"/>
        <v>6631.41</v>
      </c>
      <c r="T12" s="101">
        <f t="shared" si="9"/>
        <v>1.0390006082578864</v>
      </c>
      <c r="U12" s="78">
        <v>9522.58</v>
      </c>
      <c r="V12" s="34">
        <v>9522.58</v>
      </c>
      <c r="W12" s="35">
        <f t="shared" si="10"/>
        <v>1.8932059874310867</v>
      </c>
      <c r="X12" s="90">
        <v>0</v>
      </c>
      <c r="Y12" s="91">
        <v>-695.28</v>
      </c>
    </row>
    <row r="13" spans="1:25" s="24" customFormat="1" ht="12.75" hidden="1">
      <c r="A13" s="25">
        <v>7</v>
      </c>
      <c r="B13" s="71" t="s">
        <v>25</v>
      </c>
      <c r="C13" s="27">
        <v>2843.24</v>
      </c>
      <c r="D13" s="28">
        <v>3720.57</v>
      </c>
      <c r="E13" s="29">
        <f t="shared" si="0"/>
        <v>1.3085669869585403</v>
      </c>
      <c r="F13" s="73">
        <f t="shared" si="1"/>
        <v>3720.57</v>
      </c>
      <c r="G13" s="74">
        <f t="shared" si="2"/>
        <v>4390.2726</v>
      </c>
      <c r="H13" s="73">
        <v>3850.79</v>
      </c>
      <c r="I13" s="74">
        <f t="shared" si="3"/>
        <v>4543.932199999999</v>
      </c>
      <c r="J13" s="75">
        <f t="shared" si="4"/>
        <v>1.0350000134388009</v>
      </c>
      <c r="K13" s="73">
        <v>3850.79</v>
      </c>
      <c r="L13" s="74">
        <f t="shared" si="12"/>
        <v>4543.932199999999</v>
      </c>
      <c r="M13" s="76">
        <f t="shared" si="5"/>
        <v>4000.97</v>
      </c>
      <c r="N13" s="77">
        <f t="shared" si="6"/>
        <v>4721.14</v>
      </c>
      <c r="O13" s="75">
        <f t="shared" si="7"/>
        <v>1.0389997896535517</v>
      </c>
      <c r="P13" s="76">
        <f t="shared" si="8"/>
        <v>4000.97</v>
      </c>
      <c r="Q13" s="77">
        <f t="shared" si="8"/>
        <v>4721.14</v>
      </c>
      <c r="R13" s="76">
        <f t="shared" si="13"/>
        <v>4157.01</v>
      </c>
      <c r="S13" s="77">
        <f t="shared" si="11"/>
        <v>4905.27</v>
      </c>
      <c r="T13" s="101">
        <f t="shared" si="9"/>
        <v>1.0390005423684758</v>
      </c>
      <c r="U13" s="78">
        <v>7439.15</v>
      </c>
      <c r="V13" s="34">
        <v>7439.15</v>
      </c>
      <c r="W13" s="35">
        <f t="shared" si="10"/>
        <v>1.9994651357184516</v>
      </c>
      <c r="X13" s="92">
        <v>0</v>
      </c>
      <c r="Y13" s="91">
        <v>-6452</v>
      </c>
    </row>
    <row r="14" spans="1:25" s="24" customFormat="1" ht="12.75">
      <c r="A14" s="25">
        <v>6</v>
      </c>
      <c r="B14" s="71" t="s">
        <v>26</v>
      </c>
      <c r="C14" s="27">
        <v>9134.39</v>
      </c>
      <c r="D14" s="28">
        <v>11434.28</v>
      </c>
      <c r="E14" s="29">
        <f t="shared" si="0"/>
        <v>1.2517836440090693</v>
      </c>
      <c r="F14" s="73">
        <f t="shared" si="1"/>
        <v>11434.28</v>
      </c>
      <c r="G14" s="74">
        <f t="shared" si="2"/>
        <v>13492.4504</v>
      </c>
      <c r="H14" s="73">
        <v>11834.48</v>
      </c>
      <c r="I14" s="74">
        <f t="shared" si="3"/>
        <v>13964.686399999999</v>
      </c>
      <c r="J14" s="75">
        <f t="shared" si="4"/>
        <v>1.035000017491263</v>
      </c>
      <c r="K14" s="73">
        <v>11834.48</v>
      </c>
      <c r="L14" s="74">
        <f t="shared" si="12"/>
        <v>13964.686399999999</v>
      </c>
      <c r="M14" s="76">
        <f t="shared" si="5"/>
        <v>12296.02</v>
      </c>
      <c r="N14" s="77">
        <f t="shared" si="6"/>
        <v>14509.3</v>
      </c>
      <c r="O14" s="75">
        <f t="shared" si="7"/>
        <v>1.0389996011654083</v>
      </c>
      <c r="P14" s="76">
        <f t="shared" si="8"/>
        <v>12296.02</v>
      </c>
      <c r="Q14" s="77">
        <f t="shared" si="8"/>
        <v>14509.3</v>
      </c>
      <c r="R14" s="76">
        <v>12775.57</v>
      </c>
      <c r="S14" s="77">
        <f t="shared" si="11"/>
        <v>15075.17</v>
      </c>
      <c r="T14" s="101">
        <f t="shared" si="9"/>
        <v>1.0390004245276112</v>
      </c>
      <c r="U14" s="78">
        <v>53306.42</v>
      </c>
      <c r="V14" s="34">
        <v>53306.42</v>
      </c>
      <c r="W14" s="35">
        <f t="shared" si="10"/>
        <v>4.661983089446821</v>
      </c>
      <c r="X14" s="92">
        <v>0</v>
      </c>
      <c r="Y14" s="91">
        <v>-914.23</v>
      </c>
    </row>
    <row r="15" spans="1:25" s="24" customFormat="1" ht="12.75">
      <c r="A15" s="25">
        <v>7</v>
      </c>
      <c r="B15" s="71" t="s">
        <v>27</v>
      </c>
      <c r="C15" s="27">
        <v>8774.89</v>
      </c>
      <c r="D15" s="28">
        <v>9476.89</v>
      </c>
      <c r="E15" s="29">
        <f t="shared" si="0"/>
        <v>1.0800010028615743</v>
      </c>
      <c r="F15" s="73">
        <f t="shared" si="1"/>
        <v>9476.89</v>
      </c>
      <c r="G15" s="74">
        <f t="shared" si="2"/>
        <v>11182.730199999998</v>
      </c>
      <c r="H15" s="73">
        <v>9808.58</v>
      </c>
      <c r="I15" s="74">
        <f t="shared" si="3"/>
        <v>11574.124399999999</v>
      </c>
      <c r="J15" s="75">
        <f t="shared" si="4"/>
        <v>1.034999878652174</v>
      </c>
      <c r="K15" s="73">
        <v>9808.58</v>
      </c>
      <c r="L15" s="74">
        <f t="shared" si="12"/>
        <v>11574.124399999999</v>
      </c>
      <c r="M15" s="76">
        <f t="shared" si="5"/>
        <v>10191.11</v>
      </c>
      <c r="N15" s="77">
        <f t="shared" si="6"/>
        <v>12025.51</v>
      </c>
      <c r="O15" s="75">
        <f t="shared" si="7"/>
        <v>1.038999528983808</v>
      </c>
      <c r="P15" s="76">
        <f t="shared" si="8"/>
        <v>10191.11</v>
      </c>
      <c r="Q15" s="77">
        <f t="shared" si="8"/>
        <v>12025.51</v>
      </c>
      <c r="R15" s="76">
        <v>10588.57</v>
      </c>
      <c r="S15" s="77">
        <f t="shared" si="11"/>
        <v>12494.51</v>
      </c>
      <c r="T15" s="101">
        <f t="shared" si="9"/>
        <v>1.0390006584169929</v>
      </c>
      <c r="U15" s="78">
        <v>16990.79</v>
      </c>
      <c r="V15" s="34">
        <v>16990.79</v>
      </c>
      <c r="W15" s="35">
        <f t="shared" si="10"/>
        <v>1.79286559198218</v>
      </c>
      <c r="X15" s="92">
        <v>35.47</v>
      </c>
      <c r="Y15" s="91">
        <v>0</v>
      </c>
    </row>
    <row r="16" spans="1:25" s="24" customFormat="1" ht="12.75">
      <c r="A16" s="25">
        <v>8</v>
      </c>
      <c r="B16" s="71" t="s">
        <v>28</v>
      </c>
      <c r="C16" s="27">
        <v>7866.68</v>
      </c>
      <c r="D16" s="28">
        <v>8495.98</v>
      </c>
      <c r="E16" s="29">
        <f t="shared" si="0"/>
        <v>1.0799956271260556</v>
      </c>
      <c r="F16" s="73">
        <f t="shared" si="1"/>
        <v>8495.98</v>
      </c>
      <c r="G16" s="74">
        <f t="shared" si="2"/>
        <v>10025.256399999998</v>
      </c>
      <c r="H16" s="73">
        <v>8793.34</v>
      </c>
      <c r="I16" s="74">
        <f t="shared" si="3"/>
        <v>10376.1412</v>
      </c>
      <c r="J16" s="75">
        <f t="shared" si="4"/>
        <v>1.0350000823919079</v>
      </c>
      <c r="K16" s="73">
        <v>8793.34</v>
      </c>
      <c r="L16" s="74">
        <f t="shared" si="12"/>
        <v>10376.1412</v>
      </c>
      <c r="M16" s="76">
        <f t="shared" si="5"/>
        <v>9136.28</v>
      </c>
      <c r="N16" s="77">
        <f t="shared" si="6"/>
        <v>10780.81</v>
      </c>
      <c r="O16" s="75">
        <f t="shared" si="7"/>
        <v>1.038999970432168</v>
      </c>
      <c r="P16" s="76">
        <f t="shared" si="8"/>
        <v>9136.28</v>
      </c>
      <c r="Q16" s="77">
        <f t="shared" si="8"/>
        <v>10780.81</v>
      </c>
      <c r="R16" s="76">
        <v>9492.96</v>
      </c>
      <c r="S16" s="77">
        <f t="shared" si="11"/>
        <v>11201.69</v>
      </c>
      <c r="T16" s="101">
        <f t="shared" si="9"/>
        <v>1.0390399593707722</v>
      </c>
      <c r="U16" s="78">
        <v>16675.9</v>
      </c>
      <c r="V16" s="34">
        <v>16675.9</v>
      </c>
      <c r="W16" s="35">
        <f t="shared" si="10"/>
        <v>1.96279887664519</v>
      </c>
      <c r="X16" s="92">
        <v>0</v>
      </c>
      <c r="Y16" s="91">
        <v>-5.81</v>
      </c>
    </row>
    <row r="17" spans="1:25" s="24" customFormat="1" ht="12.75">
      <c r="A17" s="25">
        <v>9</v>
      </c>
      <c r="B17" s="71" t="s">
        <v>29</v>
      </c>
      <c r="C17" s="27">
        <v>3814</v>
      </c>
      <c r="D17" s="28">
        <v>4351.57</v>
      </c>
      <c r="E17" s="29">
        <f t="shared" si="0"/>
        <v>1.1409465128474041</v>
      </c>
      <c r="F17" s="73">
        <f t="shared" si="1"/>
        <v>4351.57</v>
      </c>
      <c r="G17" s="74">
        <f t="shared" si="2"/>
        <v>5134.852599999999</v>
      </c>
      <c r="H17" s="73">
        <v>4503.87</v>
      </c>
      <c r="I17" s="74">
        <f t="shared" si="3"/>
        <v>5314.566599999999</v>
      </c>
      <c r="J17" s="75">
        <f t="shared" si="4"/>
        <v>1.034998862479519</v>
      </c>
      <c r="K17" s="73">
        <v>4503.87</v>
      </c>
      <c r="L17" s="74">
        <f t="shared" si="12"/>
        <v>5314.566599999999</v>
      </c>
      <c r="M17" s="76">
        <f t="shared" si="5"/>
        <v>4679.52</v>
      </c>
      <c r="N17" s="77">
        <f t="shared" si="6"/>
        <v>5521.83</v>
      </c>
      <c r="O17" s="75">
        <f t="shared" si="7"/>
        <v>1.038999793510914</v>
      </c>
      <c r="P17" s="76">
        <f t="shared" si="8"/>
        <v>4679.52</v>
      </c>
      <c r="Q17" s="77">
        <f t="shared" si="8"/>
        <v>5521.83</v>
      </c>
      <c r="R17" s="76">
        <f t="shared" si="13"/>
        <v>4862.02</v>
      </c>
      <c r="S17" s="77">
        <f t="shared" si="11"/>
        <v>5737.18</v>
      </c>
      <c r="T17" s="101">
        <f t="shared" si="9"/>
        <v>1.0389997264676718</v>
      </c>
      <c r="U17" s="78">
        <v>7763.21</v>
      </c>
      <c r="V17" s="34">
        <v>7763.21</v>
      </c>
      <c r="W17" s="35">
        <f t="shared" si="10"/>
        <v>1.7840020957953109</v>
      </c>
      <c r="X17" s="92">
        <v>0</v>
      </c>
      <c r="Y17" s="91">
        <v>-3442.95</v>
      </c>
    </row>
    <row r="18" spans="1:25" s="24" customFormat="1" ht="12.75" hidden="1">
      <c r="A18" s="25">
        <v>12</v>
      </c>
      <c r="B18" s="71" t="s">
        <v>30</v>
      </c>
      <c r="C18" s="27">
        <v>2701.4</v>
      </c>
      <c r="D18" s="28">
        <v>3167.07</v>
      </c>
      <c r="E18" s="29">
        <f t="shared" si="0"/>
        <v>1.1723809876360405</v>
      </c>
      <c r="F18" s="73">
        <f t="shared" si="1"/>
        <v>3167.07</v>
      </c>
      <c r="G18" s="74">
        <f t="shared" si="2"/>
        <v>3737.1426</v>
      </c>
      <c r="H18" s="73">
        <v>3277.92</v>
      </c>
      <c r="I18" s="74">
        <f t="shared" si="3"/>
        <v>3867.9456</v>
      </c>
      <c r="J18" s="75">
        <f t="shared" si="4"/>
        <v>1.0350008051606059</v>
      </c>
      <c r="K18" s="73">
        <v>3277.92</v>
      </c>
      <c r="L18" s="74">
        <f t="shared" si="12"/>
        <v>3867.9456</v>
      </c>
      <c r="M18" s="76">
        <f t="shared" si="5"/>
        <v>3405.76</v>
      </c>
      <c r="N18" s="77">
        <f t="shared" si="6"/>
        <v>4018.8</v>
      </c>
      <c r="O18" s="75">
        <f t="shared" si="7"/>
        <v>1.03900034168009</v>
      </c>
      <c r="P18" s="76">
        <f t="shared" si="8"/>
        <v>3405.76</v>
      </c>
      <c r="Q18" s="77">
        <f t="shared" si="8"/>
        <v>4018.8</v>
      </c>
      <c r="R18" s="76">
        <f t="shared" si="13"/>
        <v>3538.58</v>
      </c>
      <c r="S18" s="77">
        <f t="shared" si="11"/>
        <v>4175.52</v>
      </c>
      <c r="T18" s="101">
        <f t="shared" si="9"/>
        <v>1.0389986376021798</v>
      </c>
      <c r="U18" s="78">
        <v>5673.24</v>
      </c>
      <c r="V18" s="34">
        <v>5673.24</v>
      </c>
      <c r="W18" s="35">
        <f t="shared" si="10"/>
        <v>1.7913213159166042</v>
      </c>
      <c r="X18" s="92">
        <v>0</v>
      </c>
      <c r="Y18" s="91">
        <v>-6127.79</v>
      </c>
    </row>
    <row r="19" spans="1:25" s="24" customFormat="1" ht="13.5" customHeight="1" hidden="1">
      <c r="A19" s="25">
        <v>13</v>
      </c>
      <c r="B19" s="71" t="s">
        <v>31</v>
      </c>
      <c r="C19" s="27">
        <v>2863.69</v>
      </c>
      <c r="D19" s="28">
        <v>3548</v>
      </c>
      <c r="E19" s="29">
        <f t="shared" si="0"/>
        <v>1.2389609210494152</v>
      </c>
      <c r="F19" s="73">
        <f t="shared" si="1"/>
        <v>3548</v>
      </c>
      <c r="G19" s="74">
        <f t="shared" si="2"/>
        <v>4186.639999999999</v>
      </c>
      <c r="H19" s="73">
        <v>3672.18</v>
      </c>
      <c r="I19" s="74">
        <f t="shared" si="3"/>
        <v>4333.1723999999995</v>
      </c>
      <c r="J19" s="75">
        <f t="shared" si="4"/>
        <v>1.035</v>
      </c>
      <c r="K19" s="73">
        <v>3672.18</v>
      </c>
      <c r="L19" s="74">
        <f t="shared" si="12"/>
        <v>4333.1723999999995</v>
      </c>
      <c r="M19" s="76">
        <f t="shared" si="5"/>
        <v>3815.4</v>
      </c>
      <c r="N19" s="77">
        <f t="shared" si="6"/>
        <v>4502.17</v>
      </c>
      <c r="O19" s="75">
        <f t="shared" si="7"/>
        <v>1.0390013561426727</v>
      </c>
      <c r="P19" s="76">
        <f t="shared" si="8"/>
        <v>3815.4</v>
      </c>
      <c r="Q19" s="77">
        <f t="shared" si="8"/>
        <v>4502.17</v>
      </c>
      <c r="R19" s="76">
        <f t="shared" si="13"/>
        <v>3964.2</v>
      </c>
      <c r="S19" s="77">
        <f t="shared" si="11"/>
        <v>4677.76</v>
      </c>
      <c r="T19" s="101">
        <f t="shared" si="9"/>
        <v>1.0389998427425695</v>
      </c>
      <c r="U19" s="78">
        <v>5745.58</v>
      </c>
      <c r="V19" s="34">
        <v>5745.58</v>
      </c>
      <c r="W19" s="35">
        <f t="shared" si="10"/>
        <v>1.6193855693348365</v>
      </c>
      <c r="X19" s="92">
        <v>0</v>
      </c>
      <c r="Y19" s="91">
        <v>-266.53</v>
      </c>
    </row>
    <row r="20" spans="1:25" s="24" customFormat="1" ht="12.75">
      <c r="A20" s="25">
        <v>10</v>
      </c>
      <c r="B20" s="71" t="s">
        <v>32</v>
      </c>
      <c r="C20" s="27">
        <v>25400.08</v>
      </c>
      <c r="D20" s="28">
        <v>27432.09</v>
      </c>
      <c r="E20" s="29">
        <f t="shared" si="0"/>
        <v>1.080000141731837</v>
      </c>
      <c r="F20" s="73">
        <f t="shared" si="1"/>
        <v>27432.09</v>
      </c>
      <c r="G20" s="74">
        <f t="shared" si="2"/>
        <v>32369.866199999997</v>
      </c>
      <c r="H20" s="73">
        <v>28392.21</v>
      </c>
      <c r="I20" s="74">
        <f t="shared" si="3"/>
        <v>33502.807799999995</v>
      </c>
      <c r="J20" s="75">
        <f t="shared" si="4"/>
        <v>1.0349998851709803</v>
      </c>
      <c r="K20" s="73">
        <v>28392.21</v>
      </c>
      <c r="L20" s="74">
        <f t="shared" si="12"/>
        <v>33502.807799999995</v>
      </c>
      <c r="M20" s="76">
        <f t="shared" si="5"/>
        <v>29499.51</v>
      </c>
      <c r="N20" s="77">
        <f t="shared" si="6"/>
        <v>34809.42</v>
      </c>
      <c r="O20" s="75">
        <f t="shared" si="7"/>
        <v>1.0390001341917379</v>
      </c>
      <c r="P20" s="76">
        <f t="shared" si="8"/>
        <v>29499.51</v>
      </c>
      <c r="Q20" s="77">
        <f t="shared" si="8"/>
        <v>34809.42</v>
      </c>
      <c r="R20" s="76">
        <f t="shared" si="13"/>
        <v>30649.99</v>
      </c>
      <c r="S20" s="77">
        <f t="shared" si="11"/>
        <v>36166.99</v>
      </c>
      <c r="T20" s="101">
        <f t="shared" si="9"/>
        <v>1.0389999698300074</v>
      </c>
      <c r="U20" s="78">
        <v>47512.65</v>
      </c>
      <c r="V20" s="34">
        <v>47512.65</v>
      </c>
      <c r="W20" s="35">
        <f t="shared" si="10"/>
        <v>1.7320098468618323</v>
      </c>
      <c r="X20" s="92">
        <v>0</v>
      </c>
      <c r="Y20" s="91">
        <v>-126.46</v>
      </c>
    </row>
    <row r="21" spans="1:25" s="24" customFormat="1" ht="13.5" customHeight="1">
      <c r="A21" s="25">
        <v>11</v>
      </c>
      <c r="B21" s="71" t="s">
        <v>33</v>
      </c>
      <c r="C21" s="27">
        <v>6157.61</v>
      </c>
      <c r="D21" s="28">
        <v>6710.68</v>
      </c>
      <c r="E21" s="29">
        <f t="shared" si="0"/>
        <v>1.0898189394911337</v>
      </c>
      <c r="F21" s="73">
        <f t="shared" si="1"/>
        <v>6710.68</v>
      </c>
      <c r="G21" s="74">
        <f t="shared" si="2"/>
        <v>7918.6024</v>
      </c>
      <c r="H21" s="73">
        <v>6945.55</v>
      </c>
      <c r="I21" s="74">
        <f t="shared" si="3"/>
        <v>8195.749</v>
      </c>
      <c r="J21" s="75">
        <f t="shared" si="4"/>
        <v>1.0349994337384587</v>
      </c>
      <c r="K21" s="73">
        <v>6945.55</v>
      </c>
      <c r="L21" s="74">
        <f t="shared" si="12"/>
        <v>8195.749</v>
      </c>
      <c r="M21" s="76">
        <f t="shared" si="5"/>
        <v>7216.43</v>
      </c>
      <c r="N21" s="77">
        <f t="shared" si="6"/>
        <v>8515.39</v>
      </c>
      <c r="O21" s="75">
        <f t="shared" si="7"/>
        <v>1.03900051111863</v>
      </c>
      <c r="P21" s="76">
        <f t="shared" si="8"/>
        <v>7216.43</v>
      </c>
      <c r="Q21" s="77">
        <f t="shared" si="8"/>
        <v>8515.39</v>
      </c>
      <c r="R21" s="76">
        <f t="shared" si="13"/>
        <v>7497.87</v>
      </c>
      <c r="S21" s="77">
        <f t="shared" si="11"/>
        <v>8847.49</v>
      </c>
      <c r="T21" s="101">
        <f>R21/P21</f>
        <v>1.0389998932990412</v>
      </c>
      <c r="U21" s="78">
        <v>12165.52</v>
      </c>
      <c r="V21" s="34">
        <v>12165.52</v>
      </c>
      <c r="W21" s="35">
        <f t="shared" si="10"/>
        <v>1.8128595015706306</v>
      </c>
      <c r="X21" s="92">
        <v>0</v>
      </c>
      <c r="Y21" s="91">
        <v>-95.44</v>
      </c>
    </row>
    <row r="22" spans="1:25" s="24" customFormat="1" ht="12.75" hidden="1">
      <c r="A22" s="25">
        <v>16</v>
      </c>
      <c r="B22" s="71" t="s">
        <v>34</v>
      </c>
      <c r="C22" s="27">
        <v>2388.08</v>
      </c>
      <c r="D22" s="28">
        <v>2388.08</v>
      </c>
      <c r="E22" s="29">
        <f t="shared" si="0"/>
        <v>1</v>
      </c>
      <c r="F22" s="73">
        <f t="shared" si="1"/>
        <v>2388.08</v>
      </c>
      <c r="G22" s="74">
        <f t="shared" si="2"/>
        <v>2817.9343999999996</v>
      </c>
      <c r="H22" s="73">
        <v>2471.66</v>
      </c>
      <c r="I22" s="74">
        <f t="shared" si="3"/>
        <v>2916.5588</v>
      </c>
      <c r="J22" s="75">
        <f>H22/F22</f>
        <v>1.0349988275099662</v>
      </c>
      <c r="K22" s="73">
        <v>2471.66</v>
      </c>
      <c r="L22" s="74">
        <f t="shared" si="12"/>
        <v>2916.5588</v>
      </c>
      <c r="M22" s="76">
        <f t="shared" si="5"/>
        <v>2568.05</v>
      </c>
      <c r="N22" s="77">
        <f t="shared" si="6"/>
        <v>3030.3</v>
      </c>
      <c r="O22" s="75">
        <f t="shared" si="7"/>
        <v>1.0389980822605052</v>
      </c>
      <c r="P22" s="76">
        <f t="shared" si="8"/>
        <v>2568.05</v>
      </c>
      <c r="Q22" s="77">
        <f t="shared" si="8"/>
        <v>3030.3</v>
      </c>
      <c r="R22" s="76">
        <v>4079.3</v>
      </c>
      <c r="S22" s="77">
        <f>+R22*1.18</f>
        <v>4813.574</v>
      </c>
      <c r="T22" s="75">
        <f>R22/P22</f>
        <v>1.5884815326804385</v>
      </c>
      <c r="U22" s="78">
        <v>2388.08</v>
      </c>
      <c r="V22" s="34">
        <v>7508.23</v>
      </c>
      <c r="W22" s="35">
        <f t="shared" si="10"/>
        <v>3.144044588121001</v>
      </c>
      <c r="X22" s="92">
        <v>0</v>
      </c>
      <c r="Y22" s="91">
        <v>-6286.47</v>
      </c>
    </row>
    <row r="23" spans="1:23" s="24" customFormat="1" ht="12.75" hidden="1">
      <c r="A23" s="13">
        <v>17</v>
      </c>
      <c r="B23" s="70" t="s">
        <v>35</v>
      </c>
      <c r="C23" s="15"/>
      <c r="D23" s="16">
        <v>1227.67</v>
      </c>
      <c r="E23" s="17"/>
      <c r="F23" s="76">
        <v>1227.67</v>
      </c>
      <c r="G23" s="77">
        <f>+F23*1.18</f>
        <v>1448.6506</v>
      </c>
      <c r="H23" s="76">
        <v>4230.5</v>
      </c>
      <c r="I23" s="77">
        <f>+H23*1.18</f>
        <v>4991.99</v>
      </c>
      <c r="J23" s="75">
        <f>H23/F23</f>
        <v>3.445958604510984</v>
      </c>
      <c r="K23" s="76">
        <v>4230.5</v>
      </c>
      <c r="L23" s="77">
        <f>+K23*1.18</f>
        <v>4991.99</v>
      </c>
      <c r="M23" s="76">
        <f>+ROUND(K23*1.25735,2)+0.01</f>
        <v>5319.2300000000005</v>
      </c>
      <c r="N23" s="77">
        <f>ROUND(M23*1.18,2)</f>
        <v>6276.69</v>
      </c>
      <c r="O23" s="75">
        <f t="shared" si="7"/>
        <v>1.2573525587991965</v>
      </c>
      <c r="P23" s="76">
        <f t="shared" si="8"/>
        <v>5319.2300000000005</v>
      </c>
      <c r="Q23" s="77">
        <f t="shared" si="8"/>
        <v>6276.69</v>
      </c>
      <c r="R23" s="76">
        <f>+P23*1.039</f>
        <v>5526.67997</v>
      </c>
      <c r="S23" s="77">
        <f>+R23*1.18</f>
        <v>6521.4823645999995</v>
      </c>
      <c r="T23" s="75">
        <f>R23/P23</f>
        <v>1.039</v>
      </c>
      <c r="U23" s="78">
        <v>4230.5</v>
      </c>
      <c r="V23" s="34">
        <v>4230.5</v>
      </c>
      <c r="W23" s="35">
        <f>+V23/D23</f>
        <v>3.445958604510984</v>
      </c>
    </row>
    <row r="24" spans="1:23" s="24" customFormat="1" ht="12.75" hidden="1">
      <c r="A24" s="37">
        <v>18</v>
      </c>
      <c r="B24" s="72" t="s">
        <v>36</v>
      </c>
      <c r="C24" s="39">
        <v>1283.43</v>
      </c>
      <c r="D24" s="40">
        <v>1506.25</v>
      </c>
      <c r="E24" s="41">
        <f t="shared" si="0"/>
        <v>1.1736128966908985</v>
      </c>
      <c r="F24" s="80">
        <f>+D24</f>
        <v>1506.25</v>
      </c>
      <c r="G24" s="81">
        <f>+F24*1.18</f>
        <v>1777.375</v>
      </c>
      <c r="H24" s="80">
        <v>3697.36</v>
      </c>
      <c r="I24" s="81">
        <f>+H24*1.18</f>
        <v>4362.8848</v>
      </c>
      <c r="J24" s="75">
        <f>+H24/F24</f>
        <v>2.454678838174274</v>
      </c>
      <c r="K24" s="80">
        <f>+H24</f>
        <v>3697.36</v>
      </c>
      <c r="L24" s="81">
        <f>+K24*1.18</f>
        <v>4362.8848</v>
      </c>
      <c r="M24" s="80">
        <f t="shared" si="5"/>
        <v>3841.56</v>
      </c>
      <c r="N24" s="81">
        <f t="shared" si="6"/>
        <v>4533.04</v>
      </c>
      <c r="O24" s="82">
        <f>+M24/K24</f>
        <v>1.0390008005712184</v>
      </c>
      <c r="P24" s="80">
        <f t="shared" si="8"/>
        <v>3841.56</v>
      </c>
      <c r="Q24" s="81">
        <f t="shared" si="8"/>
        <v>4533.04</v>
      </c>
      <c r="R24" s="80">
        <f>+P24*1.039</f>
        <v>3991.38084</v>
      </c>
      <c r="S24" s="81">
        <f>+R24*1.18</f>
        <v>4709.8293912</v>
      </c>
      <c r="T24" s="82">
        <f>R24/P24</f>
        <v>1.039</v>
      </c>
      <c r="U24" s="83">
        <v>1506.25</v>
      </c>
      <c r="V24" s="45">
        <v>4881.18</v>
      </c>
      <c r="W24" s="46">
        <f t="shared" si="10"/>
        <v>3.2406174273858923</v>
      </c>
    </row>
    <row r="25" spans="1:25" s="89" customFormat="1" ht="32.25" customHeight="1">
      <c r="A25" s="84"/>
      <c r="B25" s="85"/>
      <c r="C25" s="221" t="s">
        <v>37</v>
      </c>
      <c r="D25" s="222"/>
      <c r="E25" s="223"/>
      <c r="F25" s="224" t="s">
        <v>38</v>
      </c>
      <c r="G25" s="225"/>
      <c r="H25" s="225"/>
      <c r="I25" s="225"/>
      <c r="J25" s="226"/>
      <c r="K25" s="224" t="s">
        <v>47</v>
      </c>
      <c r="L25" s="225"/>
      <c r="M25" s="225"/>
      <c r="N25" s="225"/>
      <c r="O25" s="226"/>
      <c r="P25" s="224" t="s">
        <v>48</v>
      </c>
      <c r="Q25" s="225"/>
      <c r="R25" s="225"/>
      <c r="S25" s="225"/>
      <c r="T25" s="226"/>
      <c r="U25" s="86"/>
      <c r="V25" s="87"/>
      <c r="W25" s="88"/>
      <c r="X25" s="95"/>
      <c r="Y25" s="95"/>
    </row>
    <row r="31" ht="12.75">
      <c r="B31" t="s">
        <v>39</v>
      </c>
    </row>
    <row r="32" ht="12.75">
      <c r="B32" t="s">
        <v>40</v>
      </c>
    </row>
  </sheetData>
  <sheetProtection/>
  <mergeCells count="26">
    <mergeCell ref="X4:Y5"/>
    <mergeCell ref="A1:Y1"/>
    <mergeCell ref="P5:Q5"/>
    <mergeCell ref="R5:S5"/>
    <mergeCell ref="A4:A6"/>
    <mergeCell ref="B4:B6"/>
    <mergeCell ref="C4:E4"/>
    <mergeCell ref="F4:J4"/>
    <mergeCell ref="K4:O4"/>
    <mergeCell ref="P4:T4"/>
    <mergeCell ref="F5:G5"/>
    <mergeCell ref="H5:I5"/>
    <mergeCell ref="J5:J6"/>
    <mergeCell ref="K5:L5"/>
    <mergeCell ref="M5:N5"/>
    <mergeCell ref="O5:O6"/>
    <mergeCell ref="U4:W4"/>
    <mergeCell ref="E5:E6"/>
    <mergeCell ref="U5:U6"/>
    <mergeCell ref="V5:V6"/>
    <mergeCell ref="W5:W6"/>
    <mergeCell ref="C25:E25"/>
    <mergeCell ref="F25:J25"/>
    <mergeCell ref="K25:O25"/>
    <mergeCell ref="P25:T25"/>
    <mergeCell ref="T5:T6"/>
  </mergeCells>
  <conditionalFormatting sqref="V23:IV24 A7:E24 J24:U24 F7:U23 V7:W22 Z7:IV22">
    <cfRule type="expression" priority="4" dxfId="0" stopIfTrue="1">
      <formula>MOD(ROW(A7),2)=0</formula>
    </cfRule>
  </conditionalFormatting>
  <conditionalFormatting sqref="X7:X22">
    <cfRule type="cellIs" priority="1" dxfId="17" operator="lessThan" stopIfTrue="1">
      <formula>0</formula>
    </cfRule>
  </conditionalFormatting>
  <conditionalFormatting sqref="Y7:Y22">
    <cfRule type="cellIs" priority="2" dxfId="17" operator="lessThan" stopIfTrue="1">
      <formula>0</formula>
    </cfRule>
    <cfRule type="cellIs" priority="3" dxfId="16" operator="equal" stopIfTrue="1">
      <formula>0</formula>
    </cfRule>
  </conditionalFormatting>
  <printOptions/>
  <pageMargins left="0.32" right="0.1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34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3.8515625" style="0" bestFit="1" customWidth="1"/>
    <col min="2" max="2" width="20.421875" style="0" customWidth="1"/>
    <col min="3" max="4" width="12.57421875" style="0" hidden="1" customWidth="1"/>
    <col min="5" max="5" width="8.8515625" style="3" hidden="1" customWidth="1"/>
    <col min="6" max="9" width="11.8515625" style="0" hidden="1" customWidth="1"/>
    <col min="10" max="10" width="8.28125" style="0" hidden="1" customWidth="1"/>
    <col min="11" max="11" width="11.8515625" style="0" hidden="1" customWidth="1"/>
    <col min="12" max="12" width="13.140625" style="0" hidden="1" customWidth="1"/>
    <col min="13" max="14" width="11.8515625" style="0" hidden="1" customWidth="1"/>
    <col min="15" max="15" width="8.28125" style="0" hidden="1" customWidth="1"/>
    <col min="16" max="19" width="11.8515625" style="0" hidden="1" customWidth="1"/>
    <col min="20" max="20" width="8.28125" style="0" hidden="1" customWidth="1"/>
    <col min="21" max="21" width="11.8515625" style="0" bestFit="1" customWidth="1"/>
    <col min="22" max="22" width="13.140625" style="0" customWidth="1"/>
    <col min="23" max="23" width="13.57421875" style="0" customWidth="1"/>
    <col min="24" max="24" width="11.8515625" style="0" bestFit="1" customWidth="1"/>
  </cols>
  <sheetData>
    <row r="1" spans="1:24" ht="47.25" customHeight="1">
      <c r="A1" s="231" t="s">
        <v>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4" ht="15">
      <c r="A2" s="235" t="s">
        <v>81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1:20" ht="12.75">
      <c r="A3" s="130"/>
      <c r="B3" s="130"/>
      <c r="J3" s="5"/>
      <c r="O3" s="5"/>
      <c r="T3" s="5"/>
    </row>
    <row r="4" spans="1:24" ht="12.75" hidden="1">
      <c r="A4" s="196" t="s">
        <v>1</v>
      </c>
      <c r="B4" s="199" t="s">
        <v>2</v>
      </c>
      <c r="C4" s="202" t="s">
        <v>3</v>
      </c>
      <c r="D4" s="203"/>
      <c r="E4" s="204"/>
      <c r="F4" s="187" t="s">
        <v>4</v>
      </c>
      <c r="G4" s="187"/>
      <c r="H4" s="187"/>
      <c r="I4" s="187"/>
      <c r="J4" s="187"/>
      <c r="K4" s="187" t="s">
        <v>41</v>
      </c>
      <c r="L4" s="187"/>
      <c r="M4" s="187"/>
      <c r="N4" s="187"/>
      <c r="O4" s="187"/>
      <c r="P4" s="187" t="s">
        <v>65</v>
      </c>
      <c r="Q4" s="187"/>
      <c r="R4" s="187"/>
      <c r="S4" s="187"/>
      <c r="T4" s="187"/>
      <c r="U4" s="210" t="s">
        <v>85</v>
      </c>
      <c r="V4" s="210"/>
      <c r="W4" s="210"/>
      <c r="X4" s="210"/>
    </row>
    <row r="5" spans="1:24" ht="29.25" customHeight="1">
      <c r="A5" s="241"/>
      <c r="B5" s="242"/>
      <c r="C5" s="116"/>
      <c r="D5" s="117"/>
      <c r="E5" s="118"/>
      <c r="F5" s="113"/>
      <c r="G5" s="114"/>
      <c r="H5" s="113"/>
      <c r="I5" s="114"/>
      <c r="J5" s="119"/>
      <c r="K5" s="113"/>
      <c r="L5" s="114"/>
      <c r="M5" s="113"/>
      <c r="N5" s="114"/>
      <c r="O5" s="119"/>
      <c r="P5" s="113"/>
      <c r="Q5" s="114"/>
      <c r="R5" s="113"/>
      <c r="S5" s="114"/>
      <c r="T5" s="119"/>
      <c r="U5" s="236" t="s">
        <v>76</v>
      </c>
      <c r="V5" s="237"/>
      <c r="W5" s="237"/>
      <c r="X5" s="238"/>
    </row>
    <row r="6" spans="1:24" ht="23.25" customHeight="1">
      <c r="A6" s="197"/>
      <c r="B6" s="200"/>
      <c r="C6" s="6" t="s">
        <v>6</v>
      </c>
      <c r="D6" s="7" t="s">
        <v>7</v>
      </c>
      <c r="E6" s="185" t="s">
        <v>8</v>
      </c>
      <c r="F6" s="188" t="s">
        <v>9</v>
      </c>
      <c r="G6" s="189"/>
      <c r="H6" s="188" t="s">
        <v>10</v>
      </c>
      <c r="I6" s="189"/>
      <c r="J6" s="180" t="s">
        <v>11</v>
      </c>
      <c r="K6" s="188" t="s">
        <v>42</v>
      </c>
      <c r="L6" s="189"/>
      <c r="M6" s="188" t="s">
        <v>43</v>
      </c>
      <c r="N6" s="189"/>
      <c r="O6" s="180" t="s">
        <v>11</v>
      </c>
      <c r="P6" s="188" t="s">
        <v>45</v>
      </c>
      <c r="Q6" s="189"/>
      <c r="R6" s="188" t="s">
        <v>46</v>
      </c>
      <c r="S6" s="189"/>
      <c r="T6" s="180" t="s">
        <v>11</v>
      </c>
      <c r="U6" s="239" t="s">
        <v>77</v>
      </c>
      <c r="V6" s="240"/>
      <c r="W6" s="239" t="s">
        <v>78</v>
      </c>
      <c r="X6" s="240"/>
    </row>
    <row r="7" spans="1:24" s="12" customFormat="1" ht="22.5">
      <c r="A7" s="198"/>
      <c r="B7" s="201"/>
      <c r="C7" s="8" t="s">
        <v>15</v>
      </c>
      <c r="D7" s="9" t="s">
        <v>16</v>
      </c>
      <c r="E7" s="186"/>
      <c r="F7" s="10" t="s">
        <v>17</v>
      </c>
      <c r="G7" s="11" t="s">
        <v>18</v>
      </c>
      <c r="H7" s="10" t="s">
        <v>17</v>
      </c>
      <c r="I7" s="11" t="s">
        <v>18</v>
      </c>
      <c r="J7" s="181"/>
      <c r="K7" s="10" t="s">
        <v>17</v>
      </c>
      <c r="L7" s="11" t="s">
        <v>18</v>
      </c>
      <c r="M7" s="10" t="s">
        <v>17</v>
      </c>
      <c r="N7" s="11" t="s">
        <v>18</v>
      </c>
      <c r="O7" s="181"/>
      <c r="P7" s="10" t="s">
        <v>17</v>
      </c>
      <c r="Q7" s="11" t="s">
        <v>18</v>
      </c>
      <c r="R7" s="10" t="s">
        <v>17</v>
      </c>
      <c r="S7" s="11" t="s">
        <v>18</v>
      </c>
      <c r="T7" s="181"/>
      <c r="U7" s="120" t="s">
        <v>17</v>
      </c>
      <c r="V7" s="121" t="s">
        <v>18</v>
      </c>
      <c r="W7" s="120" t="s">
        <v>17</v>
      </c>
      <c r="X7" s="121" t="s">
        <v>18</v>
      </c>
    </row>
    <row r="8" spans="1:24" s="24" customFormat="1" ht="12.75">
      <c r="A8" s="109">
        <v>1</v>
      </c>
      <c r="B8" s="110" t="s">
        <v>19</v>
      </c>
      <c r="C8" s="111">
        <v>9655.43</v>
      </c>
      <c r="D8" s="111">
        <v>13995.91</v>
      </c>
      <c r="E8" s="112">
        <f aca="true" t="shared" si="0" ref="E8:E25">D8/C8</f>
        <v>1.4495377212615077</v>
      </c>
      <c r="F8" s="125">
        <f aca="true" t="shared" si="1" ref="F8:F23">+D8</f>
        <v>13995.91</v>
      </c>
      <c r="G8" s="125">
        <f aca="true" t="shared" si="2" ref="G8:G23">F8*1.18</f>
        <v>16515.1738</v>
      </c>
      <c r="H8" s="125">
        <v>14485.77</v>
      </c>
      <c r="I8" s="125">
        <f aca="true" t="shared" si="3" ref="I8:I23">H8*1.18</f>
        <v>17093.208599999998</v>
      </c>
      <c r="J8" s="124">
        <f>H8/F8</f>
        <v>1.0350002250657513</v>
      </c>
      <c r="K8" s="125">
        <v>14485.77</v>
      </c>
      <c r="L8" s="125">
        <v>17093.21</v>
      </c>
      <c r="M8" s="125">
        <f>+ROUND(K8*1.039,2)</f>
        <v>15050.72</v>
      </c>
      <c r="N8" s="125">
        <f>ROUND(M8*1.18,2)</f>
        <v>17759.85</v>
      </c>
      <c r="O8" s="124">
        <f>M8/K8</f>
        <v>1.0390003430953272</v>
      </c>
      <c r="P8" s="125">
        <f>+M8</f>
        <v>15050.72</v>
      </c>
      <c r="Q8" s="125">
        <f>+N8</f>
        <v>17759.85</v>
      </c>
      <c r="R8" s="125">
        <v>15637.69</v>
      </c>
      <c r="S8" s="125">
        <f>+R8*1.18</f>
        <v>18452.4742</v>
      </c>
      <c r="T8" s="124">
        <f>R8/P8</f>
        <v>1.038999463148607</v>
      </c>
      <c r="U8" s="125">
        <v>16059.98</v>
      </c>
      <c r="V8" s="125">
        <v>19271.98</v>
      </c>
      <c r="W8" s="125">
        <v>16778.19</v>
      </c>
      <c r="X8" s="125">
        <v>20133.83</v>
      </c>
    </row>
    <row r="9" spans="1:24" s="24" customFormat="1" ht="12.75">
      <c r="A9" s="109">
        <v>2</v>
      </c>
      <c r="B9" s="110" t="s">
        <v>20</v>
      </c>
      <c r="C9" s="111">
        <v>4247.83</v>
      </c>
      <c r="D9" s="111">
        <v>4587.66</v>
      </c>
      <c r="E9" s="112">
        <f t="shared" si="0"/>
        <v>1.0800008474915428</v>
      </c>
      <c r="F9" s="125">
        <f t="shared" si="1"/>
        <v>4587.66</v>
      </c>
      <c r="G9" s="125">
        <f t="shared" si="2"/>
        <v>5413.4388</v>
      </c>
      <c r="H9" s="125">
        <v>4748.18</v>
      </c>
      <c r="I9" s="125">
        <f t="shared" si="3"/>
        <v>5602.8524</v>
      </c>
      <c r="J9" s="124">
        <f aca="true" t="shared" si="4" ref="J9:J22">H9/F9</f>
        <v>1.0349895153520532</v>
      </c>
      <c r="K9" s="125">
        <v>4748.18</v>
      </c>
      <c r="L9" s="125">
        <v>5602.85</v>
      </c>
      <c r="M9" s="125">
        <f aca="true" t="shared" si="5" ref="M9:M25">+ROUND(K9*1.039,2)</f>
        <v>4933.36</v>
      </c>
      <c r="N9" s="125">
        <f aca="true" t="shared" si="6" ref="N9:N25">ROUND(M9*1.18,2)</f>
        <v>5821.36</v>
      </c>
      <c r="O9" s="124">
        <f aca="true" t="shared" si="7" ref="O9:O24">M9/K9</f>
        <v>1.0390002063948711</v>
      </c>
      <c r="P9" s="125">
        <f aca="true" t="shared" si="8" ref="P9:Q25">+M9</f>
        <v>4933.36</v>
      </c>
      <c r="Q9" s="125">
        <f t="shared" si="8"/>
        <v>5821.36</v>
      </c>
      <c r="R9" s="125">
        <f>+ROUND(P9*1.039,2)</f>
        <v>5125.76</v>
      </c>
      <c r="S9" s="125">
        <f>+ROUND(R9*1.18,2)</f>
        <v>6048.4</v>
      </c>
      <c r="T9" s="124">
        <f aca="true" t="shared" si="9" ref="T9:T21">R9/P9</f>
        <v>1.0389997891903289</v>
      </c>
      <c r="U9" s="125">
        <v>8966.18</v>
      </c>
      <c r="V9" s="125">
        <v>10759.42</v>
      </c>
      <c r="W9" s="125">
        <v>9378.62</v>
      </c>
      <c r="X9" s="126">
        <v>11254.35</v>
      </c>
    </row>
    <row r="10" spans="1:24" s="24" customFormat="1" ht="12.75">
      <c r="A10" s="109">
        <v>3</v>
      </c>
      <c r="B10" s="110" t="s">
        <v>21</v>
      </c>
      <c r="C10" s="111">
        <v>3804.31</v>
      </c>
      <c r="D10" s="111">
        <v>4108.67</v>
      </c>
      <c r="E10" s="112">
        <f t="shared" si="0"/>
        <v>1.0800039954682978</v>
      </c>
      <c r="F10" s="125">
        <f t="shared" si="1"/>
        <v>4108.67</v>
      </c>
      <c r="G10" s="125">
        <f t="shared" si="2"/>
        <v>4848.2306</v>
      </c>
      <c r="H10" s="125">
        <v>4252.4</v>
      </c>
      <c r="I10" s="125">
        <f t="shared" si="3"/>
        <v>5017.831999999999</v>
      </c>
      <c r="J10" s="124">
        <f t="shared" si="4"/>
        <v>1.0349821231688112</v>
      </c>
      <c r="K10" s="125">
        <v>4252.4</v>
      </c>
      <c r="L10" s="125">
        <v>5017.83</v>
      </c>
      <c r="M10" s="125">
        <f t="shared" si="5"/>
        <v>4418.24</v>
      </c>
      <c r="N10" s="125">
        <f t="shared" si="6"/>
        <v>5213.52</v>
      </c>
      <c r="O10" s="124">
        <f t="shared" si="7"/>
        <v>1.0389991534192455</v>
      </c>
      <c r="P10" s="125">
        <f t="shared" si="8"/>
        <v>4418.24</v>
      </c>
      <c r="Q10" s="125">
        <f t="shared" si="8"/>
        <v>5213.52</v>
      </c>
      <c r="R10" s="125">
        <v>4590.56</v>
      </c>
      <c r="S10" s="125">
        <f aca="true" t="shared" si="10" ref="S10:S22">+ROUND(R10*1.18,2)</f>
        <v>5416.86</v>
      </c>
      <c r="T10" s="124">
        <f t="shared" si="9"/>
        <v>1.0390019555298038</v>
      </c>
      <c r="U10" s="125">
        <v>4714.49</v>
      </c>
      <c r="V10" s="125">
        <v>5657.39</v>
      </c>
      <c r="W10" s="125">
        <v>4927.34</v>
      </c>
      <c r="X10" s="125">
        <v>5912.81</v>
      </c>
    </row>
    <row r="11" spans="1:24" s="24" customFormat="1" ht="12.75">
      <c r="A11" s="109">
        <v>4</v>
      </c>
      <c r="B11" s="110" t="s">
        <v>22</v>
      </c>
      <c r="C11" s="111">
        <v>4596.94</v>
      </c>
      <c r="D11" s="111">
        <v>7668.08</v>
      </c>
      <c r="E11" s="112">
        <f t="shared" si="0"/>
        <v>1.6680835512319065</v>
      </c>
      <c r="F11" s="125">
        <f t="shared" si="1"/>
        <v>7668.08</v>
      </c>
      <c r="G11" s="125">
        <f t="shared" si="2"/>
        <v>9048.3344</v>
      </c>
      <c r="H11" s="125">
        <v>7936.32</v>
      </c>
      <c r="I11" s="125">
        <f t="shared" si="3"/>
        <v>9364.8576</v>
      </c>
      <c r="J11" s="124">
        <f t="shared" si="4"/>
        <v>1.0349813773460892</v>
      </c>
      <c r="K11" s="125">
        <v>7936.32</v>
      </c>
      <c r="L11" s="125">
        <f aca="true" t="shared" si="11" ref="L11:L23">K11*1.18</f>
        <v>9364.8576</v>
      </c>
      <c r="M11" s="125">
        <f t="shared" si="5"/>
        <v>8245.84</v>
      </c>
      <c r="N11" s="125">
        <f t="shared" si="6"/>
        <v>9730.09</v>
      </c>
      <c r="O11" s="124">
        <f t="shared" si="7"/>
        <v>1.039000443530503</v>
      </c>
      <c r="P11" s="125">
        <f t="shared" si="8"/>
        <v>8245.84</v>
      </c>
      <c r="Q11" s="125">
        <f t="shared" si="8"/>
        <v>9730.09</v>
      </c>
      <c r="R11" s="125">
        <v>8567.42</v>
      </c>
      <c r="S11" s="125">
        <f t="shared" si="10"/>
        <v>10109.56</v>
      </c>
      <c r="T11" s="124">
        <f t="shared" si="9"/>
        <v>1.0389990589194067</v>
      </c>
      <c r="U11" s="125">
        <v>8798.76</v>
      </c>
      <c r="V11" s="125">
        <v>10558.51</v>
      </c>
      <c r="W11" s="125">
        <v>9203.5</v>
      </c>
      <c r="X11" s="125">
        <v>11044.2</v>
      </c>
    </row>
    <row r="12" spans="1:24" s="24" customFormat="1" ht="12.75">
      <c r="A12" s="109">
        <v>5</v>
      </c>
      <c r="B12" s="110" t="s">
        <v>23</v>
      </c>
      <c r="C12" s="111">
        <v>3415.39</v>
      </c>
      <c r="D12" s="111">
        <v>3771.04</v>
      </c>
      <c r="E12" s="112">
        <f t="shared" si="0"/>
        <v>1.104131592585327</v>
      </c>
      <c r="F12" s="126">
        <f t="shared" si="1"/>
        <v>3771.04</v>
      </c>
      <c r="G12" s="125">
        <f t="shared" si="2"/>
        <v>4449.8272</v>
      </c>
      <c r="H12" s="125">
        <v>3902.95</v>
      </c>
      <c r="I12" s="125">
        <f t="shared" si="3"/>
        <v>4605.481</v>
      </c>
      <c r="J12" s="124">
        <f t="shared" si="4"/>
        <v>1.0349797403368832</v>
      </c>
      <c r="K12" s="126">
        <v>3902.95</v>
      </c>
      <c r="L12" s="125">
        <f t="shared" si="11"/>
        <v>4605.481</v>
      </c>
      <c r="M12" s="125">
        <f t="shared" si="5"/>
        <v>4055.17</v>
      </c>
      <c r="N12" s="125">
        <f t="shared" si="6"/>
        <v>4785.1</v>
      </c>
      <c r="O12" s="124">
        <f t="shared" si="7"/>
        <v>1.0390012682714358</v>
      </c>
      <c r="P12" s="125">
        <f t="shared" si="8"/>
        <v>4055.17</v>
      </c>
      <c r="Q12" s="125">
        <f t="shared" si="8"/>
        <v>4785.1</v>
      </c>
      <c r="R12" s="125">
        <f aca="true" t="shared" si="12" ref="R12:R22">+ROUND(P12*1.039,2)</f>
        <v>4213.32</v>
      </c>
      <c r="S12" s="125">
        <f t="shared" si="10"/>
        <v>4971.72</v>
      </c>
      <c r="T12" s="124">
        <f t="shared" si="9"/>
        <v>1.0389995980439783</v>
      </c>
      <c r="U12" s="125">
        <v>4327.09</v>
      </c>
      <c r="V12" s="125">
        <v>5192.51</v>
      </c>
      <c r="W12" s="125">
        <v>4526.14</v>
      </c>
      <c r="X12" s="125">
        <v>5431.36</v>
      </c>
    </row>
    <row r="13" spans="1:24" s="24" customFormat="1" ht="12.75">
      <c r="A13" s="109">
        <v>6</v>
      </c>
      <c r="B13" s="110" t="s">
        <v>24</v>
      </c>
      <c r="C13" s="111">
        <v>4657.26</v>
      </c>
      <c r="D13" s="111">
        <v>5029.87</v>
      </c>
      <c r="E13" s="112">
        <f t="shared" si="0"/>
        <v>1.080006269780944</v>
      </c>
      <c r="F13" s="125">
        <f t="shared" si="1"/>
        <v>5029.87</v>
      </c>
      <c r="G13" s="125">
        <f t="shared" si="2"/>
        <v>5935.2465999999995</v>
      </c>
      <c r="H13" s="125">
        <v>5205.86</v>
      </c>
      <c r="I13" s="125">
        <f t="shared" si="3"/>
        <v>6142.9148</v>
      </c>
      <c r="J13" s="124">
        <f t="shared" si="4"/>
        <v>1.034988975858223</v>
      </c>
      <c r="K13" s="125">
        <v>5205.86</v>
      </c>
      <c r="L13" s="125">
        <f t="shared" si="11"/>
        <v>6142.9148</v>
      </c>
      <c r="M13" s="125">
        <f t="shared" si="5"/>
        <v>5408.89</v>
      </c>
      <c r="N13" s="125">
        <f t="shared" si="6"/>
        <v>6382.49</v>
      </c>
      <c r="O13" s="124">
        <f t="shared" si="7"/>
        <v>1.0390002804531817</v>
      </c>
      <c r="P13" s="125">
        <f t="shared" si="8"/>
        <v>5408.89</v>
      </c>
      <c r="Q13" s="125">
        <f t="shared" si="8"/>
        <v>6382.49</v>
      </c>
      <c r="R13" s="125">
        <f t="shared" si="12"/>
        <v>5619.84</v>
      </c>
      <c r="S13" s="125">
        <f t="shared" si="10"/>
        <v>6631.41</v>
      </c>
      <c r="T13" s="124">
        <f t="shared" si="9"/>
        <v>1.0390006082578864</v>
      </c>
      <c r="U13" s="125">
        <v>5771.54</v>
      </c>
      <c r="V13" s="125">
        <v>6925.85</v>
      </c>
      <c r="W13" s="125">
        <v>6037.03</v>
      </c>
      <c r="X13" s="125">
        <v>7244.44</v>
      </c>
    </row>
    <row r="14" spans="1:24" s="24" customFormat="1" ht="12.75">
      <c r="A14" s="109">
        <v>7</v>
      </c>
      <c r="B14" s="110" t="s">
        <v>25</v>
      </c>
      <c r="C14" s="111">
        <v>2843.24</v>
      </c>
      <c r="D14" s="111">
        <v>3720.57</v>
      </c>
      <c r="E14" s="112">
        <f t="shared" si="0"/>
        <v>1.3085669869585403</v>
      </c>
      <c r="F14" s="125">
        <f t="shared" si="1"/>
        <v>3720.57</v>
      </c>
      <c r="G14" s="125">
        <f t="shared" si="2"/>
        <v>4390.2726</v>
      </c>
      <c r="H14" s="125">
        <v>3850.79</v>
      </c>
      <c r="I14" s="125">
        <f t="shared" si="3"/>
        <v>4543.932199999999</v>
      </c>
      <c r="J14" s="124">
        <f t="shared" si="4"/>
        <v>1.0350000134388009</v>
      </c>
      <c r="K14" s="125">
        <v>3850.79</v>
      </c>
      <c r="L14" s="125">
        <f t="shared" si="11"/>
        <v>4543.932199999999</v>
      </c>
      <c r="M14" s="125">
        <f t="shared" si="5"/>
        <v>4000.97</v>
      </c>
      <c r="N14" s="125">
        <f t="shared" si="6"/>
        <v>4721.14</v>
      </c>
      <c r="O14" s="124">
        <f t="shared" si="7"/>
        <v>1.0389997896535517</v>
      </c>
      <c r="P14" s="125">
        <f t="shared" si="8"/>
        <v>4000.97</v>
      </c>
      <c r="Q14" s="125">
        <f t="shared" si="8"/>
        <v>4721.14</v>
      </c>
      <c r="R14" s="125">
        <f t="shared" si="12"/>
        <v>4157.01</v>
      </c>
      <c r="S14" s="125">
        <f t="shared" si="10"/>
        <v>4905.27</v>
      </c>
      <c r="T14" s="124">
        <f t="shared" si="9"/>
        <v>1.0390005423684758</v>
      </c>
      <c r="U14" s="125">
        <v>5980.07</v>
      </c>
      <c r="V14" s="125">
        <v>7176.08</v>
      </c>
      <c r="W14" s="125">
        <v>6255.15</v>
      </c>
      <c r="X14" s="125">
        <v>7506.18</v>
      </c>
    </row>
    <row r="15" spans="1:24" s="24" customFormat="1" ht="12.75">
      <c r="A15" s="109">
        <v>8</v>
      </c>
      <c r="B15" s="110" t="s">
        <v>26</v>
      </c>
      <c r="C15" s="111">
        <v>9134.39</v>
      </c>
      <c r="D15" s="111">
        <v>11434.28</v>
      </c>
      <c r="E15" s="112">
        <f t="shared" si="0"/>
        <v>1.2517836440090693</v>
      </c>
      <c r="F15" s="125">
        <f t="shared" si="1"/>
        <v>11434.28</v>
      </c>
      <c r="G15" s="125">
        <f t="shared" si="2"/>
        <v>13492.4504</v>
      </c>
      <c r="H15" s="125">
        <v>11834.48</v>
      </c>
      <c r="I15" s="125">
        <f t="shared" si="3"/>
        <v>13964.686399999999</v>
      </c>
      <c r="J15" s="124">
        <f t="shared" si="4"/>
        <v>1.035000017491263</v>
      </c>
      <c r="K15" s="125">
        <v>11834.48</v>
      </c>
      <c r="L15" s="125">
        <f t="shared" si="11"/>
        <v>13964.686399999999</v>
      </c>
      <c r="M15" s="125">
        <f t="shared" si="5"/>
        <v>12296.02</v>
      </c>
      <c r="N15" s="125">
        <f t="shared" si="6"/>
        <v>14509.3</v>
      </c>
      <c r="O15" s="124">
        <f t="shared" si="7"/>
        <v>1.0389996011654083</v>
      </c>
      <c r="P15" s="125">
        <f t="shared" si="8"/>
        <v>12296.02</v>
      </c>
      <c r="Q15" s="125">
        <f t="shared" si="8"/>
        <v>14509.3</v>
      </c>
      <c r="R15" s="125">
        <v>12775.57</v>
      </c>
      <c r="S15" s="125">
        <f t="shared" si="10"/>
        <v>15075.17</v>
      </c>
      <c r="T15" s="124">
        <f t="shared" si="9"/>
        <v>1.0390004245276112</v>
      </c>
      <c r="U15" s="125">
        <v>13120.48</v>
      </c>
      <c r="V15" s="125">
        <v>15744.58</v>
      </c>
      <c r="W15" s="125">
        <v>13724.02</v>
      </c>
      <c r="X15" s="125">
        <v>16468.83</v>
      </c>
    </row>
    <row r="16" spans="1:24" s="24" customFormat="1" ht="12.75">
      <c r="A16" s="109">
        <v>9</v>
      </c>
      <c r="B16" s="110" t="s">
        <v>27</v>
      </c>
      <c r="C16" s="111">
        <v>8774.89</v>
      </c>
      <c r="D16" s="111">
        <v>9476.89</v>
      </c>
      <c r="E16" s="112">
        <f t="shared" si="0"/>
        <v>1.0800010028615743</v>
      </c>
      <c r="F16" s="125">
        <f t="shared" si="1"/>
        <v>9476.89</v>
      </c>
      <c r="G16" s="125">
        <f t="shared" si="2"/>
        <v>11182.730199999998</v>
      </c>
      <c r="H16" s="125">
        <v>9808.58</v>
      </c>
      <c r="I16" s="125">
        <f t="shared" si="3"/>
        <v>11574.124399999999</v>
      </c>
      <c r="J16" s="124">
        <f t="shared" si="4"/>
        <v>1.034999878652174</v>
      </c>
      <c r="K16" s="125">
        <v>9808.58</v>
      </c>
      <c r="L16" s="125">
        <f t="shared" si="11"/>
        <v>11574.124399999999</v>
      </c>
      <c r="M16" s="125">
        <f t="shared" si="5"/>
        <v>10191.11</v>
      </c>
      <c r="N16" s="125">
        <f t="shared" si="6"/>
        <v>12025.51</v>
      </c>
      <c r="O16" s="124">
        <f t="shared" si="7"/>
        <v>1.038999528983808</v>
      </c>
      <c r="P16" s="125">
        <f t="shared" si="8"/>
        <v>10191.11</v>
      </c>
      <c r="Q16" s="125">
        <f t="shared" si="8"/>
        <v>12025.51</v>
      </c>
      <c r="R16" s="125">
        <v>10588.57</v>
      </c>
      <c r="S16" s="125">
        <f t="shared" si="10"/>
        <v>12494.51</v>
      </c>
      <c r="T16" s="124">
        <f t="shared" si="9"/>
        <v>1.0390006584169929</v>
      </c>
      <c r="U16" s="125">
        <v>10874.43</v>
      </c>
      <c r="V16" s="125">
        <v>13049.32</v>
      </c>
      <c r="W16" s="125">
        <v>11374.66</v>
      </c>
      <c r="X16" s="125">
        <v>13649.59</v>
      </c>
    </row>
    <row r="17" spans="1:24" s="24" customFormat="1" ht="12.75">
      <c r="A17" s="109">
        <v>10</v>
      </c>
      <c r="B17" s="110" t="s">
        <v>28</v>
      </c>
      <c r="C17" s="111">
        <v>7866.68</v>
      </c>
      <c r="D17" s="111">
        <v>8495.98</v>
      </c>
      <c r="E17" s="112">
        <f t="shared" si="0"/>
        <v>1.0799956271260556</v>
      </c>
      <c r="F17" s="125">
        <f t="shared" si="1"/>
        <v>8495.98</v>
      </c>
      <c r="G17" s="125">
        <f t="shared" si="2"/>
        <v>10025.256399999998</v>
      </c>
      <c r="H17" s="125">
        <v>8793.34</v>
      </c>
      <c r="I17" s="125">
        <f t="shared" si="3"/>
        <v>10376.1412</v>
      </c>
      <c r="J17" s="124">
        <f t="shared" si="4"/>
        <v>1.0350000823919079</v>
      </c>
      <c r="K17" s="125">
        <v>8793.34</v>
      </c>
      <c r="L17" s="125">
        <f t="shared" si="11"/>
        <v>10376.1412</v>
      </c>
      <c r="M17" s="125">
        <f t="shared" si="5"/>
        <v>9136.28</v>
      </c>
      <c r="N17" s="125">
        <f t="shared" si="6"/>
        <v>10780.81</v>
      </c>
      <c r="O17" s="124">
        <f t="shared" si="7"/>
        <v>1.038999970432168</v>
      </c>
      <c r="P17" s="125">
        <f t="shared" si="8"/>
        <v>9136.28</v>
      </c>
      <c r="Q17" s="125">
        <f t="shared" si="8"/>
        <v>10780.81</v>
      </c>
      <c r="R17" s="125">
        <v>9492.96</v>
      </c>
      <c r="S17" s="125">
        <f t="shared" si="10"/>
        <v>11201.69</v>
      </c>
      <c r="T17" s="124">
        <f t="shared" si="9"/>
        <v>1.0390399593707722</v>
      </c>
      <c r="U17" s="125">
        <v>9749.28</v>
      </c>
      <c r="V17" s="125">
        <v>11699.14</v>
      </c>
      <c r="W17" s="125">
        <v>10144.89</v>
      </c>
      <c r="X17" s="125">
        <v>12173.87</v>
      </c>
    </row>
    <row r="18" spans="1:24" s="24" customFormat="1" ht="12.75">
      <c r="A18" s="109">
        <v>11</v>
      </c>
      <c r="B18" s="110" t="s">
        <v>29</v>
      </c>
      <c r="C18" s="111">
        <v>3814</v>
      </c>
      <c r="D18" s="111">
        <v>4351.57</v>
      </c>
      <c r="E18" s="112">
        <f t="shared" si="0"/>
        <v>1.1409465128474041</v>
      </c>
      <c r="F18" s="125">
        <f t="shared" si="1"/>
        <v>4351.57</v>
      </c>
      <c r="G18" s="125">
        <f t="shared" si="2"/>
        <v>5134.852599999999</v>
      </c>
      <c r="H18" s="125">
        <v>4503.87</v>
      </c>
      <c r="I18" s="125">
        <f t="shared" si="3"/>
        <v>5314.566599999999</v>
      </c>
      <c r="J18" s="124">
        <f t="shared" si="4"/>
        <v>1.034998862479519</v>
      </c>
      <c r="K18" s="125">
        <v>4503.87</v>
      </c>
      <c r="L18" s="125">
        <f t="shared" si="11"/>
        <v>5314.566599999999</v>
      </c>
      <c r="M18" s="125">
        <f t="shared" si="5"/>
        <v>4679.52</v>
      </c>
      <c r="N18" s="125">
        <f t="shared" si="6"/>
        <v>5521.83</v>
      </c>
      <c r="O18" s="124">
        <f t="shared" si="7"/>
        <v>1.038999793510914</v>
      </c>
      <c r="P18" s="125">
        <f t="shared" si="8"/>
        <v>4679.52</v>
      </c>
      <c r="Q18" s="125">
        <f t="shared" si="8"/>
        <v>5521.83</v>
      </c>
      <c r="R18" s="125">
        <f t="shared" si="12"/>
        <v>4862.02</v>
      </c>
      <c r="S18" s="125">
        <f t="shared" si="10"/>
        <v>5737.18</v>
      </c>
      <c r="T18" s="124">
        <f t="shared" si="9"/>
        <v>1.0389997264676718</v>
      </c>
      <c r="U18" s="125">
        <v>4993.3</v>
      </c>
      <c r="V18" s="125">
        <v>5991.96</v>
      </c>
      <c r="W18" s="125">
        <v>5222.99</v>
      </c>
      <c r="X18" s="125">
        <v>6267.59</v>
      </c>
    </row>
    <row r="19" spans="1:24" s="24" customFormat="1" ht="12.75">
      <c r="A19" s="109">
        <v>12</v>
      </c>
      <c r="B19" s="110" t="s">
        <v>30</v>
      </c>
      <c r="C19" s="111">
        <v>2701.4</v>
      </c>
      <c r="D19" s="111">
        <v>3167.07</v>
      </c>
      <c r="E19" s="112">
        <f t="shared" si="0"/>
        <v>1.1723809876360405</v>
      </c>
      <c r="F19" s="125">
        <f t="shared" si="1"/>
        <v>3167.07</v>
      </c>
      <c r="G19" s="125">
        <f t="shared" si="2"/>
        <v>3737.1426</v>
      </c>
      <c r="H19" s="125">
        <v>3277.92</v>
      </c>
      <c r="I19" s="125">
        <f t="shared" si="3"/>
        <v>3867.9456</v>
      </c>
      <c r="J19" s="124">
        <f t="shared" si="4"/>
        <v>1.0350008051606059</v>
      </c>
      <c r="K19" s="125">
        <v>3277.92</v>
      </c>
      <c r="L19" s="125">
        <f t="shared" si="11"/>
        <v>3867.9456</v>
      </c>
      <c r="M19" s="125">
        <f t="shared" si="5"/>
        <v>3405.76</v>
      </c>
      <c r="N19" s="125">
        <f t="shared" si="6"/>
        <v>4018.8</v>
      </c>
      <c r="O19" s="124">
        <f t="shared" si="7"/>
        <v>1.03900034168009</v>
      </c>
      <c r="P19" s="125">
        <f t="shared" si="8"/>
        <v>3405.76</v>
      </c>
      <c r="Q19" s="125">
        <f t="shared" si="8"/>
        <v>4018.8</v>
      </c>
      <c r="R19" s="125">
        <f t="shared" si="12"/>
        <v>3538.58</v>
      </c>
      <c r="S19" s="125">
        <f t="shared" si="10"/>
        <v>4175.52</v>
      </c>
      <c r="T19" s="124">
        <f t="shared" si="9"/>
        <v>1.0389986376021798</v>
      </c>
      <c r="U19" s="125">
        <v>4838.92</v>
      </c>
      <c r="V19" s="125">
        <v>5806.7</v>
      </c>
      <c r="W19" s="125">
        <v>5061.15</v>
      </c>
      <c r="X19" s="125">
        <v>6073.39</v>
      </c>
    </row>
    <row r="20" spans="1:24" s="24" customFormat="1" ht="13.5" customHeight="1">
      <c r="A20" s="109">
        <v>13</v>
      </c>
      <c r="B20" s="110" t="s">
        <v>31</v>
      </c>
      <c r="C20" s="111">
        <v>2863.69</v>
      </c>
      <c r="D20" s="111">
        <v>3548</v>
      </c>
      <c r="E20" s="112">
        <f t="shared" si="0"/>
        <v>1.2389609210494152</v>
      </c>
      <c r="F20" s="125">
        <f t="shared" si="1"/>
        <v>3548</v>
      </c>
      <c r="G20" s="125">
        <f t="shared" si="2"/>
        <v>4186.639999999999</v>
      </c>
      <c r="H20" s="125">
        <v>3672.18</v>
      </c>
      <c r="I20" s="125">
        <f t="shared" si="3"/>
        <v>4333.1723999999995</v>
      </c>
      <c r="J20" s="124">
        <f t="shared" si="4"/>
        <v>1.035</v>
      </c>
      <c r="K20" s="125">
        <v>3672.18</v>
      </c>
      <c r="L20" s="125">
        <f t="shared" si="11"/>
        <v>4333.1723999999995</v>
      </c>
      <c r="M20" s="125">
        <f t="shared" si="5"/>
        <v>3815.4</v>
      </c>
      <c r="N20" s="125">
        <f t="shared" si="6"/>
        <v>4502.17</v>
      </c>
      <c r="O20" s="124">
        <f t="shared" si="7"/>
        <v>1.0390013561426727</v>
      </c>
      <c r="P20" s="125">
        <f t="shared" si="8"/>
        <v>3815.4</v>
      </c>
      <c r="Q20" s="125">
        <f t="shared" si="8"/>
        <v>4502.17</v>
      </c>
      <c r="R20" s="125">
        <f t="shared" si="12"/>
        <v>3964.2</v>
      </c>
      <c r="S20" s="125">
        <f t="shared" si="10"/>
        <v>4677.76</v>
      </c>
      <c r="T20" s="124">
        <f t="shared" si="9"/>
        <v>1.0389998427425695</v>
      </c>
      <c r="U20" s="125">
        <v>4071.23</v>
      </c>
      <c r="V20" s="125">
        <v>4885.48</v>
      </c>
      <c r="W20" s="125">
        <v>4246.22</v>
      </c>
      <c r="X20" s="125">
        <v>5095.46</v>
      </c>
    </row>
    <row r="21" spans="1:24" s="24" customFormat="1" ht="12.75">
      <c r="A21" s="109">
        <v>14</v>
      </c>
      <c r="B21" s="110" t="s">
        <v>32</v>
      </c>
      <c r="C21" s="111">
        <v>25400.08</v>
      </c>
      <c r="D21" s="111">
        <v>27432.09</v>
      </c>
      <c r="E21" s="112">
        <f t="shared" si="0"/>
        <v>1.080000141731837</v>
      </c>
      <c r="F21" s="125">
        <f t="shared" si="1"/>
        <v>27432.09</v>
      </c>
      <c r="G21" s="125">
        <f t="shared" si="2"/>
        <v>32369.866199999997</v>
      </c>
      <c r="H21" s="125">
        <v>28392.21</v>
      </c>
      <c r="I21" s="125">
        <f t="shared" si="3"/>
        <v>33502.807799999995</v>
      </c>
      <c r="J21" s="124">
        <f t="shared" si="4"/>
        <v>1.0349998851709803</v>
      </c>
      <c r="K21" s="125">
        <v>28392.21</v>
      </c>
      <c r="L21" s="125">
        <f t="shared" si="11"/>
        <v>33502.807799999995</v>
      </c>
      <c r="M21" s="125">
        <f t="shared" si="5"/>
        <v>29499.51</v>
      </c>
      <c r="N21" s="125">
        <f t="shared" si="6"/>
        <v>34809.42</v>
      </c>
      <c r="O21" s="124">
        <f t="shared" si="7"/>
        <v>1.0390001341917379</v>
      </c>
      <c r="P21" s="125">
        <f t="shared" si="8"/>
        <v>29499.51</v>
      </c>
      <c r="Q21" s="125">
        <f t="shared" si="8"/>
        <v>34809.42</v>
      </c>
      <c r="R21" s="125">
        <f t="shared" si="12"/>
        <v>30649.99</v>
      </c>
      <c r="S21" s="125">
        <f t="shared" si="10"/>
        <v>36166.99</v>
      </c>
      <c r="T21" s="124">
        <f t="shared" si="9"/>
        <v>1.0389999698300074</v>
      </c>
      <c r="U21" s="125">
        <v>31477.38</v>
      </c>
      <c r="V21" s="125">
        <v>37772.86</v>
      </c>
      <c r="W21" s="125">
        <v>32925.34</v>
      </c>
      <c r="X21" s="125">
        <v>39510.4</v>
      </c>
    </row>
    <row r="22" spans="1:24" s="24" customFormat="1" ht="13.5" customHeight="1">
      <c r="A22" s="109">
        <v>15</v>
      </c>
      <c r="B22" s="110" t="s">
        <v>33</v>
      </c>
      <c r="C22" s="111">
        <v>6157.61</v>
      </c>
      <c r="D22" s="111">
        <v>6710.68</v>
      </c>
      <c r="E22" s="112">
        <f t="shared" si="0"/>
        <v>1.0898189394911337</v>
      </c>
      <c r="F22" s="125">
        <f t="shared" si="1"/>
        <v>6710.68</v>
      </c>
      <c r="G22" s="125">
        <f t="shared" si="2"/>
        <v>7918.6024</v>
      </c>
      <c r="H22" s="125">
        <v>6945.55</v>
      </c>
      <c r="I22" s="125">
        <f t="shared" si="3"/>
        <v>8195.749</v>
      </c>
      <c r="J22" s="124">
        <f t="shared" si="4"/>
        <v>1.0349994337384587</v>
      </c>
      <c r="K22" s="125">
        <v>6945.55</v>
      </c>
      <c r="L22" s="125">
        <f t="shared" si="11"/>
        <v>8195.749</v>
      </c>
      <c r="M22" s="125">
        <f t="shared" si="5"/>
        <v>7216.43</v>
      </c>
      <c r="N22" s="125">
        <f t="shared" si="6"/>
        <v>8515.39</v>
      </c>
      <c r="O22" s="124">
        <f t="shared" si="7"/>
        <v>1.03900051111863</v>
      </c>
      <c r="P22" s="125">
        <f t="shared" si="8"/>
        <v>7216.43</v>
      </c>
      <c r="Q22" s="125">
        <f t="shared" si="8"/>
        <v>8515.39</v>
      </c>
      <c r="R22" s="125">
        <f t="shared" si="12"/>
        <v>7497.87</v>
      </c>
      <c r="S22" s="125">
        <f t="shared" si="10"/>
        <v>8847.49</v>
      </c>
      <c r="T22" s="124">
        <f>R22/P22</f>
        <v>1.0389998932990412</v>
      </c>
      <c r="U22" s="125">
        <v>7700.33</v>
      </c>
      <c r="V22" s="125">
        <v>9240.4</v>
      </c>
      <c r="W22" s="125">
        <v>8054.54</v>
      </c>
      <c r="X22" s="125">
        <v>9665.45</v>
      </c>
    </row>
    <row r="23" spans="1:24" s="24" customFormat="1" ht="12.75">
      <c r="A23" s="109">
        <v>16</v>
      </c>
      <c r="B23" s="110" t="s">
        <v>34</v>
      </c>
      <c r="C23" s="111">
        <v>2388.08</v>
      </c>
      <c r="D23" s="111">
        <v>2388.08</v>
      </c>
      <c r="E23" s="112">
        <f t="shared" si="0"/>
        <v>1</v>
      </c>
      <c r="F23" s="125">
        <f t="shared" si="1"/>
        <v>2388.08</v>
      </c>
      <c r="G23" s="125">
        <f t="shared" si="2"/>
        <v>2817.9343999999996</v>
      </c>
      <c r="H23" s="125">
        <v>2471.66</v>
      </c>
      <c r="I23" s="125">
        <f t="shared" si="3"/>
        <v>2916.5588</v>
      </c>
      <c r="J23" s="124">
        <f>H23/F23</f>
        <v>1.0349988275099662</v>
      </c>
      <c r="K23" s="125">
        <v>2471.66</v>
      </c>
      <c r="L23" s="125">
        <f t="shared" si="11"/>
        <v>2916.5588</v>
      </c>
      <c r="M23" s="125">
        <f t="shared" si="5"/>
        <v>2568.05</v>
      </c>
      <c r="N23" s="125">
        <f t="shared" si="6"/>
        <v>3030.3</v>
      </c>
      <c r="O23" s="124">
        <f t="shared" si="7"/>
        <v>1.0389980822605052</v>
      </c>
      <c r="P23" s="125">
        <f t="shared" si="8"/>
        <v>2568.05</v>
      </c>
      <c r="Q23" s="125">
        <f t="shared" si="8"/>
        <v>3030.3</v>
      </c>
      <c r="R23" s="127">
        <v>4079.3</v>
      </c>
      <c r="S23" s="127">
        <f>+R23*1.18</f>
        <v>4813.574</v>
      </c>
      <c r="T23" s="124">
        <f>R23/P23</f>
        <v>1.5884815326804385</v>
      </c>
      <c r="U23" s="125">
        <v>4189.44</v>
      </c>
      <c r="V23" s="125">
        <v>5027.33</v>
      </c>
      <c r="W23" s="125">
        <v>4382.16</v>
      </c>
      <c r="X23" s="125">
        <v>5258.59</v>
      </c>
    </row>
    <row r="24" spans="1:24" s="24" customFormat="1" ht="12.75" customHeight="1">
      <c r="A24" s="109">
        <v>17</v>
      </c>
      <c r="B24" s="110" t="s">
        <v>35</v>
      </c>
      <c r="C24" s="111"/>
      <c r="D24" s="111">
        <v>1227.67</v>
      </c>
      <c r="E24" s="112"/>
      <c r="F24" s="125">
        <v>1227.67</v>
      </c>
      <c r="G24" s="125">
        <f>+F24*1.18</f>
        <v>1448.6506</v>
      </c>
      <c r="H24" s="125">
        <v>4230.5</v>
      </c>
      <c r="I24" s="125">
        <f>+H24*1.18</f>
        <v>4991.99</v>
      </c>
      <c r="J24" s="124">
        <f>H24/F24</f>
        <v>3.445958604510984</v>
      </c>
      <c r="K24" s="125">
        <v>4230.5</v>
      </c>
      <c r="L24" s="125">
        <f>+K24*1.18</f>
        <v>4991.99</v>
      </c>
      <c r="M24" s="125">
        <f>+ROUND(K24*1.25735,2)+0.01</f>
        <v>5319.2300000000005</v>
      </c>
      <c r="N24" s="125">
        <f>ROUND(M24*1.18,2)</f>
        <v>6276.69</v>
      </c>
      <c r="O24" s="124">
        <f t="shared" si="7"/>
        <v>1.2573525587991965</v>
      </c>
      <c r="P24" s="125">
        <f t="shared" si="8"/>
        <v>5319.2300000000005</v>
      </c>
      <c r="Q24" s="125">
        <f t="shared" si="8"/>
        <v>6276.69</v>
      </c>
      <c r="R24" s="125">
        <f>+P24*1.039</f>
        <v>5526.67997</v>
      </c>
      <c r="S24" s="125">
        <f>+R24*1.18</f>
        <v>6521.4823645999995</v>
      </c>
      <c r="T24" s="124">
        <f>R24/P24</f>
        <v>1.039</v>
      </c>
      <c r="U24" s="125">
        <v>5675.9</v>
      </c>
      <c r="V24" s="125">
        <v>6811.08</v>
      </c>
      <c r="W24" s="125">
        <v>5936.99</v>
      </c>
      <c r="X24" s="125">
        <v>7124.39</v>
      </c>
    </row>
    <row r="25" spans="1:24" s="24" customFormat="1" ht="12.75" customHeight="1">
      <c r="A25" s="109">
        <v>18</v>
      </c>
      <c r="B25" s="110" t="s">
        <v>36</v>
      </c>
      <c r="C25" s="111">
        <v>1283.43</v>
      </c>
      <c r="D25" s="111">
        <v>1506.25</v>
      </c>
      <c r="E25" s="112">
        <f t="shared" si="0"/>
        <v>1.1736128966908985</v>
      </c>
      <c r="F25" s="123">
        <f>+D25</f>
        <v>1506.25</v>
      </c>
      <c r="G25" s="123">
        <f>+F25*1.18</f>
        <v>1777.375</v>
      </c>
      <c r="H25" s="123">
        <v>3697.36</v>
      </c>
      <c r="I25" s="123">
        <f>+H25*1.18</f>
        <v>4362.8848</v>
      </c>
      <c r="J25" s="124">
        <f>+H25/F25</f>
        <v>2.454678838174274</v>
      </c>
      <c r="K25" s="123">
        <f>+H25</f>
        <v>3697.36</v>
      </c>
      <c r="L25" s="123">
        <f>+K25*1.18</f>
        <v>4362.8848</v>
      </c>
      <c r="M25" s="125">
        <f t="shared" si="5"/>
        <v>3841.56</v>
      </c>
      <c r="N25" s="125">
        <f t="shared" si="6"/>
        <v>4533.04</v>
      </c>
      <c r="O25" s="124">
        <f>+M25/K25</f>
        <v>1.0390008005712184</v>
      </c>
      <c r="P25" s="125">
        <f t="shared" si="8"/>
        <v>3841.56</v>
      </c>
      <c r="Q25" s="125">
        <f t="shared" si="8"/>
        <v>4533.04</v>
      </c>
      <c r="R25" s="125">
        <f>+P25*1.039</f>
        <v>3991.38084</v>
      </c>
      <c r="S25" s="125">
        <f>+R25*1.18</f>
        <v>4709.8293912</v>
      </c>
      <c r="T25" s="124">
        <f>R25/P25</f>
        <v>1.039</v>
      </c>
      <c r="U25" s="125">
        <v>4099.14</v>
      </c>
      <c r="V25" s="125">
        <v>4918.97</v>
      </c>
      <c r="W25" s="125">
        <v>4287.7</v>
      </c>
      <c r="X25" s="125">
        <v>5145.24</v>
      </c>
    </row>
    <row r="26" spans="3:24" s="122" customFormat="1" ht="45.75" customHeight="1">
      <c r="C26" s="232" t="s">
        <v>37</v>
      </c>
      <c r="D26" s="232"/>
      <c r="E26" s="232"/>
      <c r="F26" s="233" t="s">
        <v>74</v>
      </c>
      <c r="G26" s="233"/>
      <c r="H26" s="233"/>
      <c r="I26" s="233"/>
      <c r="J26" s="233"/>
      <c r="K26" s="233" t="s">
        <v>47</v>
      </c>
      <c r="L26" s="233"/>
      <c r="M26" s="233"/>
      <c r="N26" s="233"/>
      <c r="O26" s="233"/>
      <c r="P26" s="233" t="s">
        <v>48</v>
      </c>
      <c r="Q26" s="233"/>
      <c r="R26" s="233"/>
      <c r="S26" s="233"/>
      <c r="T26" s="233"/>
      <c r="U26" s="234"/>
      <c r="V26" s="233"/>
      <c r="W26" s="233"/>
      <c r="X26" s="233"/>
    </row>
    <row r="34" ht="12.75">
      <c r="B34" s="108"/>
    </row>
  </sheetData>
  <sheetProtection/>
  <mergeCells count="27">
    <mergeCell ref="A4:A7"/>
    <mergeCell ref="B4:B7"/>
    <mergeCell ref="C4:E4"/>
    <mergeCell ref="F4:J4"/>
    <mergeCell ref="K4:O4"/>
    <mergeCell ref="P4:T4"/>
    <mergeCell ref="R6:S6"/>
    <mergeCell ref="T6:T7"/>
    <mergeCell ref="U4:X4"/>
    <mergeCell ref="E6:E7"/>
    <mergeCell ref="F6:G6"/>
    <mergeCell ref="H6:I6"/>
    <mergeCell ref="J6:J7"/>
    <mergeCell ref="K6:L6"/>
    <mergeCell ref="M6:N6"/>
    <mergeCell ref="O6:O7"/>
    <mergeCell ref="P6:Q6"/>
    <mergeCell ref="C26:E26"/>
    <mergeCell ref="F26:J26"/>
    <mergeCell ref="K26:O26"/>
    <mergeCell ref="P26:T26"/>
    <mergeCell ref="U26:X26"/>
    <mergeCell ref="A1:X1"/>
    <mergeCell ref="A2:X2"/>
    <mergeCell ref="U5:X5"/>
    <mergeCell ref="U6:V6"/>
    <mergeCell ref="W6:X6"/>
  </mergeCells>
  <conditionalFormatting sqref="Y8:IV25 A8:E25 J25:T25 F8:T24">
    <cfRule type="expression" priority="3" dxfId="0" stopIfTrue="1">
      <formula>MOD(ROW(A8),2)=0</formula>
    </cfRule>
  </conditionalFormatting>
  <conditionalFormatting sqref="U8:X25">
    <cfRule type="expression" priority="1" dxfId="0" stopIfTrue="1">
      <formula>MOD(ROW(U8),2)=0</formula>
    </cfRule>
  </conditionalFormatting>
  <printOptions/>
  <pageMargins left="0.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2020-12-18T09:22:17Z</cp:lastPrinted>
  <dcterms:created xsi:type="dcterms:W3CDTF">2016-01-11T08:11:06Z</dcterms:created>
  <dcterms:modified xsi:type="dcterms:W3CDTF">2020-12-21T08:09:57Z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