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коэф'!$A$1:$AG$234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<sst xmlns="http://schemas.openxmlformats.org/spreadsheetml/2006/main" count="1030" uniqueCount="106">
  <si>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</si>
  <si>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</si>
  <si>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</si>
  <si>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</si>
  <si>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</si>
  <si>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</si>
  <si>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</si>
  <si>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</si>
  <si>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</si>
  <si>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</si>
  <si>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</si>
  <si>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</si>
  <si>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</si>
  <si>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</si>
  <si>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</si>
  <si>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</si>
  <si>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</si>
  <si>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</si>
  <si>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</si>
  <si>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</si>
  <si>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</si>
  <si>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</si>
  <si>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</si>
  <si>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</si>
  <si>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</si>
  <si>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</si>
  <si>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</si>
  <si>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</si>
  <si>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</si>
  <si>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</si>
  <si>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</si>
  <si>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</si>
  <si>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</si>
  <si>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</si>
  <si>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</si>
  <si>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</si>
  <si>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</si>
  <si>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</si>
  <si>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</si>
  <si>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</si>
  <si>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Мартынова Елена Дмитриевна</t>
  </si>
  <si>
    <t>3-44-79</t>
  </si>
  <si>
    <t>п. Ильичево</t>
  </si>
  <si>
    <t>руб./кв.м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</si>
  <si>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</si>
  <si>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</si>
  <si>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</si>
  <si>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</si>
  <si>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</si>
  <si>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</si>
  <si>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</si>
  <si>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</si>
  <si>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</si>
  <si>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</si>
  <si>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</si>
  <si>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</si>
  <si>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</si>
  <si>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</si>
  <si>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</si>
  <si>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</si>
  <si>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</si>
  <si>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</si>
  <si>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</si>
  <si>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</si>
  <si>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</si>
  <si>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</si>
  <si>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</si>
  <si>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</si>
  <si>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</si>
  <si>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</si>
  <si>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</si>
  <si>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</si>
  <si>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</si>
  <si>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</si>
  <si>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</si>
  <si>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</si>
  <si>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</si>
  <si>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от 29.11.2017г.</t>
  </si>
  <si>
    <t>602-в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</si>
  <si>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</si>
  <si>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</si>
  <si>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</si>
  <si>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</si>
  <si>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</si>
  <si>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</si>
  <si>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</si>
  <si>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</si>
  <si>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</si>
  <si>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</si>
  <si>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</si>
  <si>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</si>
  <si>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</si>
  <si>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</si>
  <si>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</si>
  <si>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</si>
  <si>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129)</t>
  </si>
  <si>
    <t>3. При отсутствии приборов учета   (на 2 человек в месяц)</t>
  </si>
  <si>
    <t>Объем теплоносителя, Гкал на нагрев, (м3, Гкал)</t>
  </si>
  <si>
    <t>от 29.11.2021 г.</t>
  </si>
  <si>
    <t>135-п</t>
  </si>
  <si>
    <t>4. При отсутствии приборов учета   (на 3 человек в месяц)</t>
  </si>
  <si>
    <t>5. При отсутствии приборов учета   (на 4 человека в месяц)</t>
  </si>
  <si>
    <t>6. При отсутствии приборов учета   (на 5 человек в месяц)</t>
  </si>
  <si>
    <t>от 16.11.2021г.</t>
  </si>
  <si>
    <t>287-в</t>
  </si>
  <si>
    <t>Мартынова Елена Дмитриевна 3-44-79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</si>
</sst>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3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1" fillId="0" borderId="17" xfId="0" applyNumberFormat="1" applyFont="1" applyBorder="1" applyAlignment="1">
      <alignment horizontal="center"/>
    </xf>
    <xf numFmtId="173" fontId="3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181" fontId="31" fillId="0" borderId="18" xfId="64" applyNumberFormat="1" applyFont="1" applyBorder="1" applyAlignment="1">
      <alignment vertical="center"/>
    </xf>
    <xf numFmtId="181" fontId="31" fillId="0" borderId="17" xfId="64" applyNumberFormat="1" applyFont="1" applyBorder="1" applyAlignment="1">
      <alignment vertical="center"/>
    </xf>
    <xf numFmtId="181" fontId="31" fillId="0" borderId="19" xfId="64" applyNumberFormat="1" applyFont="1" applyBorder="1" applyAlignment="1">
      <alignment vertical="center"/>
    </xf>
    <xf numFmtId="181" fontId="31" fillId="0" borderId="0" xfId="64" applyNumberFormat="1" applyFont="1" applyBorder="1" applyAlignment="1">
      <alignment vertical="center"/>
    </xf>
    <xf numFmtId="181" fontId="31" fillId="0" borderId="22" xfId="64" applyNumberFormat="1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173" fontId="31" fillId="0" borderId="0" xfId="64" applyFont="1" applyBorder="1" applyAlignment="1">
      <alignment/>
    </xf>
    <xf numFmtId="185" fontId="31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1" applyNumberFormat="1" applyFill="1" applyBorder="1" applyAlignment="1">
      <alignment horizontal="center" vertical="center"/>
    </xf>
    <xf numFmtId="177" fontId="0" fillId="24" borderId="0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173" fontId="31" fillId="0" borderId="24" xfId="64" applyFont="1" applyBorder="1" applyAlignment="1">
      <alignment vertical="center"/>
    </xf>
    <xf numFmtId="0" fontId="41" fillId="0" borderId="0" xfId="0" applyFont="1" applyAlignment="1">
      <alignment vertical="center"/>
    </xf>
    <xf numFmtId="173" fontId="31" fillId="0" borderId="17" xfId="64" applyFont="1" applyBorder="1" applyAlignment="1">
      <alignment/>
    </xf>
    <xf numFmtId="185" fontId="31" fillId="0" borderId="17" xfId="64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0" fillId="0" borderId="25" xfId="0" applyFont="1" applyBorder="1" applyAlignment="1">
      <alignment horizontal="left" wrapText="1"/>
    </xf>
    <xf numFmtId="0" fontId="30" fillId="0" borderId="2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185" fontId="51" fillId="0" borderId="17" xfId="64" applyNumberFormat="1" applyFont="1" applyBorder="1" applyAlignment="1">
      <alignment/>
    </xf>
    <xf numFmtId="173" fontId="0" fillId="24" borderId="29" xfId="0" applyNumberFormat="1" applyFill="1" applyBorder="1" applyAlignment="1">
      <alignment horizontal="center" vertical="center"/>
    </xf>
    <xf numFmtId="173" fontId="0" fillId="24" borderId="30" xfId="0" applyNumberForma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8" fillId="0" borderId="1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173" fontId="11" fillId="0" borderId="17" xfId="64" applyFont="1" applyBorder="1" applyAlignment="1">
      <alignment/>
    </xf>
    <xf numFmtId="185" fontId="11" fillId="0" borderId="17" xfId="64" applyNumberFormat="1" applyFont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179" fontId="31" fillId="0" borderId="17" xfId="64" applyNumberFormat="1" applyFont="1" applyBorder="1" applyAlignment="1">
      <alignment/>
    </xf>
    <xf numFmtId="0" fontId="28" fillId="24" borderId="0" xfId="0" applyFont="1" applyFill="1" applyAlignment="1">
      <alignment horizontal="center"/>
    </xf>
    <xf numFmtId="0" fontId="30" fillId="0" borderId="2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215" fontId="11" fillId="0" borderId="18" xfId="64" applyNumberFormat="1" applyFont="1" applyBorder="1" applyAlignment="1">
      <alignment horizontal="center" vertical="center"/>
    </xf>
    <xf numFmtId="215" fontId="11" fillId="0" borderId="23" xfId="64" applyNumberFormat="1" applyFont="1" applyBorder="1" applyAlignment="1">
      <alignment horizontal="center" vertical="center"/>
    </xf>
    <xf numFmtId="215" fontId="11" fillId="0" borderId="24" xfId="64" applyNumberFormat="1" applyFont="1" applyBorder="1" applyAlignment="1">
      <alignment horizontal="center" vertical="center"/>
    </xf>
    <xf numFmtId="173" fontId="31" fillId="0" borderId="17" xfId="64" applyFont="1" applyBorder="1" applyAlignment="1">
      <alignment horizontal="center" vertical="center"/>
    </xf>
    <xf numFmtId="181" fontId="31" fillId="0" borderId="17" xfId="64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7" fontId="0" fillId="24" borderId="29" xfId="61" applyNumberFormat="1" applyFill="1" applyBorder="1" applyAlignment="1">
      <alignment horizontal="center" vertical="center"/>
    </xf>
    <xf numFmtId="177" fontId="0" fillId="24" borderId="30" xfId="61" applyNumberFormat="1" applyFill="1" applyBorder="1" applyAlignment="1">
      <alignment horizontal="center" vertical="center"/>
    </xf>
    <xf numFmtId="173" fontId="0" fillId="24" borderId="29" xfId="0" applyNumberFormat="1" applyFill="1" applyBorder="1" applyAlignment="1">
      <alignment vertical="center"/>
    </xf>
    <xf numFmtId="173" fontId="0" fillId="24" borderId="30" xfId="0" applyNumberFormat="1" applyFill="1" applyBorder="1" applyAlignment="1">
      <alignment vertical="center"/>
    </xf>
    <xf numFmtId="0" fontId="35" fillId="0" borderId="0" xfId="0" applyFont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173" fontId="31" fillId="0" borderId="18" xfId="64" applyFont="1" applyBorder="1" applyAlignment="1">
      <alignment horizontal="center" vertical="center"/>
    </xf>
    <xf numFmtId="173" fontId="31" fillId="0" borderId="23" xfId="64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4"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7">
          <cell r="B247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2022 г. по 30 июня 2022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244">
          <cell r="AL244" t="str">
            <v>от 29.11.2021 г.</v>
          </cell>
          <cell r="AM244" t="str">
            <v>135-п</v>
          </cell>
        </row>
        <row r="287">
          <cell r="AL287" t="str">
            <v>от 29.11.2021 г.</v>
          </cell>
          <cell r="AM287" t="str">
            <v>133-п</v>
          </cell>
        </row>
        <row r="293">
          <cell r="A293" t="str">
            <v>Начальник ПЭО                                         С.А.Окунева</v>
          </cell>
        </row>
      </sheetData>
      <sheetData sheetId="14">
        <row r="159">
          <cell r="AH159">
            <v>0</v>
          </cell>
          <cell r="AI159">
            <v>0</v>
          </cell>
        </row>
      </sheetData>
      <sheetData sheetId="17">
        <row r="16">
          <cell r="K16">
            <v>44.42</v>
          </cell>
        </row>
        <row r="17">
          <cell r="K17">
            <v>2126.3</v>
          </cell>
          <cell r="O17">
            <v>0.0686</v>
          </cell>
        </row>
        <row r="18">
          <cell r="K18">
            <v>44.42</v>
          </cell>
        </row>
        <row r="19">
          <cell r="K19">
            <v>2126.3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324">
          <cell r="O324">
            <v>0.0433</v>
          </cell>
        </row>
        <row r="326">
          <cell r="O326">
            <v>0.0464</v>
          </cell>
        </row>
        <row r="328">
          <cell r="O328">
            <v>0.0476</v>
          </cell>
        </row>
        <row r="330">
          <cell r="O330">
            <v>0.0541</v>
          </cell>
        </row>
        <row r="332">
          <cell r="O332">
            <v>0.0331</v>
          </cell>
        </row>
        <row r="334">
          <cell r="O334">
            <v>0.0351</v>
          </cell>
        </row>
        <row r="336">
          <cell r="O336">
            <v>0.0187</v>
          </cell>
        </row>
        <row r="342">
          <cell r="AS342" t="str">
            <v>от 29.11.2021 г.</v>
          </cell>
          <cell r="AT342" t="str">
            <v>135-п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P234"/>
  <sheetViews>
    <sheetView showGridLines="0" view="pageBreakPreview" zoomScaleSheetLayoutView="100" zoomScalePageLayoutView="0" workbookViewId="0" topLeftCell="A207">
      <selection activeCell="Z217" sqref="Z217:AE217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19" width="3.50390625" style="0" customWidth="1"/>
    <col min="20" max="20" width="3.00390625" style="0" customWidth="1"/>
    <col min="21" max="21" width="2.25390625" style="0" customWidth="1"/>
    <col min="22" max="22" width="2.50390625" style="0" customWidth="1"/>
    <col min="23" max="23" width="3.50390625" style="0" customWidth="1"/>
    <col min="24" max="24" width="3.00390625" style="0" customWidth="1"/>
    <col min="25" max="25" width="1.37890625" style="0" customWidth="1"/>
    <col min="26" max="27" width="3.50390625" style="0" customWidth="1"/>
    <col min="28" max="28" width="3.25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2.50390625" style="14" customWidth="1"/>
    <col min="34" max="34" width="1.875" style="0" hidden="1" customWidth="1"/>
    <col min="35" max="35" width="1.875" style="0" customWidth="1"/>
    <col min="36" max="36" width="4.50390625" style="0" hidden="1" customWidth="1"/>
    <col min="37" max="40" width="3.50390625" style="0" hidden="1" customWidth="1"/>
    <col min="41" max="41" width="14.625" style="0" hidden="1" customWidth="1"/>
    <col min="42" max="42" width="9.625" style="0" hidden="1" customWidth="1"/>
    <col min="43" max="46" width="3.50390625" style="0" customWidth="1"/>
    <col min="47" max="47" width="11.125" style="0" customWidth="1"/>
    <col min="48" max="48" width="8.125" style="0" customWidth="1"/>
  </cols>
  <sheetData>
    <row r="1" spans="20:34" s="11" customFormat="1" ht="23.25" customHeight="1">
      <c r="T1" s="38" t="s">
        <v>24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tr">
        <f>+'[6]Шуш_3 эт и выше'!T2</f>
        <v>Директор МУП "ШТЭС"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tr">
        <f>+'[6]Шуш_3 эт и выше'!T3</f>
        <v>____________А.П.Щербаков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9.75" customHeight="1"/>
    <row r="5" spans="1:32" ht="20.25" customHeight="1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"/>
    </row>
    <row r="6" spans="1:32" ht="20.25" customHeight="1">
      <c r="A6" s="129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"/>
    </row>
    <row r="7" spans="1:32" ht="20.25" customHeight="1">
      <c r="A7" s="127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"/>
      <c r="AF7" s="1"/>
    </row>
    <row r="8" spans="1:32" ht="20.25" customHeight="1">
      <c r="A8" s="131" t="str">
        <f>+'[6]Шуш_3 эт и выше'!A8</f>
        <v>с 1 января 2022 г. по 30 июня 2022 г.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0"/>
    </row>
    <row r="9" spans="1:35" ht="20.25" customHeight="1">
      <c r="A9" s="127" t="s">
        <v>42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2"/>
      <c r="AI9" s="15"/>
    </row>
    <row r="10" ht="8.25" customHeight="1">
      <c r="AI10" s="16"/>
    </row>
    <row r="11" spans="1:35" s="19" customFormat="1" ht="17.25">
      <c r="A11" s="128" t="s">
        <v>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4"/>
      <c r="AG11" s="14"/>
      <c r="AH11" s="17"/>
      <c r="AI11" s="18"/>
    </row>
    <row r="12" spans="1:35" s="5" customFormat="1" ht="15">
      <c r="A12" s="126" t="s">
        <v>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/>
      <c r="AI12" s="20"/>
    </row>
    <row r="13" ht="9" customHeight="1">
      <c r="AI13" s="15"/>
    </row>
    <row r="14" spans="1:35" ht="41.25" customHeight="1">
      <c r="A14" s="120" t="s">
        <v>4</v>
      </c>
      <c r="B14" s="121"/>
      <c r="C14" s="122" t="s">
        <v>27</v>
      </c>
      <c r="D14" s="123"/>
      <c r="E14" s="123"/>
      <c r="F14" s="123"/>
      <c r="G14" s="123"/>
      <c r="H14" s="124"/>
      <c r="I14" s="125" t="s">
        <v>5</v>
      </c>
      <c r="J14" s="125"/>
      <c r="K14" s="125" t="s">
        <v>28</v>
      </c>
      <c r="L14" s="125"/>
      <c r="M14" s="125"/>
      <c r="N14" s="125"/>
      <c r="O14" s="125" t="s">
        <v>37</v>
      </c>
      <c r="P14" s="125"/>
      <c r="Q14" s="125"/>
      <c r="R14" s="125"/>
      <c r="S14" s="125"/>
      <c r="T14" s="125" t="s">
        <v>6</v>
      </c>
      <c r="U14" s="125"/>
      <c r="V14" s="125"/>
      <c r="W14" s="125"/>
      <c r="X14" s="125"/>
      <c r="AI14" s="15"/>
    </row>
    <row r="15" spans="1:35" s="21" customFormat="1" ht="12.75">
      <c r="A15" s="113">
        <v>1</v>
      </c>
      <c r="B15" s="114"/>
      <c r="C15" s="113">
        <v>2</v>
      </c>
      <c r="D15" s="115"/>
      <c r="E15" s="115"/>
      <c r="F15" s="115"/>
      <c r="G15" s="115"/>
      <c r="H15" s="114"/>
      <c r="I15" s="116">
        <v>3</v>
      </c>
      <c r="J15" s="116"/>
      <c r="K15" s="116">
        <v>4</v>
      </c>
      <c r="L15" s="116"/>
      <c r="M15" s="116"/>
      <c r="N15" s="116"/>
      <c r="O15" s="116">
        <v>5</v>
      </c>
      <c r="P15" s="116"/>
      <c r="Q15" s="116"/>
      <c r="R15" s="116"/>
      <c r="S15" s="116"/>
      <c r="T15" s="116">
        <v>6</v>
      </c>
      <c r="U15" s="116"/>
      <c r="V15" s="116"/>
      <c r="W15" s="116"/>
      <c r="X15" s="116"/>
      <c r="AG15" s="14" t="s">
        <v>29</v>
      </c>
      <c r="AH15"/>
      <c r="AI15" s="22"/>
    </row>
    <row r="16" spans="1:35" ht="15" customHeight="1">
      <c r="A16" s="97" t="s">
        <v>7</v>
      </c>
      <c r="B16" s="98"/>
      <c r="C16" s="134" t="s">
        <v>75</v>
      </c>
      <c r="D16" s="135"/>
      <c r="E16" s="135"/>
      <c r="F16" s="135"/>
      <c r="G16" s="136"/>
      <c r="H16" s="76" t="s">
        <v>8</v>
      </c>
      <c r="I16" s="107" t="s">
        <v>9</v>
      </c>
      <c r="J16" s="108"/>
      <c r="K16" s="132">
        <v>44.42</v>
      </c>
      <c r="L16" s="132"/>
      <c r="M16" s="132"/>
      <c r="N16" s="132"/>
      <c r="O16" s="140">
        <v>0</v>
      </c>
      <c r="P16" s="140"/>
      <c r="Q16" s="140"/>
      <c r="R16" s="140"/>
      <c r="S16" s="140"/>
      <c r="T16" s="95">
        <f>K16</f>
        <v>44.42</v>
      </c>
      <c r="U16" s="95"/>
      <c r="V16" s="95"/>
      <c r="W16" s="95"/>
      <c r="X16" s="95"/>
      <c r="AG16" s="110">
        <f>T16+T17</f>
        <v>190.28418</v>
      </c>
      <c r="AI16" s="15"/>
    </row>
    <row r="17" spans="1:35" ht="15.75" customHeight="1">
      <c r="A17" s="99"/>
      <c r="B17" s="100"/>
      <c r="C17" s="137"/>
      <c r="D17" s="138"/>
      <c r="E17" s="138"/>
      <c r="F17" s="138"/>
      <c r="G17" s="139"/>
      <c r="H17" s="76" t="s">
        <v>10</v>
      </c>
      <c r="I17" s="107" t="s">
        <v>11</v>
      </c>
      <c r="J17" s="108"/>
      <c r="K17" s="132">
        <v>2126.3</v>
      </c>
      <c r="L17" s="132"/>
      <c r="M17" s="132"/>
      <c r="N17" s="132"/>
      <c r="O17" s="133">
        <f>+'[6]Ильичево'!D16</f>
        <v>0.0686</v>
      </c>
      <c r="P17" s="133"/>
      <c r="Q17" s="133"/>
      <c r="R17" s="133"/>
      <c r="S17" s="133"/>
      <c r="T17" s="95">
        <f>K17*O17</f>
        <v>145.86418</v>
      </c>
      <c r="U17" s="95"/>
      <c r="V17" s="95"/>
      <c r="W17" s="95"/>
      <c r="X17" s="95"/>
      <c r="AG17" s="111"/>
      <c r="AI17" s="15"/>
    </row>
    <row r="18" spans="1:35" ht="13.5" customHeight="1">
      <c r="A18" s="97" t="s">
        <v>7</v>
      </c>
      <c r="B18" s="98"/>
      <c r="C18" s="134" t="s">
        <v>76</v>
      </c>
      <c r="D18" s="135"/>
      <c r="E18" s="135"/>
      <c r="F18" s="135"/>
      <c r="G18" s="136"/>
      <c r="H18" s="76" t="s">
        <v>8</v>
      </c>
      <c r="I18" s="107" t="s">
        <v>9</v>
      </c>
      <c r="J18" s="108"/>
      <c r="K18" s="95">
        <f>+K16</f>
        <v>44.42</v>
      </c>
      <c r="L18" s="95"/>
      <c r="M18" s="95"/>
      <c r="N18" s="95"/>
      <c r="O18" s="140">
        <v>0</v>
      </c>
      <c r="P18" s="140"/>
      <c r="Q18" s="140"/>
      <c r="R18" s="140"/>
      <c r="S18" s="140"/>
      <c r="T18" s="95">
        <f>K18</f>
        <v>44.42</v>
      </c>
      <c r="U18" s="95"/>
      <c r="V18" s="95"/>
      <c r="W18" s="95"/>
      <c r="X18" s="95"/>
      <c r="AG18" s="110">
        <f>T18+T19</f>
        <v>179.44005000000004</v>
      </c>
      <c r="AI18" s="15"/>
    </row>
    <row r="19" spans="1:35" ht="18" customHeight="1">
      <c r="A19" s="99"/>
      <c r="B19" s="100"/>
      <c r="C19" s="137"/>
      <c r="D19" s="138"/>
      <c r="E19" s="138"/>
      <c r="F19" s="138"/>
      <c r="G19" s="139"/>
      <c r="H19" s="76" t="s">
        <v>10</v>
      </c>
      <c r="I19" s="107" t="s">
        <v>11</v>
      </c>
      <c r="J19" s="108"/>
      <c r="K19" s="95">
        <f>+K17</f>
        <v>2126.3</v>
      </c>
      <c r="L19" s="95"/>
      <c r="M19" s="95"/>
      <c r="N19" s="95"/>
      <c r="O19" s="133">
        <f>+'[6]Ильичево'!E16</f>
        <v>0.0635</v>
      </c>
      <c r="P19" s="133"/>
      <c r="Q19" s="133"/>
      <c r="R19" s="133"/>
      <c r="S19" s="133"/>
      <c r="T19" s="95">
        <f>K19*O19</f>
        <v>135.02005000000003</v>
      </c>
      <c r="U19" s="95"/>
      <c r="V19" s="95"/>
      <c r="W19" s="95"/>
      <c r="X19" s="95"/>
      <c r="AG19" s="111"/>
      <c r="AI19" s="15"/>
    </row>
    <row r="20" ht="8.25" customHeight="1">
      <c r="AI20" s="15"/>
    </row>
    <row r="21" spans="1:35" s="5" customFormat="1" ht="15">
      <c r="A21" s="126" t="s">
        <v>12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77"/>
      <c r="AG21" s="77"/>
      <c r="AH21"/>
      <c r="AI21" s="20"/>
    </row>
    <row r="22" ht="6" customHeight="1" hidden="1">
      <c r="AI22" s="15"/>
    </row>
    <row r="23" spans="1:33" s="24" customFormat="1" ht="29.25" customHeight="1" hidden="1">
      <c r="A23" s="112" t="s">
        <v>44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23"/>
      <c r="AG23" s="23"/>
    </row>
    <row r="24" spans="1:35" ht="51" customHeight="1" hidden="1">
      <c r="A24" s="120" t="s">
        <v>4</v>
      </c>
      <c r="B24" s="121"/>
      <c r="C24" s="122" t="s">
        <v>27</v>
      </c>
      <c r="D24" s="123"/>
      <c r="E24" s="123"/>
      <c r="F24" s="123"/>
      <c r="G24" s="123"/>
      <c r="H24" s="124"/>
      <c r="I24" s="125" t="s">
        <v>5</v>
      </c>
      <c r="J24" s="125"/>
      <c r="K24" s="125" t="s">
        <v>28</v>
      </c>
      <c r="L24" s="125"/>
      <c r="M24" s="125"/>
      <c r="N24" s="125"/>
      <c r="O24" s="125" t="s">
        <v>45</v>
      </c>
      <c r="P24" s="125"/>
      <c r="Q24" s="125"/>
      <c r="R24" s="125"/>
      <c r="S24" s="125"/>
      <c r="T24" s="125" t="s">
        <v>6</v>
      </c>
      <c r="U24" s="125"/>
      <c r="V24" s="125"/>
      <c r="W24" s="125"/>
      <c r="X24" s="125"/>
      <c r="AI24" s="15"/>
    </row>
    <row r="25" spans="1:35" ht="12.75" customHeight="1" hidden="1">
      <c r="A25" s="113">
        <v>1</v>
      </c>
      <c r="B25" s="114"/>
      <c r="C25" s="113">
        <v>2</v>
      </c>
      <c r="D25" s="115"/>
      <c r="E25" s="115"/>
      <c r="F25" s="115"/>
      <c r="G25" s="115"/>
      <c r="H25" s="114"/>
      <c r="I25" s="116">
        <v>3</v>
      </c>
      <c r="J25" s="116"/>
      <c r="K25" s="116">
        <v>4</v>
      </c>
      <c r="L25" s="116"/>
      <c r="M25" s="116"/>
      <c r="N25" s="116"/>
      <c r="O25" s="116">
        <v>5</v>
      </c>
      <c r="P25" s="116"/>
      <c r="Q25" s="116"/>
      <c r="R25" s="116"/>
      <c r="S25" s="116"/>
      <c r="T25" s="117" t="s">
        <v>72</v>
      </c>
      <c r="U25" s="118"/>
      <c r="V25" s="118"/>
      <c r="W25" s="118"/>
      <c r="X25" s="119"/>
      <c r="AG25" s="14" t="s">
        <v>32</v>
      </c>
      <c r="AI25" s="15"/>
    </row>
    <row r="26" spans="1:35" ht="12.75" customHeight="1" hidden="1">
      <c r="A26" s="97" t="s">
        <v>7</v>
      </c>
      <c r="B26" s="98"/>
      <c r="C26" s="101" t="s">
        <v>75</v>
      </c>
      <c r="D26" s="102"/>
      <c r="E26" s="102"/>
      <c r="F26" s="102"/>
      <c r="G26" s="103"/>
      <c r="H26" s="76" t="s">
        <v>8</v>
      </c>
      <c r="I26" s="107" t="s">
        <v>9</v>
      </c>
      <c r="J26" s="108"/>
      <c r="K26" s="95">
        <f>K16</f>
        <v>44.42</v>
      </c>
      <c r="L26" s="95"/>
      <c r="M26" s="95"/>
      <c r="N26" s="95"/>
      <c r="O26" s="96">
        <f>+'[6]Шуш_3 эт и выше'!O30</f>
        <v>3.3</v>
      </c>
      <c r="P26" s="96"/>
      <c r="Q26" s="96"/>
      <c r="R26" s="96"/>
      <c r="S26" s="96"/>
      <c r="T26" s="95">
        <f>K26*O26</f>
        <v>146.58599999999998</v>
      </c>
      <c r="U26" s="95"/>
      <c r="V26" s="95"/>
      <c r="W26" s="95"/>
      <c r="X26" s="95"/>
      <c r="AG26" s="110">
        <f>T26+T27</f>
        <v>627.9377939999999</v>
      </c>
      <c r="AI26" s="15"/>
    </row>
    <row r="27" spans="1:35" ht="12.75" customHeight="1" hidden="1">
      <c r="A27" s="99"/>
      <c r="B27" s="100"/>
      <c r="C27" s="104"/>
      <c r="D27" s="105"/>
      <c r="E27" s="105"/>
      <c r="F27" s="105"/>
      <c r="G27" s="106"/>
      <c r="H27" s="76" t="s">
        <v>10</v>
      </c>
      <c r="I27" s="107" t="s">
        <v>11</v>
      </c>
      <c r="J27" s="108"/>
      <c r="K27" s="95">
        <f>K17</f>
        <v>2126.3</v>
      </c>
      <c r="L27" s="95"/>
      <c r="M27" s="95"/>
      <c r="N27" s="95"/>
      <c r="O27" s="96">
        <f>O26*O17</f>
        <v>0.22637999999999997</v>
      </c>
      <c r="P27" s="96"/>
      <c r="Q27" s="96"/>
      <c r="R27" s="96"/>
      <c r="S27" s="96"/>
      <c r="T27" s="95">
        <f>K27*O27</f>
        <v>481.351794</v>
      </c>
      <c r="U27" s="95"/>
      <c r="V27" s="95"/>
      <c r="W27" s="95"/>
      <c r="X27" s="95"/>
      <c r="AG27" s="111"/>
      <c r="AI27" s="15"/>
    </row>
    <row r="28" spans="1:35" ht="12.75" customHeight="1" hidden="1">
      <c r="A28" s="97" t="s">
        <v>7</v>
      </c>
      <c r="B28" s="98"/>
      <c r="C28" s="101" t="s">
        <v>76</v>
      </c>
      <c r="D28" s="102"/>
      <c r="E28" s="102"/>
      <c r="F28" s="102"/>
      <c r="G28" s="103"/>
      <c r="H28" s="76" t="s">
        <v>8</v>
      </c>
      <c r="I28" s="107" t="s">
        <v>9</v>
      </c>
      <c r="J28" s="108"/>
      <c r="K28" s="95">
        <f>K18</f>
        <v>44.42</v>
      </c>
      <c r="L28" s="95"/>
      <c r="M28" s="95"/>
      <c r="N28" s="95"/>
      <c r="O28" s="96">
        <f>+'[6]Шуш_3 эт и выше'!O32</f>
        <v>3.3</v>
      </c>
      <c r="P28" s="96"/>
      <c r="Q28" s="96"/>
      <c r="R28" s="96"/>
      <c r="S28" s="96"/>
      <c r="T28" s="95">
        <f>K28*O28</f>
        <v>146.58599999999998</v>
      </c>
      <c r="U28" s="95"/>
      <c r="V28" s="95"/>
      <c r="W28" s="95"/>
      <c r="X28" s="95"/>
      <c r="AG28" s="110">
        <f>T28+T29</f>
        <v>592.152165</v>
      </c>
      <c r="AI28" s="15"/>
    </row>
    <row r="29" spans="1:35" ht="12.75" customHeight="1" hidden="1">
      <c r="A29" s="99"/>
      <c r="B29" s="100"/>
      <c r="C29" s="104"/>
      <c r="D29" s="105"/>
      <c r="E29" s="105"/>
      <c r="F29" s="105"/>
      <c r="G29" s="106"/>
      <c r="H29" s="76" t="s">
        <v>10</v>
      </c>
      <c r="I29" s="107" t="s">
        <v>11</v>
      </c>
      <c r="J29" s="108"/>
      <c r="K29" s="95">
        <f>K19</f>
        <v>2126.3</v>
      </c>
      <c r="L29" s="95"/>
      <c r="M29" s="95"/>
      <c r="N29" s="95"/>
      <c r="O29" s="96">
        <f>O28*O19</f>
        <v>0.20955</v>
      </c>
      <c r="P29" s="96"/>
      <c r="Q29" s="96"/>
      <c r="R29" s="96"/>
      <c r="S29" s="96"/>
      <c r="T29" s="95">
        <f>K29*O29</f>
        <v>445.566165</v>
      </c>
      <c r="U29" s="95"/>
      <c r="V29" s="95"/>
      <c r="W29" s="95"/>
      <c r="X29" s="95"/>
      <c r="AG29" s="111"/>
      <c r="AI29" s="15"/>
    </row>
    <row r="30" spans="4:35" ht="12.75" hidden="1">
      <c r="D30" s="73"/>
      <c r="E30" s="73"/>
      <c r="F30" s="73"/>
      <c r="G30" s="73"/>
      <c r="H30" s="73"/>
      <c r="I30" s="73"/>
      <c r="J30" s="73"/>
      <c r="AI30" s="15"/>
    </row>
    <row r="31" spans="1:33" s="24" customFormat="1" ht="34.5" customHeight="1">
      <c r="A31" s="112" t="s">
        <v>46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23"/>
      <c r="AG31" s="23"/>
    </row>
    <row r="32" spans="1:35" ht="51" customHeight="1">
      <c r="A32" s="120" t="s">
        <v>4</v>
      </c>
      <c r="B32" s="121"/>
      <c r="C32" s="122" t="s">
        <v>27</v>
      </c>
      <c r="D32" s="123"/>
      <c r="E32" s="123"/>
      <c r="F32" s="123"/>
      <c r="G32" s="123"/>
      <c r="H32" s="124"/>
      <c r="I32" s="125" t="s">
        <v>5</v>
      </c>
      <c r="J32" s="125"/>
      <c r="K32" s="125" t="s">
        <v>28</v>
      </c>
      <c r="L32" s="125"/>
      <c r="M32" s="125"/>
      <c r="N32" s="125"/>
      <c r="O32" s="125" t="str">
        <f>+O24</f>
        <v>Норматив
 горячей воды
куб.м. ** Гкал/куб.м</v>
      </c>
      <c r="P32" s="125"/>
      <c r="Q32" s="125"/>
      <c r="R32" s="125"/>
      <c r="S32" s="125"/>
      <c r="T32" s="125" t="s">
        <v>6</v>
      </c>
      <c r="U32" s="125"/>
      <c r="V32" s="125"/>
      <c r="W32" s="125"/>
      <c r="X32" s="125"/>
      <c r="AI32" s="15"/>
    </row>
    <row r="33" spans="1:35" ht="14.25" customHeight="1">
      <c r="A33" s="113">
        <v>1</v>
      </c>
      <c r="B33" s="114"/>
      <c r="C33" s="113">
        <v>2</v>
      </c>
      <c r="D33" s="115"/>
      <c r="E33" s="115"/>
      <c r="F33" s="115"/>
      <c r="G33" s="115"/>
      <c r="H33" s="114"/>
      <c r="I33" s="116">
        <v>3</v>
      </c>
      <c r="J33" s="116"/>
      <c r="K33" s="116">
        <v>4</v>
      </c>
      <c r="L33" s="116"/>
      <c r="M33" s="116"/>
      <c r="N33" s="116"/>
      <c r="O33" s="116">
        <v>5</v>
      </c>
      <c r="P33" s="116"/>
      <c r="Q33" s="116"/>
      <c r="R33" s="116"/>
      <c r="S33" s="116"/>
      <c r="T33" s="117" t="s">
        <v>72</v>
      </c>
      <c r="U33" s="118"/>
      <c r="V33" s="118"/>
      <c r="W33" s="118"/>
      <c r="X33" s="119"/>
      <c r="AI33" s="15"/>
    </row>
    <row r="34" spans="1:35" ht="12.75" customHeight="1">
      <c r="A34" s="97" t="s">
        <v>7</v>
      </c>
      <c r="B34" s="98"/>
      <c r="C34" s="101" t="s">
        <v>75</v>
      </c>
      <c r="D34" s="102"/>
      <c r="E34" s="102"/>
      <c r="F34" s="102"/>
      <c r="G34" s="103"/>
      <c r="H34" s="76" t="s">
        <v>8</v>
      </c>
      <c r="I34" s="107" t="s">
        <v>9</v>
      </c>
      <c r="J34" s="108"/>
      <c r="K34" s="95">
        <f>K16</f>
        <v>44.42</v>
      </c>
      <c r="L34" s="95"/>
      <c r="M34" s="95"/>
      <c r="N34" s="95"/>
      <c r="O34" s="96">
        <f>+'[6]Шуш_3 эт и выше'!O42</f>
        <v>3.24</v>
      </c>
      <c r="P34" s="96"/>
      <c r="Q34" s="96"/>
      <c r="R34" s="96"/>
      <c r="S34" s="96"/>
      <c r="T34" s="95">
        <f>K34*O34</f>
        <v>143.9208</v>
      </c>
      <c r="U34" s="95"/>
      <c r="V34" s="95"/>
      <c r="W34" s="95"/>
      <c r="X34" s="95"/>
      <c r="AG34" s="110">
        <f>T34+T35</f>
        <v>616.5207432000001</v>
      </c>
      <c r="AI34" s="15"/>
    </row>
    <row r="35" spans="1:35" ht="12.75" customHeight="1">
      <c r="A35" s="99"/>
      <c r="B35" s="100"/>
      <c r="C35" s="104"/>
      <c r="D35" s="105"/>
      <c r="E35" s="105"/>
      <c r="F35" s="105"/>
      <c r="G35" s="106"/>
      <c r="H35" s="76" t="s">
        <v>10</v>
      </c>
      <c r="I35" s="107" t="s">
        <v>11</v>
      </c>
      <c r="J35" s="108"/>
      <c r="K35" s="95">
        <f>K17</f>
        <v>2126.3</v>
      </c>
      <c r="L35" s="95"/>
      <c r="M35" s="95"/>
      <c r="N35" s="95"/>
      <c r="O35" s="96">
        <f>O34*O17</f>
        <v>0.222264</v>
      </c>
      <c r="P35" s="96"/>
      <c r="Q35" s="96"/>
      <c r="R35" s="96"/>
      <c r="S35" s="96"/>
      <c r="T35" s="95">
        <f>K35*O35</f>
        <v>472.59994320000004</v>
      </c>
      <c r="U35" s="95"/>
      <c r="V35" s="95"/>
      <c r="W35" s="95"/>
      <c r="X35" s="95"/>
      <c r="AG35" s="111"/>
      <c r="AI35" s="15"/>
    </row>
    <row r="36" spans="1:35" ht="12.75" customHeight="1">
      <c r="A36" s="97" t="s">
        <v>7</v>
      </c>
      <c r="B36" s="98"/>
      <c r="C36" s="101" t="s">
        <v>76</v>
      </c>
      <c r="D36" s="102"/>
      <c r="E36" s="102"/>
      <c r="F36" s="102"/>
      <c r="G36" s="103"/>
      <c r="H36" s="76" t="s">
        <v>8</v>
      </c>
      <c r="I36" s="107" t="s">
        <v>9</v>
      </c>
      <c r="J36" s="108"/>
      <c r="K36" s="95">
        <f>K18</f>
        <v>44.42</v>
      </c>
      <c r="L36" s="95"/>
      <c r="M36" s="95"/>
      <c r="N36" s="95"/>
      <c r="O36" s="96">
        <f>+'[6]Шуш_3 эт и выше'!O44</f>
        <v>3.24</v>
      </c>
      <c r="P36" s="96"/>
      <c r="Q36" s="96"/>
      <c r="R36" s="96"/>
      <c r="S36" s="96"/>
      <c r="T36" s="95">
        <f>K36*O36</f>
        <v>143.9208</v>
      </c>
      <c r="U36" s="95"/>
      <c r="V36" s="95"/>
      <c r="W36" s="95"/>
      <c r="X36" s="95"/>
      <c r="AG36" s="110">
        <f>T36+T37</f>
        <v>581.3857620000001</v>
      </c>
      <c r="AI36" s="15"/>
    </row>
    <row r="37" spans="1:35" ht="12.75" customHeight="1">
      <c r="A37" s="99"/>
      <c r="B37" s="100"/>
      <c r="C37" s="104"/>
      <c r="D37" s="105"/>
      <c r="E37" s="105"/>
      <c r="F37" s="105"/>
      <c r="G37" s="106"/>
      <c r="H37" s="76" t="s">
        <v>10</v>
      </c>
      <c r="I37" s="107" t="s">
        <v>11</v>
      </c>
      <c r="J37" s="108"/>
      <c r="K37" s="95">
        <f>K19</f>
        <v>2126.3</v>
      </c>
      <c r="L37" s="95"/>
      <c r="M37" s="95"/>
      <c r="N37" s="95"/>
      <c r="O37" s="96">
        <f>O36*O19</f>
        <v>0.20574</v>
      </c>
      <c r="P37" s="96"/>
      <c r="Q37" s="96"/>
      <c r="R37" s="96"/>
      <c r="S37" s="96"/>
      <c r="T37" s="95">
        <f>K37*O37</f>
        <v>437.46496200000007</v>
      </c>
      <c r="U37" s="95"/>
      <c r="V37" s="95"/>
      <c r="W37" s="95"/>
      <c r="X37" s="95"/>
      <c r="AG37" s="111"/>
      <c r="AI37" s="15"/>
    </row>
    <row r="38" spans="4:35" ht="12.75" hidden="1">
      <c r="D38" s="73"/>
      <c r="E38" s="73"/>
      <c r="F38" s="73"/>
      <c r="G38" s="73"/>
      <c r="H38" s="73"/>
      <c r="I38" s="73"/>
      <c r="J38" s="73"/>
      <c r="AI38" s="15"/>
    </row>
    <row r="39" spans="1:33" s="24" customFormat="1" ht="30" customHeight="1" hidden="1">
      <c r="A39" s="112" t="s">
        <v>47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5" ht="51" customHeight="1" hidden="1">
      <c r="A40" s="120" t="s">
        <v>4</v>
      </c>
      <c r="B40" s="121"/>
      <c r="C40" s="122" t="s">
        <v>27</v>
      </c>
      <c r="D40" s="123"/>
      <c r="E40" s="123"/>
      <c r="F40" s="123"/>
      <c r="G40" s="123"/>
      <c r="H40" s="124"/>
      <c r="I40" s="125" t="s">
        <v>5</v>
      </c>
      <c r="J40" s="125"/>
      <c r="K40" s="125" t="s">
        <v>28</v>
      </c>
      <c r="L40" s="125"/>
      <c r="M40" s="125"/>
      <c r="N40" s="125"/>
      <c r="O40" s="125" t="str">
        <f>+O32</f>
        <v>Норматив
 горячей воды
куб.м. ** Гкал/куб.м</v>
      </c>
      <c r="P40" s="125"/>
      <c r="Q40" s="125"/>
      <c r="R40" s="125"/>
      <c r="S40" s="125"/>
      <c r="T40" s="125" t="s">
        <v>6</v>
      </c>
      <c r="U40" s="125"/>
      <c r="V40" s="125"/>
      <c r="W40" s="125"/>
      <c r="X40" s="125"/>
      <c r="AI40" s="15"/>
    </row>
    <row r="41" spans="1:35" ht="12.75" customHeight="1" hidden="1">
      <c r="A41" s="113">
        <v>1</v>
      </c>
      <c r="B41" s="114"/>
      <c r="C41" s="113">
        <v>2</v>
      </c>
      <c r="D41" s="115"/>
      <c r="E41" s="115"/>
      <c r="F41" s="115"/>
      <c r="G41" s="115"/>
      <c r="H41" s="114"/>
      <c r="I41" s="116">
        <v>3</v>
      </c>
      <c r="J41" s="116"/>
      <c r="K41" s="116">
        <v>4</v>
      </c>
      <c r="L41" s="116"/>
      <c r="M41" s="116"/>
      <c r="N41" s="116"/>
      <c r="O41" s="116">
        <v>5</v>
      </c>
      <c r="P41" s="116"/>
      <c r="Q41" s="116"/>
      <c r="R41" s="116"/>
      <c r="S41" s="116"/>
      <c r="T41" s="116">
        <v>6</v>
      </c>
      <c r="U41" s="116"/>
      <c r="V41" s="116"/>
      <c r="W41" s="116"/>
      <c r="X41" s="116"/>
      <c r="AI41" s="15"/>
    </row>
    <row r="42" spans="1:35" ht="12.75" customHeight="1" hidden="1">
      <c r="A42" s="97" t="s">
        <v>7</v>
      </c>
      <c r="B42" s="98"/>
      <c r="C42" s="101" t="s">
        <v>75</v>
      </c>
      <c r="D42" s="102"/>
      <c r="E42" s="102"/>
      <c r="F42" s="102"/>
      <c r="G42" s="103"/>
      <c r="H42" s="76" t="s">
        <v>8</v>
      </c>
      <c r="I42" s="107" t="s">
        <v>9</v>
      </c>
      <c r="J42" s="108"/>
      <c r="K42" s="95">
        <f>K16</f>
        <v>44.42</v>
      </c>
      <c r="L42" s="95"/>
      <c r="M42" s="95"/>
      <c r="N42" s="95"/>
      <c r="O42" s="96">
        <f>+'[6]Шуш_3 эт и выше'!O54</f>
        <v>3.19</v>
      </c>
      <c r="P42" s="96"/>
      <c r="Q42" s="96"/>
      <c r="R42" s="96"/>
      <c r="S42" s="96"/>
      <c r="T42" s="95">
        <f>K42*O42</f>
        <v>141.6998</v>
      </c>
      <c r="U42" s="95"/>
      <c r="V42" s="95"/>
      <c r="W42" s="95"/>
      <c r="X42" s="95"/>
      <c r="AG42" s="110">
        <f>T42+T43</f>
        <v>607.0065342</v>
      </c>
      <c r="AI42" s="15"/>
    </row>
    <row r="43" spans="1:35" ht="12.75" customHeight="1" hidden="1">
      <c r="A43" s="99"/>
      <c r="B43" s="100"/>
      <c r="C43" s="104"/>
      <c r="D43" s="105"/>
      <c r="E43" s="105"/>
      <c r="F43" s="105"/>
      <c r="G43" s="106"/>
      <c r="H43" s="76" t="s">
        <v>10</v>
      </c>
      <c r="I43" s="107" t="s">
        <v>11</v>
      </c>
      <c r="J43" s="108"/>
      <c r="K43" s="95">
        <f>K17</f>
        <v>2126.3</v>
      </c>
      <c r="L43" s="95"/>
      <c r="M43" s="95"/>
      <c r="N43" s="95"/>
      <c r="O43" s="96">
        <f>O42*O17</f>
        <v>0.21883399999999997</v>
      </c>
      <c r="P43" s="96"/>
      <c r="Q43" s="96"/>
      <c r="R43" s="96"/>
      <c r="S43" s="96"/>
      <c r="T43" s="95">
        <f>K43*O43</f>
        <v>465.3067342</v>
      </c>
      <c r="U43" s="95"/>
      <c r="V43" s="95"/>
      <c r="W43" s="95"/>
      <c r="X43" s="95"/>
      <c r="AG43" s="111"/>
      <c r="AI43" s="15"/>
    </row>
    <row r="44" spans="1:35" ht="12.75" customHeight="1" hidden="1">
      <c r="A44" s="97" t="s">
        <v>7</v>
      </c>
      <c r="B44" s="98"/>
      <c r="C44" s="101" t="s">
        <v>76</v>
      </c>
      <c r="D44" s="102"/>
      <c r="E44" s="102"/>
      <c r="F44" s="102"/>
      <c r="G44" s="103"/>
      <c r="H44" s="76" t="s">
        <v>8</v>
      </c>
      <c r="I44" s="107" t="s">
        <v>9</v>
      </c>
      <c r="J44" s="108"/>
      <c r="K44" s="95">
        <f>K18</f>
        <v>44.42</v>
      </c>
      <c r="L44" s="95"/>
      <c r="M44" s="95"/>
      <c r="N44" s="95"/>
      <c r="O44" s="96">
        <f>+'[6]Шуш_3 эт и выше'!O56</f>
        <v>3.19</v>
      </c>
      <c r="P44" s="96"/>
      <c r="Q44" s="96"/>
      <c r="R44" s="96"/>
      <c r="S44" s="96"/>
      <c r="T44" s="95">
        <f>K44*O44</f>
        <v>141.6998</v>
      </c>
      <c r="U44" s="95"/>
      <c r="V44" s="95"/>
      <c r="W44" s="95"/>
      <c r="X44" s="95"/>
      <c r="AG44" s="110">
        <f>T44+T45</f>
        <v>572.4137595000001</v>
      </c>
      <c r="AI44" s="15"/>
    </row>
    <row r="45" spans="1:35" ht="12.75" customHeight="1" hidden="1">
      <c r="A45" s="99"/>
      <c r="B45" s="100"/>
      <c r="C45" s="104"/>
      <c r="D45" s="105"/>
      <c r="E45" s="105"/>
      <c r="F45" s="105"/>
      <c r="G45" s="106"/>
      <c r="H45" s="76" t="s">
        <v>10</v>
      </c>
      <c r="I45" s="107" t="s">
        <v>11</v>
      </c>
      <c r="J45" s="108"/>
      <c r="K45" s="95">
        <f>K19</f>
        <v>2126.3</v>
      </c>
      <c r="L45" s="95"/>
      <c r="M45" s="95"/>
      <c r="N45" s="95"/>
      <c r="O45" s="96">
        <f>O44*O19</f>
        <v>0.202565</v>
      </c>
      <c r="P45" s="96"/>
      <c r="Q45" s="96"/>
      <c r="R45" s="96"/>
      <c r="S45" s="96"/>
      <c r="T45" s="95">
        <f>K45*O45</f>
        <v>430.71395950000004</v>
      </c>
      <c r="U45" s="95"/>
      <c r="V45" s="95"/>
      <c r="W45" s="95"/>
      <c r="X45" s="95"/>
      <c r="AG45" s="111"/>
      <c r="AI45" s="15"/>
    </row>
    <row r="46" spans="4:35" ht="12.75" hidden="1">
      <c r="D46" s="73"/>
      <c r="E46" s="73"/>
      <c r="F46" s="73"/>
      <c r="G46" s="73"/>
      <c r="H46" s="73"/>
      <c r="I46" s="73"/>
      <c r="J46" s="73"/>
      <c r="AI46" s="15"/>
    </row>
    <row r="47" spans="1:33" s="24" customFormat="1" ht="24" customHeight="1">
      <c r="A47" s="112" t="s">
        <v>48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5" ht="51" customHeight="1" hidden="1">
      <c r="A48" s="120" t="s">
        <v>4</v>
      </c>
      <c r="B48" s="121"/>
      <c r="C48" s="122" t="s">
        <v>27</v>
      </c>
      <c r="D48" s="123"/>
      <c r="E48" s="123"/>
      <c r="F48" s="123"/>
      <c r="G48" s="123"/>
      <c r="H48" s="124"/>
      <c r="I48" s="125" t="s">
        <v>5</v>
      </c>
      <c r="J48" s="125"/>
      <c r="K48" s="125" t="s">
        <v>28</v>
      </c>
      <c r="L48" s="125"/>
      <c r="M48" s="125"/>
      <c r="N48" s="125"/>
      <c r="O48" s="125" t="str">
        <f>+O40</f>
        <v>Норматив
 горячей воды
куб.м. ** Гкал/куб.м</v>
      </c>
      <c r="P48" s="125"/>
      <c r="Q48" s="125"/>
      <c r="R48" s="125"/>
      <c r="S48" s="125"/>
      <c r="T48" s="125" t="s">
        <v>6</v>
      </c>
      <c r="U48" s="125"/>
      <c r="V48" s="125"/>
      <c r="W48" s="125"/>
      <c r="X48" s="125"/>
      <c r="AI48" s="15"/>
    </row>
    <row r="49" spans="1:35" ht="12.75" customHeight="1" hidden="1">
      <c r="A49" s="113">
        <v>1</v>
      </c>
      <c r="B49" s="114"/>
      <c r="C49" s="113">
        <v>2</v>
      </c>
      <c r="D49" s="115"/>
      <c r="E49" s="115"/>
      <c r="F49" s="115"/>
      <c r="G49" s="115"/>
      <c r="H49" s="114"/>
      <c r="I49" s="116">
        <v>3</v>
      </c>
      <c r="J49" s="116"/>
      <c r="K49" s="116">
        <v>4</v>
      </c>
      <c r="L49" s="116"/>
      <c r="M49" s="116"/>
      <c r="N49" s="116"/>
      <c r="O49" s="116">
        <v>5</v>
      </c>
      <c r="P49" s="116"/>
      <c r="Q49" s="116"/>
      <c r="R49" s="116"/>
      <c r="S49" s="116"/>
      <c r="T49" s="116">
        <v>6</v>
      </c>
      <c r="U49" s="116"/>
      <c r="V49" s="116"/>
      <c r="W49" s="116"/>
      <c r="X49" s="116"/>
      <c r="AI49" s="15"/>
    </row>
    <row r="50" spans="1:35" ht="12.75" customHeight="1">
      <c r="A50" s="97" t="s">
        <v>7</v>
      </c>
      <c r="B50" s="98"/>
      <c r="C50" s="101" t="s">
        <v>75</v>
      </c>
      <c r="D50" s="102"/>
      <c r="E50" s="102"/>
      <c r="F50" s="102"/>
      <c r="G50" s="103"/>
      <c r="H50" s="76" t="s">
        <v>8</v>
      </c>
      <c r="I50" s="107" t="s">
        <v>9</v>
      </c>
      <c r="J50" s="108"/>
      <c r="K50" s="95">
        <f>K16</f>
        <v>44.42</v>
      </c>
      <c r="L50" s="95"/>
      <c r="M50" s="95"/>
      <c r="N50" s="95"/>
      <c r="O50" s="96">
        <f>+'[6]Шуш_3 эт и выше'!O66</f>
        <v>2.63</v>
      </c>
      <c r="P50" s="96"/>
      <c r="Q50" s="96"/>
      <c r="R50" s="96"/>
      <c r="S50" s="96"/>
      <c r="T50" s="95">
        <f>K50*O50</f>
        <v>116.8246</v>
      </c>
      <c r="U50" s="95"/>
      <c r="V50" s="95"/>
      <c r="W50" s="95"/>
      <c r="X50" s="95"/>
      <c r="AG50" s="110">
        <f>T50+T51</f>
        <v>500.4473934</v>
      </c>
      <c r="AI50" s="15"/>
    </row>
    <row r="51" spans="1:35" ht="12.75" customHeight="1">
      <c r="A51" s="99"/>
      <c r="B51" s="100"/>
      <c r="C51" s="104"/>
      <c r="D51" s="105"/>
      <c r="E51" s="105"/>
      <c r="F51" s="105"/>
      <c r="G51" s="106"/>
      <c r="H51" s="76" t="s">
        <v>10</v>
      </c>
      <c r="I51" s="107" t="s">
        <v>11</v>
      </c>
      <c r="J51" s="108"/>
      <c r="K51" s="95">
        <f>K17</f>
        <v>2126.3</v>
      </c>
      <c r="L51" s="95"/>
      <c r="M51" s="95"/>
      <c r="N51" s="95"/>
      <c r="O51" s="96">
        <f>O50*O17</f>
        <v>0.18041799999999997</v>
      </c>
      <c r="P51" s="96"/>
      <c r="Q51" s="96"/>
      <c r="R51" s="96"/>
      <c r="S51" s="96"/>
      <c r="T51" s="95">
        <f>K51*O51</f>
        <v>383.6227934</v>
      </c>
      <c r="U51" s="95"/>
      <c r="V51" s="95"/>
      <c r="W51" s="95"/>
      <c r="X51" s="95"/>
      <c r="AG51" s="111"/>
      <c r="AI51" s="15"/>
    </row>
    <row r="52" spans="1:35" ht="12.75" customHeight="1">
      <c r="A52" s="97" t="s">
        <v>7</v>
      </c>
      <c r="B52" s="98"/>
      <c r="C52" s="101" t="s">
        <v>76</v>
      </c>
      <c r="D52" s="102"/>
      <c r="E52" s="102"/>
      <c r="F52" s="102"/>
      <c r="G52" s="103"/>
      <c r="H52" s="76" t="s">
        <v>8</v>
      </c>
      <c r="I52" s="107" t="s">
        <v>9</v>
      </c>
      <c r="J52" s="108"/>
      <c r="K52" s="95">
        <f>K18</f>
        <v>44.42</v>
      </c>
      <c r="L52" s="95"/>
      <c r="M52" s="95"/>
      <c r="N52" s="95"/>
      <c r="O52" s="96">
        <f>+'[6]Шуш_3 эт и выше'!O68</f>
        <v>2.63</v>
      </c>
      <c r="P52" s="96"/>
      <c r="Q52" s="96"/>
      <c r="R52" s="96"/>
      <c r="S52" s="96"/>
      <c r="T52" s="95">
        <f>K52*O52</f>
        <v>116.8246</v>
      </c>
      <c r="U52" s="95"/>
      <c r="V52" s="95"/>
      <c r="W52" s="95"/>
      <c r="X52" s="95"/>
      <c r="AG52" s="110">
        <f>T52+T53</f>
        <v>471.92733150000004</v>
      </c>
      <c r="AI52" s="15"/>
    </row>
    <row r="53" spans="1:35" ht="12.75" customHeight="1">
      <c r="A53" s="99"/>
      <c r="B53" s="100"/>
      <c r="C53" s="104"/>
      <c r="D53" s="105"/>
      <c r="E53" s="105"/>
      <c r="F53" s="105"/>
      <c r="G53" s="106"/>
      <c r="H53" s="76" t="s">
        <v>10</v>
      </c>
      <c r="I53" s="107" t="s">
        <v>11</v>
      </c>
      <c r="J53" s="108"/>
      <c r="K53" s="95">
        <f>K19</f>
        <v>2126.3</v>
      </c>
      <c r="L53" s="95"/>
      <c r="M53" s="95"/>
      <c r="N53" s="95"/>
      <c r="O53" s="96">
        <f>O52*O19</f>
        <v>0.167005</v>
      </c>
      <c r="P53" s="96"/>
      <c r="Q53" s="96"/>
      <c r="R53" s="96"/>
      <c r="S53" s="96"/>
      <c r="T53" s="95">
        <f>K53*O53</f>
        <v>355.1027315</v>
      </c>
      <c r="U53" s="95"/>
      <c r="V53" s="95"/>
      <c r="W53" s="95"/>
      <c r="X53" s="95"/>
      <c r="AG53" s="111"/>
      <c r="AI53" s="15"/>
    </row>
    <row r="54" spans="4:35" ht="12.75" hidden="1">
      <c r="D54" s="73"/>
      <c r="E54" s="73"/>
      <c r="F54" s="73"/>
      <c r="G54" s="73"/>
      <c r="H54" s="73"/>
      <c r="I54" s="73"/>
      <c r="J54" s="73"/>
      <c r="AI54" s="15"/>
    </row>
    <row r="55" spans="1:33" s="24" customFormat="1" ht="28.5" customHeight="1" hidden="1">
      <c r="A55" s="112" t="s">
        <v>49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</row>
    <row r="56" spans="1:35" ht="51" customHeight="1" hidden="1">
      <c r="A56" s="120" t="s">
        <v>4</v>
      </c>
      <c r="B56" s="121"/>
      <c r="C56" s="122" t="s">
        <v>27</v>
      </c>
      <c r="D56" s="123"/>
      <c r="E56" s="123"/>
      <c r="F56" s="123"/>
      <c r="G56" s="123"/>
      <c r="H56" s="124"/>
      <c r="I56" s="125" t="s">
        <v>5</v>
      </c>
      <c r="J56" s="125"/>
      <c r="K56" s="125" t="s">
        <v>28</v>
      </c>
      <c r="L56" s="125"/>
      <c r="M56" s="125"/>
      <c r="N56" s="125"/>
      <c r="O56" s="125" t="str">
        <f>+O48</f>
        <v>Норматив
 горячей воды
куб.м. ** Гкал/куб.м</v>
      </c>
      <c r="P56" s="125"/>
      <c r="Q56" s="125"/>
      <c r="R56" s="125"/>
      <c r="S56" s="125"/>
      <c r="T56" s="125" t="s">
        <v>6</v>
      </c>
      <c r="U56" s="125"/>
      <c r="V56" s="125"/>
      <c r="W56" s="125"/>
      <c r="X56" s="125"/>
      <c r="AI56" s="15"/>
    </row>
    <row r="57" spans="1:35" ht="12.75" customHeight="1" hidden="1">
      <c r="A57" s="113">
        <v>1</v>
      </c>
      <c r="B57" s="114"/>
      <c r="C57" s="113">
        <v>2</v>
      </c>
      <c r="D57" s="115"/>
      <c r="E57" s="115"/>
      <c r="F57" s="115"/>
      <c r="G57" s="115"/>
      <c r="H57" s="114"/>
      <c r="I57" s="116">
        <v>3</v>
      </c>
      <c r="J57" s="116"/>
      <c r="K57" s="116">
        <v>4</v>
      </c>
      <c r="L57" s="116"/>
      <c r="M57" s="116"/>
      <c r="N57" s="116"/>
      <c r="O57" s="116">
        <v>5</v>
      </c>
      <c r="P57" s="116"/>
      <c r="Q57" s="116"/>
      <c r="R57" s="116"/>
      <c r="S57" s="116"/>
      <c r="T57" s="116">
        <v>6</v>
      </c>
      <c r="U57" s="116"/>
      <c r="V57" s="116"/>
      <c r="W57" s="116"/>
      <c r="X57" s="116"/>
      <c r="AI57" s="15"/>
    </row>
    <row r="58" spans="1:35" ht="12.75" customHeight="1" hidden="1">
      <c r="A58" s="97" t="s">
        <v>7</v>
      </c>
      <c r="B58" s="98"/>
      <c r="C58" s="101" t="s">
        <v>75</v>
      </c>
      <c r="D58" s="102"/>
      <c r="E58" s="102"/>
      <c r="F58" s="102"/>
      <c r="G58" s="103"/>
      <c r="H58" s="76" t="s">
        <v>8</v>
      </c>
      <c r="I58" s="107" t="s">
        <v>9</v>
      </c>
      <c r="J58" s="108"/>
      <c r="K58" s="95">
        <f>K16</f>
        <v>44.42</v>
      </c>
      <c r="L58" s="95"/>
      <c r="M58" s="95"/>
      <c r="N58" s="95"/>
      <c r="O58" s="96">
        <f>+'[6]Шуш_3 эт и выше'!O78</f>
        <v>1.69</v>
      </c>
      <c r="P58" s="96"/>
      <c r="Q58" s="96"/>
      <c r="R58" s="96"/>
      <c r="S58" s="96"/>
      <c r="T58" s="95">
        <f>K58*O58</f>
        <v>75.0698</v>
      </c>
      <c r="U58" s="95"/>
      <c r="V58" s="95"/>
      <c r="W58" s="95"/>
      <c r="X58" s="95"/>
      <c r="AG58" s="110">
        <f>T58+T59</f>
        <v>321.5802642</v>
      </c>
      <c r="AI58" s="15"/>
    </row>
    <row r="59" spans="1:35" ht="12.75" customHeight="1" hidden="1">
      <c r="A59" s="99"/>
      <c r="B59" s="100"/>
      <c r="C59" s="104"/>
      <c r="D59" s="105"/>
      <c r="E59" s="105"/>
      <c r="F59" s="105"/>
      <c r="G59" s="106"/>
      <c r="H59" s="76" t="s">
        <v>10</v>
      </c>
      <c r="I59" s="107" t="s">
        <v>11</v>
      </c>
      <c r="J59" s="108"/>
      <c r="K59" s="95">
        <f>K17</f>
        <v>2126.3</v>
      </c>
      <c r="L59" s="95"/>
      <c r="M59" s="95"/>
      <c r="N59" s="95"/>
      <c r="O59" s="96">
        <f>O58*O17</f>
        <v>0.11593399999999998</v>
      </c>
      <c r="P59" s="96"/>
      <c r="Q59" s="96"/>
      <c r="R59" s="96"/>
      <c r="S59" s="96"/>
      <c r="T59" s="95">
        <f>K59*O59</f>
        <v>246.51046419999997</v>
      </c>
      <c r="U59" s="95"/>
      <c r="V59" s="95"/>
      <c r="W59" s="95"/>
      <c r="X59" s="95"/>
      <c r="AG59" s="111"/>
      <c r="AI59" s="15"/>
    </row>
    <row r="60" spans="1:35" ht="12.75" customHeight="1" hidden="1">
      <c r="A60" s="97" t="s">
        <v>7</v>
      </c>
      <c r="B60" s="98"/>
      <c r="C60" s="101" t="s">
        <v>76</v>
      </c>
      <c r="D60" s="102"/>
      <c r="E60" s="102"/>
      <c r="F60" s="102"/>
      <c r="G60" s="103"/>
      <c r="H60" s="76" t="s">
        <v>8</v>
      </c>
      <c r="I60" s="107" t="s">
        <v>9</v>
      </c>
      <c r="J60" s="108"/>
      <c r="K60" s="95">
        <f>K18</f>
        <v>44.42</v>
      </c>
      <c r="L60" s="95"/>
      <c r="M60" s="95"/>
      <c r="N60" s="95"/>
      <c r="O60" s="96">
        <f>+'[6]Шуш_3 эт и выше'!O80</f>
        <v>1.69</v>
      </c>
      <c r="P60" s="96"/>
      <c r="Q60" s="96"/>
      <c r="R60" s="96"/>
      <c r="S60" s="96"/>
      <c r="T60" s="95">
        <f>K60*O60</f>
        <v>75.0698</v>
      </c>
      <c r="U60" s="95"/>
      <c r="V60" s="95"/>
      <c r="W60" s="95"/>
      <c r="X60" s="95"/>
      <c r="AG60" s="110">
        <f>T60+T61</f>
        <v>303.2536845</v>
      </c>
      <c r="AI60" s="15"/>
    </row>
    <row r="61" spans="1:35" ht="12.75" customHeight="1" hidden="1">
      <c r="A61" s="99"/>
      <c r="B61" s="100"/>
      <c r="C61" s="104"/>
      <c r="D61" s="105"/>
      <c r="E61" s="105"/>
      <c r="F61" s="105"/>
      <c r="G61" s="106"/>
      <c r="H61" s="76" t="s">
        <v>10</v>
      </c>
      <c r="I61" s="107" t="s">
        <v>11</v>
      </c>
      <c r="J61" s="108"/>
      <c r="K61" s="95">
        <f>K19</f>
        <v>2126.3</v>
      </c>
      <c r="L61" s="95"/>
      <c r="M61" s="95"/>
      <c r="N61" s="95"/>
      <c r="O61" s="96">
        <f>O60*O19</f>
        <v>0.107315</v>
      </c>
      <c r="P61" s="96"/>
      <c r="Q61" s="96"/>
      <c r="R61" s="96"/>
      <c r="S61" s="96"/>
      <c r="T61" s="95">
        <f>K61*O61</f>
        <v>228.1838845</v>
      </c>
      <c r="U61" s="95"/>
      <c r="V61" s="95"/>
      <c r="W61" s="95"/>
      <c r="X61" s="95"/>
      <c r="AG61" s="111"/>
      <c r="AI61" s="15"/>
    </row>
    <row r="62" spans="4:35" ht="12.75" hidden="1">
      <c r="D62" s="73"/>
      <c r="E62" s="73"/>
      <c r="F62" s="73"/>
      <c r="G62" s="73"/>
      <c r="H62" s="73"/>
      <c r="I62" s="73"/>
      <c r="J62" s="73"/>
      <c r="AI62" s="15"/>
    </row>
    <row r="63" spans="1:33" s="24" customFormat="1" ht="24.75" customHeight="1" hidden="1">
      <c r="A63" s="112" t="s">
        <v>50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</row>
    <row r="64" spans="1:35" ht="51" customHeight="1" hidden="1">
      <c r="A64" s="120" t="s">
        <v>4</v>
      </c>
      <c r="B64" s="121"/>
      <c r="C64" s="122" t="s">
        <v>27</v>
      </c>
      <c r="D64" s="123"/>
      <c r="E64" s="123"/>
      <c r="F64" s="123"/>
      <c r="G64" s="123"/>
      <c r="H64" s="124"/>
      <c r="I64" s="125" t="s">
        <v>5</v>
      </c>
      <c r="J64" s="125"/>
      <c r="K64" s="125" t="s">
        <v>28</v>
      </c>
      <c r="L64" s="125"/>
      <c r="M64" s="125"/>
      <c r="N64" s="125"/>
      <c r="O64" s="125" t="str">
        <f>+O56</f>
        <v>Норматив
 горячей воды
куб.м. ** Гкал/куб.м</v>
      </c>
      <c r="P64" s="125"/>
      <c r="Q64" s="125"/>
      <c r="R64" s="125"/>
      <c r="S64" s="125"/>
      <c r="T64" s="125" t="s">
        <v>6</v>
      </c>
      <c r="U64" s="125"/>
      <c r="V64" s="125"/>
      <c r="W64" s="125"/>
      <c r="X64" s="125"/>
      <c r="AI64" s="15"/>
    </row>
    <row r="65" spans="1:35" ht="12.75" customHeight="1" hidden="1">
      <c r="A65" s="113">
        <v>1</v>
      </c>
      <c r="B65" s="114"/>
      <c r="C65" s="113">
        <v>2</v>
      </c>
      <c r="D65" s="115"/>
      <c r="E65" s="115"/>
      <c r="F65" s="115"/>
      <c r="G65" s="115"/>
      <c r="H65" s="114"/>
      <c r="I65" s="116">
        <v>3</v>
      </c>
      <c r="J65" s="116"/>
      <c r="K65" s="116">
        <v>4</v>
      </c>
      <c r="L65" s="116"/>
      <c r="M65" s="116"/>
      <c r="N65" s="116"/>
      <c r="O65" s="116">
        <v>5</v>
      </c>
      <c r="P65" s="116"/>
      <c r="Q65" s="116"/>
      <c r="R65" s="116"/>
      <c r="S65" s="116"/>
      <c r="T65" s="116">
        <v>6</v>
      </c>
      <c r="U65" s="116"/>
      <c r="V65" s="116"/>
      <c r="W65" s="116"/>
      <c r="X65" s="116"/>
      <c r="AI65" s="15"/>
    </row>
    <row r="66" spans="1:35" ht="12.75" customHeight="1" hidden="1">
      <c r="A66" s="97" t="s">
        <v>7</v>
      </c>
      <c r="B66" s="98"/>
      <c r="C66" s="101" t="s">
        <v>75</v>
      </c>
      <c r="D66" s="102"/>
      <c r="E66" s="102"/>
      <c r="F66" s="102"/>
      <c r="G66" s="103"/>
      <c r="H66" s="76" t="s">
        <v>8</v>
      </c>
      <c r="I66" s="107" t="s">
        <v>9</v>
      </c>
      <c r="J66" s="108"/>
      <c r="K66" s="95">
        <f>K16</f>
        <v>44.42</v>
      </c>
      <c r="L66" s="95"/>
      <c r="M66" s="95"/>
      <c r="N66" s="95"/>
      <c r="O66" s="96">
        <f>+'[6]Шуш_3 эт и выше'!O90</f>
        <v>1.24</v>
      </c>
      <c r="P66" s="96"/>
      <c r="Q66" s="96"/>
      <c r="R66" s="96"/>
      <c r="S66" s="96"/>
      <c r="T66" s="95">
        <f>K66*O66</f>
        <v>55.0808</v>
      </c>
      <c r="U66" s="95"/>
      <c r="V66" s="95"/>
      <c r="W66" s="95"/>
      <c r="X66" s="95"/>
      <c r="AG66" s="110">
        <f>T66+T67</f>
        <v>235.95238319999999</v>
      </c>
      <c r="AI66" s="15"/>
    </row>
    <row r="67" spans="1:35" ht="12.75" customHeight="1" hidden="1">
      <c r="A67" s="99"/>
      <c r="B67" s="100"/>
      <c r="C67" s="104"/>
      <c r="D67" s="105"/>
      <c r="E67" s="105"/>
      <c r="F67" s="105"/>
      <c r="G67" s="106"/>
      <c r="H67" s="76" t="s">
        <v>10</v>
      </c>
      <c r="I67" s="107" t="s">
        <v>11</v>
      </c>
      <c r="J67" s="108"/>
      <c r="K67" s="95">
        <f>K17</f>
        <v>2126.3</v>
      </c>
      <c r="L67" s="95"/>
      <c r="M67" s="95"/>
      <c r="N67" s="95"/>
      <c r="O67" s="96">
        <f>O66*O17</f>
        <v>0.08506399999999999</v>
      </c>
      <c r="P67" s="96"/>
      <c r="Q67" s="96"/>
      <c r="R67" s="96"/>
      <c r="S67" s="96"/>
      <c r="T67" s="95">
        <f>K67*O67</f>
        <v>180.87158319999998</v>
      </c>
      <c r="U67" s="95"/>
      <c r="V67" s="95"/>
      <c r="W67" s="95"/>
      <c r="X67" s="95"/>
      <c r="AG67" s="111"/>
      <c r="AI67" s="15"/>
    </row>
    <row r="68" spans="1:35" ht="12.75" customHeight="1" hidden="1">
      <c r="A68" s="97" t="s">
        <v>7</v>
      </c>
      <c r="B68" s="98"/>
      <c r="C68" s="101" t="s">
        <v>76</v>
      </c>
      <c r="D68" s="102"/>
      <c r="E68" s="102"/>
      <c r="F68" s="102"/>
      <c r="G68" s="103"/>
      <c r="H68" s="76" t="s">
        <v>8</v>
      </c>
      <c r="I68" s="107" t="s">
        <v>9</v>
      </c>
      <c r="J68" s="108"/>
      <c r="K68" s="95">
        <f>K18</f>
        <v>44.42</v>
      </c>
      <c r="L68" s="95"/>
      <c r="M68" s="95"/>
      <c r="N68" s="95"/>
      <c r="O68" s="96">
        <f>+'[6]Шуш_3 эт и выше'!O92</f>
        <v>1.24</v>
      </c>
      <c r="P68" s="96"/>
      <c r="Q68" s="96"/>
      <c r="R68" s="96"/>
      <c r="S68" s="96"/>
      <c r="T68" s="95">
        <f>K68*O68</f>
        <v>55.0808</v>
      </c>
      <c r="U68" s="95"/>
      <c r="V68" s="95"/>
      <c r="W68" s="95"/>
      <c r="X68" s="95"/>
      <c r="AG68" s="110">
        <f>T68+T69</f>
        <v>222.50566200000003</v>
      </c>
      <c r="AI68" s="15"/>
    </row>
    <row r="69" spans="1:35" ht="12.75" customHeight="1" hidden="1">
      <c r="A69" s="99"/>
      <c r="B69" s="100"/>
      <c r="C69" s="104"/>
      <c r="D69" s="105"/>
      <c r="E69" s="105"/>
      <c r="F69" s="105"/>
      <c r="G69" s="106"/>
      <c r="H69" s="76" t="s">
        <v>10</v>
      </c>
      <c r="I69" s="107" t="s">
        <v>11</v>
      </c>
      <c r="J69" s="108"/>
      <c r="K69" s="95">
        <f>K19</f>
        <v>2126.3</v>
      </c>
      <c r="L69" s="95"/>
      <c r="M69" s="95"/>
      <c r="N69" s="95"/>
      <c r="O69" s="96">
        <f>O68*O19</f>
        <v>0.07874</v>
      </c>
      <c r="P69" s="96"/>
      <c r="Q69" s="96"/>
      <c r="R69" s="96"/>
      <c r="S69" s="96"/>
      <c r="T69" s="95">
        <f>K69*O69</f>
        <v>167.42486200000002</v>
      </c>
      <c r="U69" s="95"/>
      <c r="V69" s="95"/>
      <c r="W69" s="95"/>
      <c r="X69" s="95"/>
      <c r="AG69" s="111"/>
      <c r="AI69" s="15"/>
    </row>
    <row r="70" spans="4:35" ht="12.75" hidden="1">
      <c r="D70" s="73"/>
      <c r="E70" s="73"/>
      <c r="F70" s="73"/>
      <c r="G70" s="73"/>
      <c r="H70" s="73"/>
      <c r="I70" s="73"/>
      <c r="J70" s="73"/>
      <c r="AI70" s="15"/>
    </row>
    <row r="71" spans="1:33" s="24" customFormat="1" ht="29.25" customHeight="1" hidden="1">
      <c r="A71" s="112" t="s">
        <v>51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</row>
    <row r="72" spans="1:35" ht="51" customHeight="1" hidden="1">
      <c r="A72" s="120" t="s">
        <v>4</v>
      </c>
      <c r="B72" s="121"/>
      <c r="C72" s="122" t="s">
        <v>27</v>
      </c>
      <c r="D72" s="123"/>
      <c r="E72" s="123"/>
      <c r="F72" s="123"/>
      <c r="G72" s="123"/>
      <c r="H72" s="124"/>
      <c r="I72" s="125" t="s">
        <v>5</v>
      </c>
      <c r="J72" s="125"/>
      <c r="K72" s="125" t="s">
        <v>28</v>
      </c>
      <c r="L72" s="125"/>
      <c r="M72" s="125"/>
      <c r="N72" s="125"/>
      <c r="O72" s="125" t="str">
        <f>+O64</f>
        <v>Норматив
 горячей воды
куб.м. ** Гкал/куб.м</v>
      </c>
      <c r="P72" s="125"/>
      <c r="Q72" s="125"/>
      <c r="R72" s="125"/>
      <c r="S72" s="125"/>
      <c r="T72" s="125" t="s">
        <v>6</v>
      </c>
      <c r="U72" s="125"/>
      <c r="V72" s="125"/>
      <c r="W72" s="125"/>
      <c r="X72" s="125"/>
      <c r="AI72" s="15"/>
    </row>
    <row r="73" spans="1:35" ht="12.75" customHeight="1" hidden="1">
      <c r="A73" s="113">
        <v>1</v>
      </c>
      <c r="B73" s="114"/>
      <c r="C73" s="113">
        <v>2</v>
      </c>
      <c r="D73" s="115"/>
      <c r="E73" s="115"/>
      <c r="F73" s="115"/>
      <c r="G73" s="115"/>
      <c r="H73" s="114"/>
      <c r="I73" s="116">
        <v>3</v>
      </c>
      <c r="J73" s="116"/>
      <c r="K73" s="116">
        <v>4</v>
      </c>
      <c r="L73" s="116"/>
      <c r="M73" s="116"/>
      <c r="N73" s="116"/>
      <c r="O73" s="116">
        <v>5</v>
      </c>
      <c r="P73" s="116"/>
      <c r="Q73" s="116"/>
      <c r="R73" s="116"/>
      <c r="S73" s="116"/>
      <c r="T73" s="116">
        <v>6</v>
      </c>
      <c r="U73" s="116"/>
      <c r="V73" s="116"/>
      <c r="W73" s="116"/>
      <c r="X73" s="116"/>
      <c r="AI73" s="15"/>
    </row>
    <row r="74" spans="1:35" ht="12.75" customHeight="1" hidden="1">
      <c r="A74" s="97" t="s">
        <v>7</v>
      </c>
      <c r="B74" s="98"/>
      <c r="C74" s="101" t="s">
        <v>75</v>
      </c>
      <c r="D74" s="102"/>
      <c r="E74" s="102"/>
      <c r="F74" s="102"/>
      <c r="G74" s="103"/>
      <c r="H74" s="76" t="s">
        <v>8</v>
      </c>
      <c r="I74" s="107" t="s">
        <v>9</v>
      </c>
      <c r="J74" s="108"/>
      <c r="K74" s="95">
        <f>K16</f>
        <v>44.42</v>
      </c>
      <c r="L74" s="95"/>
      <c r="M74" s="95"/>
      <c r="N74" s="95"/>
      <c r="O74" s="96">
        <f>+'[6]Шуш_3 эт и выше'!O102</f>
        <v>0.77</v>
      </c>
      <c r="P74" s="96"/>
      <c r="Q74" s="96"/>
      <c r="R74" s="96"/>
      <c r="S74" s="96"/>
      <c r="T74" s="95">
        <f>K74*O74</f>
        <v>34.2034</v>
      </c>
      <c r="U74" s="95"/>
      <c r="V74" s="95"/>
      <c r="W74" s="95"/>
      <c r="X74" s="95"/>
      <c r="AG74" s="110">
        <f>T74+T75</f>
        <v>146.5188186</v>
      </c>
      <c r="AI74" s="15"/>
    </row>
    <row r="75" spans="1:35" ht="12.75" customHeight="1" hidden="1">
      <c r="A75" s="99"/>
      <c r="B75" s="100"/>
      <c r="C75" s="104"/>
      <c r="D75" s="105"/>
      <c r="E75" s="105"/>
      <c r="F75" s="105"/>
      <c r="G75" s="106"/>
      <c r="H75" s="76" t="s">
        <v>10</v>
      </c>
      <c r="I75" s="107" t="s">
        <v>11</v>
      </c>
      <c r="J75" s="108"/>
      <c r="K75" s="95">
        <f>K17</f>
        <v>2126.3</v>
      </c>
      <c r="L75" s="95"/>
      <c r="M75" s="95"/>
      <c r="N75" s="95"/>
      <c r="O75" s="96">
        <f>O74*O17</f>
        <v>0.052821999999999994</v>
      </c>
      <c r="P75" s="96"/>
      <c r="Q75" s="96"/>
      <c r="R75" s="96"/>
      <c r="S75" s="96"/>
      <c r="T75" s="95">
        <f>K75*O75</f>
        <v>112.3154186</v>
      </c>
      <c r="U75" s="95"/>
      <c r="V75" s="95"/>
      <c r="W75" s="95"/>
      <c r="X75" s="95"/>
      <c r="AG75" s="111"/>
      <c r="AI75" s="15"/>
    </row>
    <row r="76" spans="1:35" ht="12.75" customHeight="1" hidden="1">
      <c r="A76" s="97" t="s">
        <v>7</v>
      </c>
      <c r="B76" s="98"/>
      <c r="C76" s="101" t="s">
        <v>76</v>
      </c>
      <c r="D76" s="102"/>
      <c r="E76" s="102"/>
      <c r="F76" s="102"/>
      <c r="G76" s="103"/>
      <c r="H76" s="76" t="s">
        <v>8</v>
      </c>
      <c r="I76" s="107" t="s">
        <v>9</v>
      </c>
      <c r="J76" s="108"/>
      <c r="K76" s="95">
        <f>K18</f>
        <v>44.42</v>
      </c>
      <c r="L76" s="95"/>
      <c r="M76" s="95"/>
      <c r="N76" s="95"/>
      <c r="O76" s="96">
        <f>+'[6]Шуш_3 эт и выше'!O104</f>
        <v>0.77</v>
      </c>
      <c r="P76" s="96"/>
      <c r="Q76" s="96"/>
      <c r="R76" s="96"/>
      <c r="S76" s="96"/>
      <c r="T76" s="95">
        <f>K76*O76</f>
        <v>34.2034</v>
      </c>
      <c r="U76" s="95"/>
      <c r="V76" s="95"/>
      <c r="W76" s="95"/>
      <c r="X76" s="95"/>
      <c r="AG76" s="110">
        <f>T76+T77</f>
        <v>138.1688385</v>
      </c>
      <c r="AI76" s="15"/>
    </row>
    <row r="77" spans="1:35" ht="12.75" customHeight="1" hidden="1">
      <c r="A77" s="99"/>
      <c r="B77" s="100"/>
      <c r="C77" s="104"/>
      <c r="D77" s="105"/>
      <c r="E77" s="105"/>
      <c r="F77" s="105"/>
      <c r="G77" s="106"/>
      <c r="H77" s="76" t="s">
        <v>10</v>
      </c>
      <c r="I77" s="107" t="s">
        <v>11</v>
      </c>
      <c r="J77" s="108"/>
      <c r="K77" s="95">
        <f>K19</f>
        <v>2126.3</v>
      </c>
      <c r="L77" s="95"/>
      <c r="M77" s="95"/>
      <c r="N77" s="95"/>
      <c r="O77" s="96">
        <f>O76*O19</f>
        <v>0.048895</v>
      </c>
      <c r="P77" s="96"/>
      <c r="Q77" s="96"/>
      <c r="R77" s="96"/>
      <c r="S77" s="96"/>
      <c r="T77" s="95">
        <f>K77*O77</f>
        <v>103.9654385</v>
      </c>
      <c r="U77" s="95"/>
      <c r="V77" s="95"/>
      <c r="W77" s="95"/>
      <c r="X77" s="95"/>
      <c r="AG77" s="111"/>
      <c r="AI77" s="15"/>
    </row>
    <row r="78" spans="4:35" ht="12.75" hidden="1">
      <c r="D78" s="73"/>
      <c r="E78" s="73"/>
      <c r="F78" s="73"/>
      <c r="G78" s="73"/>
      <c r="H78" s="73"/>
      <c r="I78" s="73"/>
      <c r="J78" s="73"/>
      <c r="AI78" s="15"/>
    </row>
    <row r="79" spans="1:33" s="24" customFormat="1" ht="29.25" customHeight="1" hidden="1">
      <c r="A79" s="112" t="s">
        <v>52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</row>
    <row r="80" spans="1:35" ht="51" customHeight="1" hidden="1">
      <c r="A80" s="120" t="s">
        <v>4</v>
      </c>
      <c r="B80" s="121"/>
      <c r="C80" s="122" t="s">
        <v>27</v>
      </c>
      <c r="D80" s="123"/>
      <c r="E80" s="123"/>
      <c r="F80" s="123"/>
      <c r="G80" s="123"/>
      <c r="H80" s="124"/>
      <c r="I80" s="125" t="s">
        <v>5</v>
      </c>
      <c r="J80" s="125"/>
      <c r="K80" s="125" t="s">
        <v>28</v>
      </c>
      <c r="L80" s="125"/>
      <c r="M80" s="125"/>
      <c r="N80" s="125"/>
      <c r="O80" s="125" t="str">
        <f>+O72</f>
        <v>Норматив
 горячей воды
куб.м. ** Гкал/куб.м</v>
      </c>
      <c r="P80" s="125"/>
      <c r="Q80" s="125"/>
      <c r="R80" s="125"/>
      <c r="S80" s="125"/>
      <c r="T80" s="125" t="s">
        <v>6</v>
      </c>
      <c r="U80" s="125"/>
      <c r="V80" s="125"/>
      <c r="W80" s="125"/>
      <c r="X80" s="125"/>
      <c r="AI80" s="15"/>
    </row>
    <row r="81" spans="1:35" ht="12.75" customHeight="1" hidden="1">
      <c r="A81" s="113">
        <v>1</v>
      </c>
      <c r="B81" s="114"/>
      <c r="C81" s="113">
        <v>2</v>
      </c>
      <c r="D81" s="115"/>
      <c r="E81" s="115"/>
      <c r="F81" s="115"/>
      <c r="G81" s="115"/>
      <c r="H81" s="114"/>
      <c r="I81" s="116">
        <v>3</v>
      </c>
      <c r="J81" s="116"/>
      <c r="K81" s="116">
        <v>4</v>
      </c>
      <c r="L81" s="116"/>
      <c r="M81" s="116"/>
      <c r="N81" s="116"/>
      <c r="O81" s="116">
        <v>5</v>
      </c>
      <c r="P81" s="116"/>
      <c r="Q81" s="116"/>
      <c r="R81" s="116"/>
      <c r="S81" s="116"/>
      <c r="T81" s="116">
        <v>6</v>
      </c>
      <c r="U81" s="116"/>
      <c r="V81" s="116"/>
      <c r="W81" s="116"/>
      <c r="X81" s="116"/>
      <c r="AI81" s="15"/>
    </row>
    <row r="82" spans="1:35" ht="12.75" customHeight="1" hidden="1">
      <c r="A82" s="97" t="s">
        <v>7</v>
      </c>
      <c r="B82" s="98"/>
      <c r="C82" s="101" t="s">
        <v>75</v>
      </c>
      <c r="D82" s="102"/>
      <c r="E82" s="102"/>
      <c r="F82" s="102"/>
      <c r="G82" s="103"/>
      <c r="H82" s="76" t="s">
        <v>8</v>
      </c>
      <c r="I82" s="107" t="s">
        <v>9</v>
      </c>
      <c r="J82" s="108"/>
      <c r="K82" s="95">
        <f>K16</f>
        <v>44.42</v>
      </c>
      <c r="L82" s="95"/>
      <c r="M82" s="95"/>
      <c r="N82" s="95"/>
      <c r="O82" s="96">
        <f>+'[6]Шуш_3 эт и выше'!O114</f>
        <v>1.24</v>
      </c>
      <c r="P82" s="96"/>
      <c r="Q82" s="96"/>
      <c r="R82" s="96"/>
      <c r="S82" s="96"/>
      <c r="T82" s="95">
        <f>K82*O82</f>
        <v>55.0808</v>
      </c>
      <c r="U82" s="95"/>
      <c r="V82" s="95"/>
      <c r="W82" s="95"/>
      <c r="X82" s="95"/>
      <c r="AG82" s="110">
        <f>T82+T83</f>
        <v>235.95238319999999</v>
      </c>
      <c r="AI82" s="15"/>
    </row>
    <row r="83" spans="1:35" ht="13.5" customHeight="1" hidden="1">
      <c r="A83" s="99"/>
      <c r="B83" s="100"/>
      <c r="C83" s="104"/>
      <c r="D83" s="105"/>
      <c r="E83" s="105"/>
      <c r="F83" s="105"/>
      <c r="G83" s="106"/>
      <c r="H83" s="76" t="s">
        <v>10</v>
      </c>
      <c r="I83" s="107" t="s">
        <v>11</v>
      </c>
      <c r="J83" s="108"/>
      <c r="K83" s="95">
        <f>K17</f>
        <v>2126.3</v>
      </c>
      <c r="L83" s="95"/>
      <c r="M83" s="95"/>
      <c r="N83" s="95"/>
      <c r="O83" s="96">
        <f>O82*O17</f>
        <v>0.08506399999999999</v>
      </c>
      <c r="P83" s="96"/>
      <c r="Q83" s="96"/>
      <c r="R83" s="96"/>
      <c r="S83" s="96"/>
      <c r="T83" s="95">
        <f>K83*O83</f>
        <v>180.87158319999998</v>
      </c>
      <c r="U83" s="95"/>
      <c r="V83" s="95"/>
      <c r="W83" s="95"/>
      <c r="X83" s="95"/>
      <c r="AG83" s="111"/>
      <c r="AI83" s="15"/>
    </row>
    <row r="84" spans="1:35" ht="12.75" customHeight="1" hidden="1">
      <c r="A84" s="97" t="s">
        <v>7</v>
      </c>
      <c r="B84" s="98"/>
      <c r="C84" s="101" t="s">
        <v>76</v>
      </c>
      <c r="D84" s="102"/>
      <c r="E84" s="102"/>
      <c r="F84" s="102"/>
      <c r="G84" s="103"/>
      <c r="H84" s="76" t="s">
        <v>8</v>
      </c>
      <c r="I84" s="107" t="s">
        <v>9</v>
      </c>
      <c r="J84" s="108"/>
      <c r="K84" s="95">
        <f>K18</f>
        <v>44.42</v>
      </c>
      <c r="L84" s="95"/>
      <c r="M84" s="95"/>
      <c r="N84" s="95"/>
      <c r="O84" s="96">
        <f>+'[6]Шуш_3 эт и выше'!O116</f>
        <v>1.24</v>
      </c>
      <c r="P84" s="96"/>
      <c r="Q84" s="96"/>
      <c r="R84" s="96"/>
      <c r="S84" s="96"/>
      <c r="T84" s="95">
        <f>K84*O84</f>
        <v>55.0808</v>
      </c>
      <c r="U84" s="95"/>
      <c r="V84" s="95"/>
      <c r="W84" s="95"/>
      <c r="X84" s="95"/>
      <c r="AG84" s="110">
        <f>T84+T85</f>
        <v>222.50566200000003</v>
      </c>
      <c r="AI84" s="15"/>
    </row>
    <row r="85" spans="1:35" ht="13.5" customHeight="1" hidden="1">
      <c r="A85" s="99"/>
      <c r="B85" s="100"/>
      <c r="C85" s="104"/>
      <c r="D85" s="105"/>
      <c r="E85" s="105"/>
      <c r="F85" s="105"/>
      <c r="G85" s="106"/>
      <c r="H85" s="76" t="s">
        <v>10</v>
      </c>
      <c r="I85" s="107" t="s">
        <v>11</v>
      </c>
      <c r="J85" s="108"/>
      <c r="K85" s="95">
        <f>K19</f>
        <v>2126.3</v>
      </c>
      <c r="L85" s="95"/>
      <c r="M85" s="95"/>
      <c r="N85" s="95"/>
      <c r="O85" s="96">
        <f>O84*O19</f>
        <v>0.07874</v>
      </c>
      <c r="P85" s="96"/>
      <c r="Q85" s="96"/>
      <c r="R85" s="96"/>
      <c r="S85" s="96"/>
      <c r="T85" s="95">
        <f>K85*O85</f>
        <v>167.42486200000002</v>
      </c>
      <c r="U85" s="95"/>
      <c r="V85" s="95"/>
      <c r="W85" s="95"/>
      <c r="X85" s="95"/>
      <c r="AG85" s="111"/>
      <c r="AI85" s="15"/>
    </row>
    <row r="86" spans="4:35" ht="12.75" hidden="1">
      <c r="D86" s="73"/>
      <c r="E86" s="73"/>
      <c r="F86" s="73"/>
      <c r="G86" s="73"/>
      <c r="H86" s="73"/>
      <c r="I86" s="73"/>
      <c r="J86" s="73"/>
      <c r="AI86" s="15"/>
    </row>
    <row r="87" spans="1:33" s="24" customFormat="1" ht="26.25" customHeight="1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</row>
    <row r="88" spans="1:35" ht="51" customHeight="1" hidden="1">
      <c r="A88" s="120" t="s">
        <v>4</v>
      </c>
      <c r="B88" s="121"/>
      <c r="C88" s="122" t="s">
        <v>27</v>
      </c>
      <c r="D88" s="123"/>
      <c r="E88" s="123"/>
      <c r="F88" s="123"/>
      <c r="G88" s="123"/>
      <c r="H88" s="124"/>
      <c r="I88" s="125" t="s">
        <v>5</v>
      </c>
      <c r="J88" s="125"/>
      <c r="K88" s="125" t="s">
        <v>28</v>
      </c>
      <c r="L88" s="125"/>
      <c r="M88" s="125"/>
      <c r="N88" s="125"/>
      <c r="O88" s="125" t="str">
        <f>+O80</f>
        <v>Норматив
 горячей воды
куб.м. ** Гкал/куб.м</v>
      </c>
      <c r="P88" s="125"/>
      <c r="Q88" s="125"/>
      <c r="R88" s="125"/>
      <c r="S88" s="125"/>
      <c r="T88" s="125" t="s">
        <v>6</v>
      </c>
      <c r="U88" s="125"/>
      <c r="V88" s="125"/>
      <c r="W88" s="125"/>
      <c r="X88" s="125"/>
      <c r="AI88" s="15"/>
    </row>
    <row r="89" spans="1:35" ht="12.75" customHeight="1" hidden="1">
      <c r="A89" s="113">
        <v>1</v>
      </c>
      <c r="B89" s="114"/>
      <c r="C89" s="113">
        <v>2</v>
      </c>
      <c r="D89" s="115"/>
      <c r="E89" s="115"/>
      <c r="F89" s="115"/>
      <c r="G89" s="115"/>
      <c r="H89" s="114"/>
      <c r="I89" s="116">
        <v>3</v>
      </c>
      <c r="J89" s="116"/>
      <c r="K89" s="116">
        <v>4</v>
      </c>
      <c r="L89" s="116"/>
      <c r="M89" s="116"/>
      <c r="N89" s="116"/>
      <c r="O89" s="116">
        <v>5</v>
      </c>
      <c r="P89" s="116"/>
      <c r="Q89" s="116"/>
      <c r="R89" s="116"/>
      <c r="S89" s="116"/>
      <c r="T89" s="116">
        <v>6</v>
      </c>
      <c r="U89" s="116"/>
      <c r="V89" s="116"/>
      <c r="W89" s="116"/>
      <c r="X89" s="116"/>
      <c r="AI89" s="15"/>
    </row>
    <row r="90" spans="1:35" ht="12.75" customHeight="1">
      <c r="A90" s="97" t="s">
        <v>7</v>
      </c>
      <c r="B90" s="98"/>
      <c r="C90" s="101" t="s">
        <v>75</v>
      </c>
      <c r="D90" s="102"/>
      <c r="E90" s="102"/>
      <c r="F90" s="102"/>
      <c r="G90" s="103"/>
      <c r="H90" s="76" t="s">
        <v>8</v>
      </c>
      <c r="I90" s="107" t="s">
        <v>9</v>
      </c>
      <c r="J90" s="108"/>
      <c r="K90" s="95">
        <f>K16</f>
        <v>44.42</v>
      </c>
      <c r="L90" s="95"/>
      <c r="M90" s="95"/>
      <c r="N90" s="95"/>
      <c r="O90" s="96">
        <f>+'[6]Шуш_3 эт и выше'!O126</f>
        <v>0.55</v>
      </c>
      <c r="P90" s="96"/>
      <c r="Q90" s="96"/>
      <c r="R90" s="96"/>
      <c r="S90" s="96"/>
      <c r="T90" s="95">
        <f>K90*O90</f>
        <v>24.431000000000004</v>
      </c>
      <c r="U90" s="95"/>
      <c r="V90" s="95"/>
      <c r="W90" s="95"/>
      <c r="X90" s="95"/>
      <c r="AG90" s="110">
        <f>T90+T91</f>
        <v>104.65629900000002</v>
      </c>
      <c r="AI90" s="15"/>
    </row>
    <row r="91" spans="1:35" ht="12.75" customHeight="1">
      <c r="A91" s="99"/>
      <c r="B91" s="100"/>
      <c r="C91" s="104"/>
      <c r="D91" s="105"/>
      <c r="E91" s="105"/>
      <c r="F91" s="105"/>
      <c r="G91" s="106"/>
      <c r="H91" s="76" t="s">
        <v>10</v>
      </c>
      <c r="I91" s="107" t="s">
        <v>11</v>
      </c>
      <c r="J91" s="108"/>
      <c r="K91" s="95">
        <f>K17</f>
        <v>2126.3</v>
      </c>
      <c r="L91" s="95"/>
      <c r="M91" s="95"/>
      <c r="N91" s="95"/>
      <c r="O91" s="96">
        <f>O90*O17</f>
        <v>0.03773</v>
      </c>
      <c r="P91" s="96"/>
      <c r="Q91" s="96"/>
      <c r="R91" s="96"/>
      <c r="S91" s="96"/>
      <c r="T91" s="95">
        <f>K91*O91</f>
        <v>80.225299</v>
      </c>
      <c r="U91" s="95"/>
      <c r="V91" s="95"/>
      <c r="W91" s="95"/>
      <c r="X91" s="95"/>
      <c r="AG91" s="111"/>
      <c r="AI91" s="15"/>
    </row>
    <row r="92" spans="1:35" ht="12.75" customHeight="1">
      <c r="A92" s="97" t="s">
        <v>7</v>
      </c>
      <c r="B92" s="98"/>
      <c r="C92" s="101" t="s">
        <v>76</v>
      </c>
      <c r="D92" s="102"/>
      <c r="E92" s="102"/>
      <c r="F92" s="102"/>
      <c r="G92" s="103"/>
      <c r="H92" s="76" t="s">
        <v>8</v>
      </c>
      <c r="I92" s="107" t="s">
        <v>9</v>
      </c>
      <c r="J92" s="108"/>
      <c r="K92" s="95">
        <f>K18</f>
        <v>44.42</v>
      </c>
      <c r="L92" s="95"/>
      <c r="M92" s="95"/>
      <c r="N92" s="95"/>
      <c r="O92" s="96">
        <f>+'[6]Шуш_3 эт и выше'!O128</f>
        <v>0.55</v>
      </c>
      <c r="P92" s="96"/>
      <c r="Q92" s="96"/>
      <c r="R92" s="96"/>
      <c r="S92" s="96"/>
      <c r="T92" s="95">
        <f>K92*O92</f>
        <v>24.431000000000004</v>
      </c>
      <c r="U92" s="95"/>
      <c r="V92" s="95"/>
      <c r="W92" s="95"/>
      <c r="X92" s="95"/>
      <c r="AG92" s="110">
        <f>T92+T93</f>
        <v>98.69202750000002</v>
      </c>
      <c r="AI92" s="15"/>
    </row>
    <row r="93" spans="1:35" ht="12.75" customHeight="1">
      <c r="A93" s="99"/>
      <c r="B93" s="100"/>
      <c r="C93" s="104"/>
      <c r="D93" s="105"/>
      <c r="E93" s="105"/>
      <c r="F93" s="105"/>
      <c r="G93" s="106"/>
      <c r="H93" s="76" t="s">
        <v>10</v>
      </c>
      <c r="I93" s="107" t="s">
        <v>11</v>
      </c>
      <c r="J93" s="108"/>
      <c r="K93" s="95">
        <f>K19</f>
        <v>2126.3</v>
      </c>
      <c r="L93" s="95"/>
      <c r="M93" s="95"/>
      <c r="N93" s="95"/>
      <c r="O93" s="96">
        <f>O92*O19</f>
        <v>0.034925000000000005</v>
      </c>
      <c r="P93" s="96"/>
      <c r="Q93" s="96"/>
      <c r="R93" s="96"/>
      <c r="S93" s="96"/>
      <c r="T93" s="95">
        <f>K93*O93</f>
        <v>74.26102750000001</v>
      </c>
      <c r="U93" s="95"/>
      <c r="V93" s="95"/>
      <c r="W93" s="95"/>
      <c r="X93" s="95"/>
      <c r="AG93" s="111"/>
      <c r="AI93" s="15"/>
    </row>
    <row r="94" spans="4:35" ht="12.75" hidden="1">
      <c r="D94" s="73"/>
      <c r="E94" s="73"/>
      <c r="F94" s="73"/>
      <c r="G94" s="73"/>
      <c r="H94" s="73"/>
      <c r="I94" s="73"/>
      <c r="J94" s="73"/>
      <c r="AI94" s="15"/>
    </row>
    <row r="95" spans="1:33" s="24" customFormat="1" ht="29.25" customHeight="1">
      <c r="A95" s="112" t="s">
        <v>54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</row>
    <row r="96" spans="1:35" ht="51" customHeight="1" hidden="1">
      <c r="A96" s="120" t="s">
        <v>4</v>
      </c>
      <c r="B96" s="121"/>
      <c r="C96" s="122" t="s">
        <v>27</v>
      </c>
      <c r="D96" s="123"/>
      <c r="E96" s="123"/>
      <c r="F96" s="123"/>
      <c r="G96" s="123"/>
      <c r="H96" s="124"/>
      <c r="I96" s="125" t="s">
        <v>5</v>
      </c>
      <c r="J96" s="125"/>
      <c r="K96" s="125" t="s">
        <v>28</v>
      </c>
      <c r="L96" s="125"/>
      <c r="M96" s="125"/>
      <c r="N96" s="125"/>
      <c r="O96" s="125" t="str">
        <f>+O88</f>
        <v>Норматив
 горячей воды
куб.м. ** Гкал/куб.м</v>
      </c>
      <c r="P96" s="125"/>
      <c r="Q96" s="125"/>
      <c r="R96" s="125"/>
      <c r="S96" s="125"/>
      <c r="T96" s="125" t="s">
        <v>6</v>
      </c>
      <c r="U96" s="125"/>
      <c r="V96" s="125"/>
      <c r="W96" s="125"/>
      <c r="X96" s="125"/>
      <c r="AI96" s="15"/>
    </row>
    <row r="97" spans="1:35" ht="12.75" customHeight="1" hidden="1">
      <c r="A97" s="113">
        <v>1</v>
      </c>
      <c r="B97" s="114"/>
      <c r="C97" s="113">
        <v>2</v>
      </c>
      <c r="D97" s="115"/>
      <c r="E97" s="115"/>
      <c r="F97" s="115"/>
      <c r="G97" s="115"/>
      <c r="H97" s="114"/>
      <c r="I97" s="116">
        <v>3</v>
      </c>
      <c r="J97" s="116"/>
      <c r="K97" s="116">
        <v>4</v>
      </c>
      <c r="L97" s="116"/>
      <c r="M97" s="116"/>
      <c r="N97" s="116"/>
      <c r="O97" s="116">
        <v>5</v>
      </c>
      <c r="P97" s="116"/>
      <c r="Q97" s="116"/>
      <c r="R97" s="116"/>
      <c r="S97" s="116"/>
      <c r="T97" s="117" t="s">
        <v>72</v>
      </c>
      <c r="U97" s="118"/>
      <c r="V97" s="118"/>
      <c r="W97" s="118"/>
      <c r="X97" s="119"/>
      <c r="AI97" s="15"/>
    </row>
    <row r="98" spans="1:35" ht="12.75" customHeight="1">
      <c r="A98" s="97" t="s">
        <v>7</v>
      </c>
      <c r="B98" s="98"/>
      <c r="C98" s="101" t="s">
        <v>75</v>
      </c>
      <c r="D98" s="102"/>
      <c r="E98" s="102"/>
      <c r="F98" s="102"/>
      <c r="G98" s="103"/>
      <c r="H98" s="76" t="s">
        <v>8</v>
      </c>
      <c r="I98" s="107" t="s">
        <v>9</v>
      </c>
      <c r="J98" s="108"/>
      <c r="K98" s="95">
        <f>K16</f>
        <v>44.42</v>
      </c>
      <c r="L98" s="95"/>
      <c r="M98" s="95"/>
      <c r="N98" s="95"/>
      <c r="O98" s="96">
        <f>+'[6]Шуш_3 эт и выше'!O138</f>
        <v>1.91</v>
      </c>
      <c r="P98" s="96"/>
      <c r="Q98" s="96"/>
      <c r="R98" s="96"/>
      <c r="S98" s="96"/>
      <c r="T98" s="95">
        <f>K98*O98</f>
        <v>84.8422</v>
      </c>
      <c r="U98" s="95"/>
      <c r="V98" s="95"/>
      <c r="W98" s="95"/>
      <c r="X98" s="95"/>
      <c r="AG98" s="110">
        <f>T98+T99</f>
        <v>363.4427838</v>
      </c>
      <c r="AI98" s="15"/>
    </row>
    <row r="99" spans="1:35" ht="12.75" customHeight="1">
      <c r="A99" s="99"/>
      <c r="B99" s="100"/>
      <c r="C99" s="104"/>
      <c r="D99" s="105"/>
      <c r="E99" s="105"/>
      <c r="F99" s="105"/>
      <c r="G99" s="106"/>
      <c r="H99" s="76" t="s">
        <v>10</v>
      </c>
      <c r="I99" s="107" t="s">
        <v>11</v>
      </c>
      <c r="J99" s="108"/>
      <c r="K99" s="95">
        <f>K17</f>
        <v>2126.3</v>
      </c>
      <c r="L99" s="95"/>
      <c r="M99" s="95"/>
      <c r="N99" s="95"/>
      <c r="O99" s="96">
        <f>O98*O17</f>
        <v>0.13102599999999998</v>
      </c>
      <c r="P99" s="96"/>
      <c r="Q99" s="96"/>
      <c r="R99" s="96"/>
      <c r="S99" s="96"/>
      <c r="T99" s="95">
        <f>K99*O99</f>
        <v>278.6005838</v>
      </c>
      <c r="U99" s="95"/>
      <c r="V99" s="95"/>
      <c r="W99" s="95"/>
      <c r="X99" s="95"/>
      <c r="AG99" s="111"/>
      <c r="AI99" s="15"/>
    </row>
    <row r="100" spans="1:35" ht="12.75" customHeight="1">
      <c r="A100" s="97" t="s">
        <v>7</v>
      </c>
      <c r="B100" s="98"/>
      <c r="C100" s="101" t="s">
        <v>76</v>
      </c>
      <c r="D100" s="102"/>
      <c r="E100" s="102"/>
      <c r="F100" s="102"/>
      <c r="G100" s="103"/>
      <c r="H100" s="76" t="s">
        <v>8</v>
      </c>
      <c r="I100" s="107" t="s">
        <v>9</v>
      </c>
      <c r="J100" s="108"/>
      <c r="K100" s="95">
        <f>K18</f>
        <v>44.42</v>
      </c>
      <c r="L100" s="95"/>
      <c r="M100" s="95"/>
      <c r="N100" s="95"/>
      <c r="O100" s="96">
        <f>+'[6]Шуш_3 эт и выше'!O140</f>
        <v>1.91</v>
      </c>
      <c r="P100" s="96"/>
      <c r="Q100" s="96"/>
      <c r="R100" s="96"/>
      <c r="S100" s="96"/>
      <c r="T100" s="95">
        <f>K100*O100</f>
        <v>84.8422</v>
      </c>
      <c r="U100" s="95"/>
      <c r="V100" s="95"/>
      <c r="W100" s="95"/>
      <c r="X100" s="95"/>
      <c r="AG100" s="110">
        <f>T100+T101</f>
        <v>342.7304955</v>
      </c>
      <c r="AI100" s="15"/>
    </row>
    <row r="101" spans="1:35" ht="12.75" customHeight="1">
      <c r="A101" s="99"/>
      <c r="B101" s="100"/>
      <c r="C101" s="104"/>
      <c r="D101" s="105"/>
      <c r="E101" s="105"/>
      <c r="F101" s="105"/>
      <c r="G101" s="106"/>
      <c r="H101" s="76" t="s">
        <v>10</v>
      </c>
      <c r="I101" s="107" t="s">
        <v>11</v>
      </c>
      <c r="J101" s="108"/>
      <c r="K101" s="95">
        <f>K19</f>
        <v>2126.3</v>
      </c>
      <c r="L101" s="95"/>
      <c r="M101" s="95"/>
      <c r="N101" s="95"/>
      <c r="O101" s="96">
        <f>O100*O19</f>
        <v>0.12128499999999999</v>
      </c>
      <c r="P101" s="96"/>
      <c r="Q101" s="96"/>
      <c r="R101" s="96"/>
      <c r="S101" s="96"/>
      <c r="T101" s="95">
        <f>K101*O101</f>
        <v>257.8882955</v>
      </c>
      <c r="U101" s="95"/>
      <c r="V101" s="95"/>
      <c r="W101" s="95"/>
      <c r="X101" s="95"/>
      <c r="AG101" s="111"/>
      <c r="AI101" s="15"/>
    </row>
    <row r="102" spans="4:35" ht="12.75" hidden="1">
      <c r="D102" s="73"/>
      <c r="E102" s="73"/>
      <c r="F102" s="73"/>
      <c r="G102" s="73"/>
      <c r="H102" s="73"/>
      <c r="I102" s="73"/>
      <c r="J102" s="73"/>
      <c r="AI102" s="15"/>
    </row>
    <row r="103" spans="4:35" ht="7.5" customHeight="1">
      <c r="D103" s="73"/>
      <c r="E103" s="73"/>
      <c r="F103" s="73"/>
      <c r="G103" s="73"/>
      <c r="H103" s="73"/>
      <c r="I103" s="73"/>
      <c r="J103" s="73"/>
      <c r="AI103" s="15"/>
    </row>
    <row r="104" spans="1:35" s="5" customFormat="1" ht="15">
      <c r="A104" s="126" t="s">
        <v>96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77"/>
      <c r="AG104" s="77"/>
      <c r="AH104"/>
      <c r="AI104" s="20"/>
    </row>
    <row r="105" spans="1:33" s="24" customFormat="1" ht="39" customHeight="1">
      <c r="A105" s="112" t="s">
        <v>46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23"/>
      <c r="AG105" s="23"/>
    </row>
    <row r="106" spans="1:35" ht="51" customHeight="1">
      <c r="A106" s="120" t="s">
        <v>4</v>
      </c>
      <c r="B106" s="121"/>
      <c r="C106" s="122" t="s">
        <v>27</v>
      </c>
      <c r="D106" s="123"/>
      <c r="E106" s="123"/>
      <c r="F106" s="123"/>
      <c r="G106" s="123"/>
      <c r="H106" s="124"/>
      <c r="I106" s="125" t="s">
        <v>5</v>
      </c>
      <c r="J106" s="125"/>
      <c r="K106" s="125" t="s">
        <v>28</v>
      </c>
      <c r="L106" s="125"/>
      <c r="M106" s="125"/>
      <c r="N106" s="125"/>
      <c r="O106" s="125" t="s">
        <v>97</v>
      </c>
      <c r="P106" s="125"/>
      <c r="Q106" s="125"/>
      <c r="R106" s="125"/>
      <c r="S106" s="125"/>
      <c r="T106" s="125" t="s">
        <v>6</v>
      </c>
      <c r="U106" s="125"/>
      <c r="V106" s="125"/>
      <c r="W106" s="125"/>
      <c r="X106" s="125"/>
      <c r="AI106" s="15"/>
    </row>
    <row r="107" spans="1:35" ht="12.75" customHeight="1">
      <c r="A107" s="113">
        <v>1</v>
      </c>
      <c r="B107" s="114"/>
      <c r="C107" s="113">
        <v>2</v>
      </c>
      <c r="D107" s="115"/>
      <c r="E107" s="115"/>
      <c r="F107" s="115"/>
      <c r="G107" s="115"/>
      <c r="H107" s="114"/>
      <c r="I107" s="116">
        <v>3</v>
      </c>
      <c r="J107" s="116"/>
      <c r="K107" s="116">
        <v>4</v>
      </c>
      <c r="L107" s="116"/>
      <c r="M107" s="116"/>
      <c r="N107" s="116"/>
      <c r="O107" s="116">
        <v>5</v>
      </c>
      <c r="P107" s="116"/>
      <c r="Q107" s="116"/>
      <c r="R107" s="116"/>
      <c r="S107" s="116"/>
      <c r="T107" s="117" t="s">
        <v>72</v>
      </c>
      <c r="U107" s="118"/>
      <c r="V107" s="118"/>
      <c r="W107" s="118"/>
      <c r="X107" s="119"/>
      <c r="AI107" s="15"/>
    </row>
    <row r="108" spans="1:35" ht="12.75" customHeight="1">
      <c r="A108" s="97" t="s">
        <v>7</v>
      </c>
      <c r="B108" s="98"/>
      <c r="C108" s="101" t="s">
        <v>75</v>
      </c>
      <c r="D108" s="102"/>
      <c r="E108" s="102"/>
      <c r="F108" s="102"/>
      <c r="G108" s="103"/>
      <c r="H108" s="76" t="s">
        <v>8</v>
      </c>
      <c r="I108" s="107" t="s">
        <v>9</v>
      </c>
      <c r="J108" s="108"/>
      <c r="K108" s="95">
        <f>+K34</f>
        <v>44.42</v>
      </c>
      <c r="L108" s="95"/>
      <c r="M108" s="95"/>
      <c r="N108" s="95"/>
      <c r="O108" s="96">
        <f>+O34*2</f>
        <v>6.48</v>
      </c>
      <c r="P108" s="96"/>
      <c r="Q108" s="96"/>
      <c r="R108" s="96"/>
      <c r="S108" s="96"/>
      <c r="T108" s="95">
        <f>K108*O108</f>
        <v>287.8416</v>
      </c>
      <c r="U108" s="95"/>
      <c r="V108" s="95"/>
      <c r="W108" s="95"/>
      <c r="X108" s="95"/>
      <c r="AG108" s="110">
        <f>T108+T109</f>
        <v>1233.0414864000002</v>
      </c>
      <c r="AI108" s="15"/>
    </row>
    <row r="109" spans="1:35" ht="12.75" customHeight="1">
      <c r="A109" s="99"/>
      <c r="B109" s="100"/>
      <c r="C109" s="104"/>
      <c r="D109" s="105"/>
      <c r="E109" s="105"/>
      <c r="F109" s="105"/>
      <c r="G109" s="106"/>
      <c r="H109" s="76" t="s">
        <v>10</v>
      </c>
      <c r="I109" s="107" t="s">
        <v>11</v>
      </c>
      <c r="J109" s="108"/>
      <c r="K109" s="95">
        <f>+K35</f>
        <v>2126.3</v>
      </c>
      <c r="L109" s="95"/>
      <c r="M109" s="95"/>
      <c r="N109" s="95"/>
      <c r="O109" s="96">
        <f>O108*O$17</f>
        <v>0.444528</v>
      </c>
      <c r="P109" s="96"/>
      <c r="Q109" s="96"/>
      <c r="R109" s="96"/>
      <c r="S109" s="96"/>
      <c r="T109" s="95">
        <f>K109*O109</f>
        <v>945.1998864000001</v>
      </c>
      <c r="U109" s="95"/>
      <c r="V109" s="95"/>
      <c r="W109" s="95"/>
      <c r="X109" s="95"/>
      <c r="AG109" s="111"/>
      <c r="AI109" s="15"/>
    </row>
    <row r="110" spans="1:35" ht="12.75" customHeight="1">
      <c r="A110" s="97" t="s">
        <v>7</v>
      </c>
      <c r="B110" s="98"/>
      <c r="C110" s="101" t="s">
        <v>76</v>
      </c>
      <c r="D110" s="102"/>
      <c r="E110" s="102"/>
      <c r="F110" s="102"/>
      <c r="G110" s="103"/>
      <c r="H110" s="76" t="s">
        <v>8</v>
      </c>
      <c r="I110" s="107" t="s">
        <v>9</v>
      </c>
      <c r="J110" s="108"/>
      <c r="K110" s="95">
        <f>+K108</f>
        <v>44.42</v>
      </c>
      <c r="L110" s="95"/>
      <c r="M110" s="95"/>
      <c r="N110" s="95"/>
      <c r="O110" s="96">
        <f>+O108</f>
        <v>6.48</v>
      </c>
      <c r="P110" s="96"/>
      <c r="Q110" s="96"/>
      <c r="R110" s="96"/>
      <c r="S110" s="96"/>
      <c r="T110" s="95">
        <f>K110*O110</f>
        <v>287.8416</v>
      </c>
      <c r="U110" s="95"/>
      <c r="V110" s="95"/>
      <c r="W110" s="95"/>
      <c r="X110" s="95"/>
      <c r="AG110" s="110">
        <f>T110+T111</f>
        <v>1162.7715240000002</v>
      </c>
      <c r="AI110" s="15"/>
    </row>
    <row r="111" spans="1:35" ht="12.75" customHeight="1">
      <c r="A111" s="99"/>
      <c r="B111" s="100"/>
      <c r="C111" s="104"/>
      <c r="D111" s="105"/>
      <c r="E111" s="105"/>
      <c r="F111" s="105"/>
      <c r="G111" s="106"/>
      <c r="H111" s="76" t="s">
        <v>10</v>
      </c>
      <c r="I111" s="107" t="s">
        <v>11</v>
      </c>
      <c r="J111" s="108"/>
      <c r="K111" s="95">
        <f>+K109</f>
        <v>2126.3</v>
      </c>
      <c r="L111" s="95"/>
      <c r="M111" s="95"/>
      <c r="N111" s="95"/>
      <c r="O111" s="96">
        <f>O110*O$19</f>
        <v>0.41148</v>
      </c>
      <c r="P111" s="96"/>
      <c r="Q111" s="96"/>
      <c r="R111" s="96"/>
      <c r="S111" s="96"/>
      <c r="T111" s="95">
        <f>K111*O111</f>
        <v>874.9299240000001</v>
      </c>
      <c r="U111" s="95"/>
      <c r="V111" s="95"/>
      <c r="W111" s="95"/>
      <c r="X111" s="95"/>
      <c r="AG111" s="111"/>
      <c r="AI111" s="15"/>
    </row>
    <row r="112" spans="1:33" s="24" customFormat="1" ht="30" customHeight="1">
      <c r="A112" s="112" t="s">
        <v>48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</row>
    <row r="113" spans="1:35" ht="12.75" customHeight="1">
      <c r="A113" s="97" t="s">
        <v>7</v>
      </c>
      <c r="B113" s="98"/>
      <c r="C113" s="101" t="s">
        <v>75</v>
      </c>
      <c r="D113" s="102"/>
      <c r="E113" s="102"/>
      <c r="F113" s="102"/>
      <c r="G113" s="103"/>
      <c r="H113" s="76" t="s">
        <v>8</v>
      </c>
      <c r="I113" s="107" t="s">
        <v>9</v>
      </c>
      <c r="J113" s="108"/>
      <c r="K113" s="95">
        <f>+K108</f>
        <v>44.42</v>
      </c>
      <c r="L113" s="95"/>
      <c r="M113" s="95"/>
      <c r="N113" s="95"/>
      <c r="O113" s="96">
        <f>+O50*2</f>
        <v>5.26</v>
      </c>
      <c r="P113" s="96"/>
      <c r="Q113" s="96"/>
      <c r="R113" s="96"/>
      <c r="S113" s="96"/>
      <c r="T113" s="95">
        <f>K113*O113</f>
        <v>233.6492</v>
      </c>
      <c r="U113" s="95"/>
      <c r="V113" s="95"/>
      <c r="W113" s="95"/>
      <c r="X113" s="95"/>
      <c r="AG113" s="110">
        <f>T113+T114</f>
        <v>1000.8947868</v>
      </c>
      <c r="AI113" s="15"/>
    </row>
    <row r="114" spans="1:35" ht="12.75" customHeight="1">
      <c r="A114" s="99"/>
      <c r="B114" s="100"/>
      <c r="C114" s="104"/>
      <c r="D114" s="105"/>
      <c r="E114" s="105"/>
      <c r="F114" s="105"/>
      <c r="G114" s="106"/>
      <c r="H114" s="76" t="s">
        <v>10</v>
      </c>
      <c r="I114" s="107" t="s">
        <v>11</v>
      </c>
      <c r="J114" s="108"/>
      <c r="K114" s="95">
        <f>+K109</f>
        <v>2126.3</v>
      </c>
      <c r="L114" s="95"/>
      <c r="M114" s="95"/>
      <c r="N114" s="95"/>
      <c r="O114" s="96">
        <f>O113*O$17</f>
        <v>0.36083599999999993</v>
      </c>
      <c r="P114" s="96"/>
      <c r="Q114" s="96"/>
      <c r="R114" s="96"/>
      <c r="S114" s="96"/>
      <c r="T114" s="95">
        <f>K114*O114</f>
        <v>767.2455868</v>
      </c>
      <c r="U114" s="95"/>
      <c r="V114" s="95"/>
      <c r="W114" s="95"/>
      <c r="X114" s="95"/>
      <c r="AG114" s="111"/>
      <c r="AI114" s="15"/>
    </row>
    <row r="115" spans="1:35" ht="12.75" customHeight="1">
      <c r="A115" s="97" t="s">
        <v>7</v>
      </c>
      <c r="B115" s="98"/>
      <c r="C115" s="101" t="s">
        <v>76</v>
      </c>
      <c r="D115" s="102"/>
      <c r="E115" s="102"/>
      <c r="F115" s="102"/>
      <c r="G115" s="103"/>
      <c r="H115" s="76" t="s">
        <v>8</v>
      </c>
      <c r="I115" s="107" t="s">
        <v>9</v>
      </c>
      <c r="J115" s="108"/>
      <c r="K115" s="95">
        <f>+K110</f>
        <v>44.42</v>
      </c>
      <c r="L115" s="95"/>
      <c r="M115" s="95"/>
      <c r="N115" s="95"/>
      <c r="O115" s="96">
        <f>+O113</f>
        <v>5.26</v>
      </c>
      <c r="P115" s="96"/>
      <c r="Q115" s="96"/>
      <c r="R115" s="96"/>
      <c r="S115" s="96"/>
      <c r="T115" s="95">
        <f>K115*O115</f>
        <v>233.6492</v>
      </c>
      <c r="U115" s="95"/>
      <c r="V115" s="95"/>
      <c r="W115" s="95"/>
      <c r="X115" s="95"/>
      <c r="AG115" s="110">
        <f>T115+T116</f>
        <v>943.8546630000001</v>
      </c>
      <c r="AI115" s="15"/>
    </row>
    <row r="116" spans="1:35" ht="12.75" customHeight="1">
      <c r="A116" s="99"/>
      <c r="B116" s="100"/>
      <c r="C116" s="104"/>
      <c r="D116" s="105"/>
      <c r="E116" s="105"/>
      <c r="F116" s="105"/>
      <c r="G116" s="106"/>
      <c r="H116" s="76" t="s">
        <v>10</v>
      </c>
      <c r="I116" s="107" t="s">
        <v>11</v>
      </c>
      <c r="J116" s="108"/>
      <c r="K116" s="95">
        <f>+K111</f>
        <v>2126.3</v>
      </c>
      <c r="L116" s="95"/>
      <c r="M116" s="95"/>
      <c r="N116" s="95"/>
      <c r="O116" s="96">
        <f>O115*O$19</f>
        <v>0.33401</v>
      </c>
      <c r="P116" s="96"/>
      <c r="Q116" s="96"/>
      <c r="R116" s="96"/>
      <c r="S116" s="96"/>
      <c r="T116" s="95">
        <f>K116*O116</f>
        <v>710.205463</v>
      </c>
      <c r="U116" s="95"/>
      <c r="V116" s="95"/>
      <c r="W116" s="95"/>
      <c r="X116" s="95"/>
      <c r="AG116" s="111"/>
      <c r="AI116" s="15"/>
    </row>
    <row r="117" spans="1:33" ht="25.5" customHeight="1">
      <c r="A117" s="112" t="s">
        <v>53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9"/>
      <c r="AG117" s="33"/>
    </row>
    <row r="118" spans="1:35" ht="12.75" customHeight="1">
      <c r="A118" s="97" t="s">
        <v>7</v>
      </c>
      <c r="B118" s="98"/>
      <c r="C118" s="101" t="s">
        <v>75</v>
      </c>
      <c r="D118" s="102"/>
      <c r="E118" s="102"/>
      <c r="F118" s="102"/>
      <c r="G118" s="103"/>
      <c r="H118" s="76" t="s">
        <v>8</v>
      </c>
      <c r="I118" s="107" t="s">
        <v>9</v>
      </c>
      <c r="J118" s="108"/>
      <c r="K118" s="95">
        <f>+K113</f>
        <v>44.42</v>
      </c>
      <c r="L118" s="95"/>
      <c r="M118" s="95"/>
      <c r="N118" s="95"/>
      <c r="O118" s="109">
        <f>+O90*2</f>
        <v>1.1</v>
      </c>
      <c r="P118" s="109"/>
      <c r="Q118" s="109"/>
      <c r="R118" s="109"/>
      <c r="S118" s="109"/>
      <c r="T118" s="95">
        <f>K118*O118</f>
        <v>48.86200000000001</v>
      </c>
      <c r="U118" s="95"/>
      <c r="V118" s="95"/>
      <c r="W118" s="95"/>
      <c r="X118" s="95"/>
      <c r="AG118" s="110">
        <f>T118+T119</f>
        <v>209.31259800000004</v>
      </c>
      <c r="AI118" s="15"/>
    </row>
    <row r="119" spans="1:35" ht="12.75" customHeight="1">
      <c r="A119" s="99"/>
      <c r="B119" s="100"/>
      <c r="C119" s="104"/>
      <c r="D119" s="105"/>
      <c r="E119" s="105"/>
      <c r="F119" s="105"/>
      <c r="G119" s="106"/>
      <c r="H119" s="76" t="s">
        <v>10</v>
      </c>
      <c r="I119" s="107" t="s">
        <v>11</v>
      </c>
      <c r="J119" s="108"/>
      <c r="K119" s="95">
        <f>+K114</f>
        <v>2126.3</v>
      </c>
      <c r="L119" s="95"/>
      <c r="M119" s="95"/>
      <c r="N119" s="95"/>
      <c r="O119" s="96">
        <f>O118*O$17</f>
        <v>0.07546</v>
      </c>
      <c r="P119" s="96"/>
      <c r="Q119" s="96"/>
      <c r="R119" s="96"/>
      <c r="S119" s="96"/>
      <c r="T119" s="95">
        <f>K119*O119</f>
        <v>160.450598</v>
      </c>
      <c r="U119" s="95"/>
      <c r="V119" s="95"/>
      <c r="W119" s="95"/>
      <c r="X119" s="95"/>
      <c r="AG119" s="111"/>
      <c r="AI119" s="15"/>
    </row>
    <row r="120" spans="1:35" ht="12.75" customHeight="1">
      <c r="A120" s="97" t="s">
        <v>7</v>
      </c>
      <c r="B120" s="98"/>
      <c r="C120" s="101" t="s">
        <v>76</v>
      </c>
      <c r="D120" s="102"/>
      <c r="E120" s="102"/>
      <c r="F120" s="102"/>
      <c r="G120" s="103"/>
      <c r="H120" s="76" t="s">
        <v>8</v>
      </c>
      <c r="I120" s="107" t="s">
        <v>9</v>
      </c>
      <c r="J120" s="108"/>
      <c r="K120" s="95">
        <f>+K115</f>
        <v>44.42</v>
      </c>
      <c r="L120" s="95"/>
      <c r="M120" s="95"/>
      <c r="N120" s="95"/>
      <c r="O120" s="96">
        <f>+O118</f>
        <v>1.1</v>
      </c>
      <c r="P120" s="96"/>
      <c r="Q120" s="96"/>
      <c r="R120" s="96"/>
      <c r="S120" s="96"/>
      <c r="T120" s="95">
        <f>K120*O120</f>
        <v>48.86200000000001</v>
      </c>
      <c r="U120" s="95"/>
      <c r="V120" s="95"/>
      <c r="W120" s="95"/>
      <c r="X120" s="95"/>
      <c r="AG120" s="110">
        <f>T120+T121</f>
        <v>197.38405500000005</v>
      </c>
      <c r="AI120" s="15"/>
    </row>
    <row r="121" spans="1:35" ht="12.75" customHeight="1">
      <c r="A121" s="99"/>
      <c r="B121" s="100"/>
      <c r="C121" s="104"/>
      <c r="D121" s="105"/>
      <c r="E121" s="105"/>
      <c r="F121" s="105"/>
      <c r="G121" s="106"/>
      <c r="H121" s="76" t="s">
        <v>10</v>
      </c>
      <c r="I121" s="107" t="s">
        <v>11</v>
      </c>
      <c r="J121" s="108"/>
      <c r="K121" s="95">
        <f>+K116</f>
        <v>2126.3</v>
      </c>
      <c r="L121" s="95"/>
      <c r="M121" s="95"/>
      <c r="N121" s="95"/>
      <c r="O121" s="96">
        <f>O120*O$19</f>
        <v>0.06985000000000001</v>
      </c>
      <c r="P121" s="96"/>
      <c r="Q121" s="96"/>
      <c r="R121" s="96"/>
      <c r="S121" s="96"/>
      <c r="T121" s="95">
        <f>K121*O121</f>
        <v>148.52205500000002</v>
      </c>
      <c r="U121" s="95"/>
      <c r="V121" s="95"/>
      <c r="W121" s="95"/>
      <c r="X121" s="95"/>
      <c r="AG121" s="111"/>
      <c r="AI121" s="15"/>
    </row>
    <row r="122" spans="1:33" s="24" customFormat="1" ht="25.5" customHeight="1">
      <c r="A122" s="112" t="s">
        <v>54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</row>
    <row r="123" spans="1:35" ht="12.75" customHeight="1">
      <c r="A123" s="97" t="s">
        <v>7</v>
      </c>
      <c r="B123" s="98"/>
      <c r="C123" s="101" t="s">
        <v>75</v>
      </c>
      <c r="D123" s="102"/>
      <c r="E123" s="102"/>
      <c r="F123" s="102"/>
      <c r="G123" s="103"/>
      <c r="H123" s="76" t="s">
        <v>8</v>
      </c>
      <c r="I123" s="107" t="s">
        <v>9</v>
      </c>
      <c r="J123" s="108"/>
      <c r="K123" s="95">
        <f>+K118</f>
        <v>44.42</v>
      </c>
      <c r="L123" s="95"/>
      <c r="M123" s="95"/>
      <c r="N123" s="95"/>
      <c r="O123" s="109">
        <f>+O98*2</f>
        <v>3.82</v>
      </c>
      <c r="P123" s="109"/>
      <c r="Q123" s="109"/>
      <c r="R123" s="109"/>
      <c r="S123" s="109"/>
      <c r="T123" s="95">
        <f>K123*O123</f>
        <v>169.6844</v>
      </c>
      <c r="U123" s="95"/>
      <c r="V123" s="95"/>
      <c r="W123" s="95"/>
      <c r="X123" s="95"/>
      <c r="AG123" s="110">
        <f>T123+T124</f>
        <v>726.8855676</v>
      </c>
      <c r="AI123" s="15"/>
    </row>
    <row r="124" spans="1:35" ht="12.75" customHeight="1">
      <c r="A124" s="99"/>
      <c r="B124" s="100"/>
      <c r="C124" s="104"/>
      <c r="D124" s="105"/>
      <c r="E124" s="105"/>
      <c r="F124" s="105"/>
      <c r="G124" s="106"/>
      <c r="H124" s="76" t="s">
        <v>10</v>
      </c>
      <c r="I124" s="107" t="s">
        <v>11</v>
      </c>
      <c r="J124" s="108"/>
      <c r="K124" s="95">
        <f>+K119</f>
        <v>2126.3</v>
      </c>
      <c r="L124" s="95"/>
      <c r="M124" s="95"/>
      <c r="N124" s="95"/>
      <c r="O124" s="96">
        <f>O123*O$17</f>
        <v>0.26205199999999995</v>
      </c>
      <c r="P124" s="96"/>
      <c r="Q124" s="96"/>
      <c r="R124" s="96"/>
      <c r="S124" s="96"/>
      <c r="T124" s="95">
        <f>K124*O124</f>
        <v>557.2011676</v>
      </c>
      <c r="U124" s="95"/>
      <c r="V124" s="95"/>
      <c r="W124" s="95"/>
      <c r="X124" s="95"/>
      <c r="AG124" s="111"/>
      <c r="AI124" s="15"/>
    </row>
    <row r="125" spans="1:35" ht="12.75" customHeight="1">
      <c r="A125" s="97" t="s">
        <v>7</v>
      </c>
      <c r="B125" s="98"/>
      <c r="C125" s="101" t="s">
        <v>76</v>
      </c>
      <c r="D125" s="102"/>
      <c r="E125" s="102"/>
      <c r="F125" s="102"/>
      <c r="G125" s="103"/>
      <c r="H125" s="76" t="s">
        <v>8</v>
      </c>
      <c r="I125" s="107" t="s">
        <v>9</v>
      </c>
      <c r="J125" s="108"/>
      <c r="K125" s="95">
        <f>+K120</f>
        <v>44.42</v>
      </c>
      <c r="L125" s="95"/>
      <c r="M125" s="95"/>
      <c r="N125" s="95"/>
      <c r="O125" s="96">
        <f>+O123</f>
        <v>3.82</v>
      </c>
      <c r="P125" s="96"/>
      <c r="Q125" s="96"/>
      <c r="R125" s="96"/>
      <c r="S125" s="96"/>
      <c r="T125" s="95">
        <f>K125*O125</f>
        <v>169.6844</v>
      </c>
      <c r="U125" s="95"/>
      <c r="V125" s="95"/>
      <c r="W125" s="95"/>
      <c r="X125" s="95"/>
      <c r="AG125" s="110">
        <f>T125+T126</f>
        <v>685.460991</v>
      </c>
      <c r="AI125" s="15"/>
    </row>
    <row r="126" spans="1:35" ht="12.75" customHeight="1">
      <c r="A126" s="99"/>
      <c r="B126" s="100"/>
      <c r="C126" s="104"/>
      <c r="D126" s="105"/>
      <c r="E126" s="105"/>
      <c r="F126" s="105"/>
      <c r="G126" s="106"/>
      <c r="H126" s="76" t="s">
        <v>10</v>
      </c>
      <c r="I126" s="107" t="s">
        <v>11</v>
      </c>
      <c r="J126" s="108"/>
      <c r="K126" s="95">
        <f>+K121</f>
        <v>2126.3</v>
      </c>
      <c r="L126" s="95"/>
      <c r="M126" s="95"/>
      <c r="N126" s="95"/>
      <c r="O126" s="96">
        <f>O125*O$19</f>
        <v>0.24256999999999998</v>
      </c>
      <c r="P126" s="96"/>
      <c r="Q126" s="96"/>
      <c r="R126" s="96"/>
      <c r="S126" s="96"/>
      <c r="T126" s="95">
        <f>K126*O126</f>
        <v>515.776591</v>
      </c>
      <c r="U126" s="95"/>
      <c r="V126" s="95"/>
      <c r="W126" s="95"/>
      <c r="X126" s="95"/>
      <c r="AG126" s="111"/>
      <c r="AI126" s="15"/>
    </row>
    <row r="127" spans="1:33" ht="9.75" customHeight="1">
      <c r="A127" s="28"/>
      <c r="B127" s="28"/>
      <c r="C127" s="78"/>
      <c r="D127" s="78"/>
      <c r="E127" s="78"/>
      <c r="F127" s="78"/>
      <c r="G127" s="78"/>
      <c r="I127" s="14"/>
      <c r="J127" s="14"/>
      <c r="K127" s="79"/>
      <c r="L127" s="79"/>
      <c r="M127" s="79"/>
      <c r="N127" s="79"/>
      <c r="O127" s="80"/>
      <c r="P127" s="80"/>
      <c r="Q127" s="80"/>
      <c r="R127" s="80"/>
      <c r="S127" s="80"/>
      <c r="T127" s="79"/>
      <c r="U127" s="79"/>
      <c r="V127" s="79"/>
      <c r="W127" s="79"/>
      <c r="X127" s="79"/>
      <c r="AG127" s="81"/>
    </row>
    <row r="128" spans="1:35" s="5" customFormat="1" ht="15">
      <c r="A128" s="126" t="s">
        <v>100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77"/>
      <c r="AG128" s="77"/>
      <c r="AH128"/>
      <c r="AI128" s="20"/>
    </row>
    <row r="129" spans="1:33" s="24" customFormat="1" ht="36.75" customHeight="1">
      <c r="A129" s="112" t="s">
        <v>46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23"/>
      <c r="AG129" s="23"/>
    </row>
    <row r="130" spans="1:35" ht="51" customHeight="1">
      <c r="A130" s="120" t="s">
        <v>4</v>
      </c>
      <c r="B130" s="121"/>
      <c r="C130" s="122" t="s">
        <v>27</v>
      </c>
      <c r="D130" s="123"/>
      <c r="E130" s="123"/>
      <c r="F130" s="123"/>
      <c r="G130" s="123"/>
      <c r="H130" s="124"/>
      <c r="I130" s="125" t="s">
        <v>5</v>
      </c>
      <c r="J130" s="125"/>
      <c r="K130" s="125" t="s">
        <v>28</v>
      </c>
      <c r="L130" s="125"/>
      <c r="M130" s="125"/>
      <c r="N130" s="125"/>
      <c r="O130" s="125" t="str">
        <f>+O106</f>
        <v>Объем теплоносителя, Гкал на нагрев, (м3, Гкал)</v>
      </c>
      <c r="P130" s="125"/>
      <c r="Q130" s="125"/>
      <c r="R130" s="125"/>
      <c r="S130" s="125"/>
      <c r="T130" s="125" t="s">
        <v>6</v>
      </c>
      <c r="U130" s="125"/>
      <c r="V130" s="125"/>
      <c r="W130" s="125"/>
      <c r="X130" s="125"/>
      <c r="AI130" s="15"/>
    </row>
    <row r="131" spans="1:35" ht="12.75" customHeight="1">
      <c r="A131" s="113">
        <v>1</v>
      </c>
      <c r="B131" s="114"/>
      <c r="C131" s="113">
        <v>2</v>
      </c>
      <c r="D131" s="115"/>
      <c r="E131" s="115"/>
      <c r="F131" s="115"/>
      <c r="G131" s="115"/>
      <c r="H131" s="114"/>
      <c r="I131" s="116">
        <v>3</v>
      </c>
      <c r="J131" s="116"/>
      <c r="K131" s="116">
        <v>4</v>
      </c>
      <c r="L131" s="116"/>
      <c r="M131" s="116"/>
      <c r="N131" s="116"/>
      <c r="O131" s="116">
        <v>5</v>
      </c>
      <c r="P131" s="116"/>
      <c r="Q131" s="116"/>
      <c r="R131" s="116"/>
      <c r="S131" s="116"/>
      <c r="T131" s="117" t="s">
        <v>72</v>
      </c>
      <c r="U131" s="118"/>
      <c r="V131" s="118"/>
      <c r="W131" s="118"/>
      <c r="X131" s="119"/>
      <c r="AI131" s="15"/>
    </row>
    <row r="132" spans="1:35" ht="12.75" customHeight="1">
      <c r="A132" s="97" t="s">
        <v>7</v>
      </c>
      <c r="B132" s="98"/>
      <c r="C132" s="101" t="s">
        <v>75</v>
      </c>
      <c r="D132" s="102"/>
      <c r="E132" s="102"/>
      <c r="F132" s="102"/>
      <c r="G132" s="103"/>
      <c r="H132" s="76" t="s">
        <v>8</v>
      </c>
      <c r="I132" s="107" t="s">
        <v>9</v>
      </c>
      <c r="J132" s="108"/>
      <c r="K132" s="95">
        <f>K118</f>
        <v>44.42</v>
      </c>
      <c r="L132" s="95"/>
      <c r="M132" s="95"/>
      <c r="N132" s="95"/>
      <c r="O132" s="96">
        <f>+O34*3</f>
        <v>9.72</v>
      </c>
      <c r="P132" s="96"/>
      <c r="Q132" s="96"/>
      <c r="R132" s="96"/>
      <c r="S132" s="96"/>
      <c r="T132" s="95">
        <f>K132*O132</f>
        <v>431.76240000000007</v>
      </c>
      <c r="U132" s="95"/>
      <c r="V132" s="95"/>
      <c r="W132" s="95"/>
      <c r="X132" s="95"/>
      <c r="AG132" s="110">
        <f>T132+T133</f>
        <v>1849.5622296000001</v>
      </c>
      <c r="AI132" s="15"/>
    </row>
    <row r="133" spans="1:35" ht="12.75" customHeight="1">
      <c r="A133" s="99"/>
      <c r="B133" s="100"/>
      <c r="C133" s="104"/>
      <c r="D133" s="105"/>
      <c r="E133" s="105"/>
      <c r="F133" s="105"/>
      <c r="G133" s="106"/>
      <c r="H133" s="76" t="s">
        <v>10</v>
      </c>
      <c r="I133" s="107" t="s">
        <v>11</v>
      </c>
      <c r="J133" s="108"/>
      <c r="K133" s="95">
        <f>K119</f>
        <v>2126.3</v>
      </c>
      <c r="L133" s="95"/>
      <c r="M133" s="95"/>
      <c r="N133" s="95"/>
      <c r="O133" s="96">
        <f>O132*O$17</f>
        <v>0.6667919999999999</v>
      </c>
      <c r="P133" s="96"/>
      <c r="Q133" s="96"/>
      <c r="R133" s="96"/>
      <c r="S133" s="96"/>
      <c r="T133" s="95">
        <f>K133*O133</f>
        <v>1417.7998296</v>
      </c>
      <c r="U133" s="95"/>
      <c r="V133" s="95"/>
      <c r="W133" s="95"/>
      <c r="X133" s="95"/>
      <c r="AG133" s="111"/>
      <c r="AI133" s="15"/>
    </row>
    <row r="134" spans="1:35" ht="12.75" customHeight="1">
      <c r="A134" s="97" t="s">
        <v>7</v>
      </c>
      <c r="B134" s="98"/>
      <c r="C134" s="101" t="s">
        <v>76</v>
      </c>
      <c r="D134" s="102"/>
      <c r="E134" s="102"/>
      <c r="F134" s="102"/>
      <c r="G134" s="103"/>
      <c r="H134" s="76" t="s">
        <v>8</v>
      </c>
      <c r="I134" s="107" t="s">
        <v>9</v>
      </c>
      <c r="J134" s="108"/>
      <c r="K134" s="95">
        <f>K120</f>
        <v>44.42</v>
      </c>
      <c r="L134" s="95"/>
      <c r="M134" s="95"/>
      <c r="N134" s="95"/>
      <c r="O134" s="96">
        <f>+O132</f>
        <v>9.72</v>
      </c>
      <c r="P134" s="96"/>
      <c r="Q134" s="96"/>
      <c r="R134" s="96"/>
      <c r="S134" s="96"/>
      <c r="T134" s="95">
        <f>K134*O134</f>
        <v>431.76240000000007</v>
      </c>
      <c r="U134" s="95"/>
      <c r="V134" s="95"/>
      <c r="W134" s="95"/>
      <c r="X134" s="95"/>
      <c r="AG134" s="110">
        <f>T134+T135</f>
        <v>1744.1572860000003</v>
      </c>
      <c r="AI134" s="15"/>
    </row>
    <row r="135" spans="1:35" ht="12.75" customHeight="1">
      <c r="A135" s="99"/>
      <c r="B135" s="100"/>
      <c r="C135" s="104"/>
      <c r="D135" s="105"/>
      <c r="E135" s="105"/>
      <c r="F135" s="105"/>
      <c r="G135" s="106"/>
      <c r="H135" s="76" t="s">
        <v>10</v>
      </c>
      <c r="I135" s="107" t="s">
        <v>11</v>
      </c>
      <c r="J135" s="108"/>
      <c r="K135" s="95">
        <f>K121</f>
        <v>2126.3</v>
      </c>
      <c r="L135" s="95"/>
      <c r="M135" s="95"/>
      <c r="N135" s="95"/>
      <c r="O135" s="96">
        <f>O134*O$19</f>
        <v>0.6172200000000001</v>
      </c>
      <c r="P135" s="96"/>
      <c r="Q135" s="96"/>
      <c r="R135" s="96"/>
      <c r="S135" s="96"/>
      <c r="T135" s="95">
        <f>K135*O135</f>
        <v>1312.3948860000003</v>
      </c>
      <c r="U135" s="95"/>
      <c r="V135" s="95"/>
      <c r="W135" s="95"/>
      <c r="X135" s="95"/>
      <c r="AG135" s="111"/>
      <c r="AI135" s="15"/>
    </row>
    <row r="136" spans="1:33" s="24" customFormat="1" ht="30" customHeight="1">
      <c r="A136" s="112" t="s">
        <v>48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</row>
    <row r="137" spans="1:35" ht="12.75" customHeight="1">
      <c r="A137" s="97" t="s">
        <v>7</v>
      </c>
      <c r="B137" s="98"/>
      <c r="C137" s="101" t="s">
        <v>75</v>
      </c>
      <c r="D137" s="102"/>
      <c r="E137" s="102"/>
      <c r="F137" s="102"/>
      <c r="G137" s="103"/>
      <c r="H137" s="76" t="s">
        <v>8</v>
      </c>
      <c r="I137" s="107" t="s">
        <v>9</v>
      </c>
      <c r="J137" s="108"/>
      <c r="K137" s="95">
        <f>+K132</f>
        <v>44.42</v>
      </c>
      <c r="L137" s="95"/>
      <c r="M137" s="95"/>
      <c r="N137" s="95"/>
      <c r="O137" s="96">
        <f>+O50*3</f>
        <v>7.89</v>
      </c>
      <c r="P137" s="96"/>
      <c r="Q137" s="96"/>
      <c r="R137" s="96"/>
      <c r="S137" s="96"/>
      <c r="T137" s="95">
        <f>K137*O137</f>
        <v>350.4738</v>
      </c>
      <c r="U137" s="95"/>
      <c r="V137" s="95"/>
      <c r="W137" s="95"/>
      <c r="X137" s="95"/>
      <c r="AG137" s="110">
        <f>T137+T138</f>
        <v>1501.3421801999998</v>
      </c>
      <c r="AI137" s="15"/>
    </row>
    <row r="138" spans="1:35" ht="12.75" customHeight="1">
      <c r="A138" s="99"/>
      <c r="B138" s="100"/>
      <c r="C138" s="104"/>
      <c r="D138" s="105"/>
      <c r="E138" s="105"/>
      <c r="F138" s="105"/>
      <c r="G138" s="106"/>
      <c r="H138" s="76" t="s">
        <v>10</v>
      </c>
      <c r="I138" s="107" t="s">
        <v>11</v>
      </c>
      <c r="J138" s="108"/>
      <c r="K138" s="95">
        <f>+K133</f>
        <v>2126.3</v>
      </c>
      <c r="L138" s="95"/>
      <c r="M138" s="95"/>
      <c r="N138" s="95"/>
      <c r="O138" s="96">
        <f>O137*O$17</f>
        <v>0.5412539999999999</v>
      </c>
      <c r="P138" s="96"/>
      <c r="Q138" s="96"/>
      <c r="R138" s="96"/>
      <c r="S138" s="96"/>
      <c r="T138" s="95">
        <f>K138*O138</f>
        <v>1150.8683801999998</v>
      </c>
      <c r="U138" s="95"/>
      <c r="V138" s="95"/>
      <c r="W138" s="95"/>
      <c r="X138" s="95"/>
      <c r="AG138" s="111"/>
      <c r="AI138" s="15"/>
    </row>
    <row r="139" spans="1:35" ht="12.75" customHeight="1">
      <c r="A139" s="97" t="s">
        <v>7</v>
      </c>
      <c r="B139" s="98"/>
      <c r="C139" s="101" t="s">
        <v>76</v>
      </c>
      <c r="D139" s="102"/>
      <c r="E139" s="102"/>
      <c r="F139" s="102"/>
      <c r="G139" s="103"/>
      <c r="H139" s="76" t="s">
        <v>8</v>
      </c>
      <c r="I139" s="107" t="s">
        <v>9</v>
      </c>
      <c r="J139" s="108"/>
      <c r="K139" s="95">
        <f>+K134</f>
        <v>44.42</v>
      </c>
      <c r="L139" s="95"/>
      <c r="M139" s="95"/>
      <c r="N139" s="95"/>
      <c r="O139" s="96">
        <f>+O137</f>
        <v>7.89</v>
      </c>
      <c r="P139" s="96"/>
      <c r="Q139" s="96"/>
      <c r="R139" s="96"/>
      <c r="S139" s="96"/>
      <c r="T139" s="95">
        <f>K139*O139</f>
        <v>350.4738</v>
      </c>
      <c r="U139" s="95"/>
      <c r="V139" s="95"/>
      <c r="W139" s="95"/>
      <c r="X139" s="95"/>
      <c r="AG139" s="110">
        <f>T139+T140</f>
        <v>1415.7819945</v>
      </c>
      <c r="AI139" s="15"/>
    </row>
    <row r="140" spans="1:35" ht="12.75" customHeight="1">
      <c r="A140" s="99"/>
      <c r="B140" s="100"/>
      <c r="C140" s="104"/>
      <c r="D140" s="105"/>
      <c r="E140" s="105"/>
      <c r="F140" s="105"/>
      <c r="G140" s="106"/>
      <c r="H140" s="76" t="s">
        <v>10</v>
      </c>
      <c r="I140" s="107" t="s">
        <v>11</v>
      </c>
      <c r="J140" s="108"/>
      <c r="K140" s="95">
        <f>+K135</f>
        <v>2126.3</v>
      </c>
      <c r="L140" s="95"/>
      <c r="M140" s="95"/>
      <c r="N140" s="95"/>
      <c r="O140" s="96">
        <f>O139*O$19</f>
        <v>0.501015</v>
      </c>
      <c r="P140" s="96"/>
      <c r="Q140" s="96"/>
      <c r="R140" s="96"/>
      <c r="S140" s="96"/>
      <c r="T140" s="95">
        <f>K140*O140</f>
        <v>1065.3081945000001</v>
      </c>
      <c r="U140" s="95"/>
      <c r="V140" s="95"/>
      <c r="W140" s="95"/>
      <c r="X140" s="95"/>
      <c r="AG140" s="111"/>
      <c r="AI140" s="15"/>
    </row>
    <row r="141" spans="1:33" ht="25.5" customHeight="1">
      <c r="A141" s="112" t="s">
        <v>53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9"/>
      <c r="AG141" s="33"/>
    </row>
    <row r="142" spans="1:35" ht="12.75" customHeight="1">
      <c r="A142" s="97" t="s">
        <v>7</v>
      </c>
      <c r="B142" s="98"/>
      <c r="C142" s="101" t="s">
        <v>75</v>
      </c>
      <c r="D142" s="102"/>
      <c r="E142" s="102"/>
      <c r="F142" s="102"/>
      <c r="G142" s="103"/>
      <c r="H142" s="76" t="s">
        <v>8</v>
      </c>
      <c r="I142" s="107" t="s">
        <v>9</v>
      </c>
      <c r="J142" s="108"/>
      <c r="K142" s="95">
        <f>+K137</f>
        <v>44.42</v>
      </c>
      <c r="L142" s="95"/>
      <c r="M142" s="95"/>
      <c r="N142" s="95"/>
      <c r="O142" s="109">
        <f>+O90*3</f>
        <v>1.6500000000000001</v>
      </c>
      <c r="P142" s="109"/>
      <c r="Q142" s="109"/>
      <c r="R142" s="109"/>
      <c r="S142" s="109"/>
      <c r="T142" s="95">
        <f>K142*O142</f>
        <v>73.293</v>
      </c>
      <c r="U142" s="95"/>
      <c r="V142" s="95"/>
      <c r="W142" s="95"/>
      <c r="X142" s="95"/>
      <c r="AG142" s="110">
        <f>T142+T143</f>
        <v>313.968897</v>
      </c>
      <c r="AI142" s="15"/>
    </row>
    <row r="143" spans="1:35" ht="12.75" customHeight="1">
      <c r="A143" s="99"/>
      <c r="B143" s="100"/>
      <c r="C143" s="104"/>
      <c r="D143" s="105"/>
      <c r="E143" s="105"/>
      <c r="F143" s="105"/>
      <c r="G143" s="106"/>
      <c r="H143" s="76" t="s">
        <v>10</v>
      </c>
      <c r="I143" s="107" t="s">
        <v>11</v>
      </c>
      <c r="J143" s="108"/>
      <c r="K143" s="95">
        <f>+K138</f>
        <v>2126.3</v>
      </c>
      <c r="L143" s="95"/>
      <c r="M143" s="95"/>
      <c r="N143" s="95"/>
      <c r="O143" s="96">
        <f>O142*O$17</f>
        <v>0.11319</v>
      </c>
      <c r="P143" s="96"/>
      <c r="Q143" s="96"/>
      <c r="R143" s="96"/>
      <c r="S143" s="96"/>
      <c r="T143" s="95">
        <f>K143*O143</f>
        <v>240.67589700000002</v>
      </c>
      <c r="U143" s="95"/>
      <c r="V143" s="95"/>
      <c r="W143" s="95"/>
      <c r="X143" s="95"/>
      <c r="AG143" s="111"/>
      <c r="AI143" s="15"/>
    </row>
    <row r="144" spans="1:35" ht="12.75" customHeight="1">
      <c r="A144" s="97" t="s">
        <v>7</v>
      </c>
      <c r="B144" s="98"/>
      <c r="C144" s="101" t="s">
        <v>76</v>
      </c>
      <c r="D144" s="102"/>
      <c r="E144" s="102"/>
      <c r="F144" s="102"/>
      <c r="G144" s="103"/>
      <c r="H144" s="76" t="s">
        <v>8</v>
      </c>
      <c r="I144" s="107" t="s">
        <v>9</v>
      </c>
      <c r="J144" s="108"/>
      <c r="K144" s="95">
        <f>+K139</f>
        <v>44.42</v>
      </c>
      <c r="L144" s="95"/>
      <c r="M144" s="95"/>
      <c r="N144" s="95"/>
      <c r="O144" s="96">
        <f>+O142</f>
        <v>1.6500000000000001</v>
      </c>
      <c r="P144" s="96"/>
      <c r="Q144" s="96"/>
      <c r="R144" s="96"/>
      <c r="S144" s="96"/>
      <c r="T144" s="95">
        <f>K144*O144</f>
        <v>73.293</v>
      </c>
      <c r="U144" s="95"/>
      <c r="V144" s="95"/>
      <c r="W144" s="95"/>
      <c r="X144" s="95"/>
      <c r="AG144" s="110">
        <f>T144+T145</f>
        <v>296.07608250000004</v>
      </c>
      <c r="AI144" s="15"/>
    </row>
    <row r="145" spans="1:35" ht="12.75" customHeight="1">
      <c r="A145" s="99"/>
      <c r="B145" s="100"/>
      <c r="C145" s="104"/>
      <c r="D145" s="105"/>
      <c r="E145" s="105"/>
      <c r="F145" s="105"/>
      <c r="G145" s="106"/>
      <c r="H145" s="76" t="s">
        <v>10</v>
      </c>
      <c r="I145" s="107" t="s">
        <v>11</v>
      </c>
      <c r="J145" s="108"/>
      <c r="K145" s="95">
        <f>+K140</f>
        <v>2126.3</v>
      </c>
      <c r="L145" s="95"/>
      <c r="M145" s="95"/>
      <c r="N145" s="95"/>
      <c r="O145" s="96">
        <f>O144*O$19</f>
        <v>0.10477500000000001</v>
      </c>
      <c r="P145" s="96"/>
      <c r="Q145" s="96"/>
      <c r="R145" s="96"/>
      <c r="S145" s="96"/>
      <c r="T145" s="95">
        <f>K145*O145</f>
        <v>222.78308250000003</v>
      </c>
      <c r="U145" s="95"/>
      <c r="V145" s="95"/>
      <c r="W145" s="95"/>
      <c r="X145" s="95"/>
      <c r="AG145" s="111"/>
      <c r="AI145" s="15"/>
    </row>
    <row r="146" spans="1:33" s="24" customFormat="1" ht="25.5" customHeight="1">
      <c r="A146" s="112" t="s">
        <v>54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</row>
    <row r="147" spans="1:35" ht="12.75" customHeight="1">
      <c r="A147" s="97" t="s">
        <v>7</v>
      </c>
      <c r="B147" s="98"/>
      <c r="C147" s="101" t="s">
        <v>75</v>
      </c>
      <c r="D147" s="102"/>
      <c r="E147" s="102"/>
      <c r="F147" s="102"/>
      <c r="G147" s="103"/>
      <c r="H147" s="76" t="s">
        <v>8</v>
      </c>
      <c r="I147" s="107" t="s">
        <v>9</v>
      </c>
      <c r="J147" s="108"/>
      <c r="K147" s="95">
        <f>+K142</f>
        <v>44.42</v>
      </c>
      <c r="L147" s="95"/>
      <c r="M147" s="95"/>
      <c r="N147" s="95"/>
      <c r="O147" s="109">
        <f>+O98*3</f>
        <v>5.7299999999999995</v>
      </c>
      <c r="P147" s="109"/>
      <c r="Q147" s="109"/>
      <c r="R147" s="109"/>
      <c r="S147" s="109"/>
      <c r="T147" s="95">
        <f>K147*O147</f>
        <v>254.5266</v>
      </c>
      <c r="U147" s="95"/>
      <c r="V147" s="95"/>
      <c r="W147" s="95"/>
      <c r="X147" s="95"/>
      <c r="AG147" s="110">
        <f>T147+T148</f>
        <v>1090.3283514</v>
      </c>
      <c r="AI147" s="15"/>
    </row>
    <row r="148" spans="1:35" ht="12.75" customHeight="1">
      <c r="A148" s="99"/>
      <c r="B148" s="100"/>
      <c r="C148" s="104"/>
      <c r="D148" s="105"/>
      <c r="E148" s="105"/>
      <c r="F148" s="105"/>
      <c r="G148" s="106"/>
      <c r="H148" s="76" t="s">
        <v>10</v>
      </c>
      <c r="I148" s="107" t="s">
        <v>11</v>
      </c>
      <c r="J148" s="108"/>
      <c r="K148" s="95">
        <f>+K143</f>
        <v>2126.3</v>
      </c>
      <c r="L148" s="95"/>
      <c r="M148" s="95"/>
      <c r="N148" s="95"/>
      <c r="O148" s="96">
        <f>O147*O$17</f>
        <v>0.3930779999999999</v>
      </c>
      <c r="P148" s="96"/>
      <c r="Q148" s="96"/>
      <c r="R148" s="96"/>
      <c r="S148" s="96"/>
      <c r="T148" s="95">
        <f>K148*O148</f>
        <v>835.8017514</v>
      </c>
      <c r="U148" s="95"/>
      <c r="V148" s="95"/>
      <c r="W148" s="95"/>
      <c r="X148" s="95"/>
      <c r="AG148" s="111"/>
      <c r="AI148" s="15"/>
    </row>
    <row r="149" spans="1:35" ht="12.75" customHeight="1">
      <c r="A149" s="97" t="s">
        <v>7</v>
      </c>
      <c r="B149" s="98"/>
      <c r="C149" s="101" t="s">
        <v>76</v>
      </c>
      <c r="D149" s="102"/>
      <c r="E149" s="102"/>
      <c r="F149" s="102"/>
      <c r="G149" s="103"/>
      <c r="H149" s="76" t="s">
        <v>8</v>
      </c>
      <c r="I149" s="107" t="s">
        <v>9</v>
      </c>
      <c r="J149" s="108"/>
      <c r="K149" s="95">
        <f>+K144</f>
        <v>44.42</v>
      </c>
      <c r="L149" s="95"/>
      <c r="M149" s="95"/>
      <c r="N149" s="95"/>
      <c r="O149" s="96">
        <f>+O147</f>
        <v>5.7299999999999995</v>
      </c>
      <c r="P149" s="96"/>
      <c r="Q149" s="96"/>
      <c r="R149" s="96"/>
      <c r="S149" s="96"/>
      <c r="T149" s="95">
        <f>K149*O149</f>
        <v>254.5266</v>
      </c>
      <c r="U149" s="95"/>
      <c r="V149" s="95"/>
      <c r="W149" s="95"/>
      <c r="X149" s="95"/>
      <c r="AG149" s="110">
        <f>T149+T150</f>
        <v>1028.1914865</v>
      </c>
      <c r="AI149" s="15"/>
    </row>
    <row r="150" spans="1:35" ht="12.75" customHeight="1">
      <c r="A150" s="99"/>
      <c r="B150" s="100"/>
      <c r="C150" s="104"/>
      <c r="D150" s="105"/>
      <c r="E150" s="105"/>
      <c r="F150" s="105"/>
      <c r="G150" s="106"/>
      <c r="H150" s="76" t="s">
        <v>10</v>
      </c>
      <c r="I150" s="107" t="s">
        <v>11</v>
      </c>
      <c r="J150" s="108"/>
      <c r="K150" s="95">
        <f>+K145</f>
        <v>2126.3</v>
      </c>
      <c r="L150" s="95"/>
      <c r="M150" s="95"/>
      <c r="N150" s="95"/>
      <c r="O150" s="96">
        <f>O149*O$19</f>
        <v>0.363855</v>
      </c>
      <c r="P150" s="96"/>
      <c r="Q150" s="96"/>
      <c r="R150" s="96"/>
      <c r="S150" s="96"/>
      <c r="T150" s="95">
        <f>K150*O150</f>
        <v>773.6648865000001</v>
      </c>
      <c r="U150" s="95"/>
      <c r="V150" s="95"/>
      <c r="W150" s="95"/>
      <c r="X150" s="95"/>
      <c r="AG150" s="111"/>
      <c r="AI150" s="15"/>
    </row>
    <row r="151" spans="1:35" ht="6" customHeight="1">
      <c r="A151" s="28"/>
      <c r="B151" s="28"/>
      <c r="C151" s="78"/>
      <c r="D151" s="78"/>
      <c r="E151" s="78"/>
      <c r="F151" s="78"/>
      <c r="G151" s="78"/>
      <c r="I151" s="14"/>
      <c r="J151" s="14"/>
      <c r="K151" s="79"/>
      <c r="L151" s="79"/>
      <c r="M151" s="79"/>
      <c r="N151" s="79"/>
      <c r="O151" s="80"/>
      <c r="P151" s="80"/>
      <c r="Q151" s="80"/>
      <c r="R151" s="80"/>
      <c r="S151" s="80"/>
      <c r="T151" s="79"/>
      <c r="U151" s="79"/>
      <c r="V151" s="79"/>
      <c r="W151" s="79"/>
      <c r="X151" s="79"/>
      <c r="AG151" s="81"/>
      <c r="AI151" s="15"/>
    </row>
    <row r="152" spans="1:35" s="5" customFormat="1" ht="15">
      <c r="A152" s="126" t="s">
        <v>101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77"/>
      <c r="AG152" s="77"/>
      <c r="AH152"/>
      <c r="AI152" s="20"/>
    </row>
    <row r="153" spans="1:33" s="24" customFormat="1" ht="36.75" customHeight="1">
      <c r="A153" s="112" t="s">
        <v>46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23"/>
      <c r="AG153" s="23"/>
    </row>
    <row r="154" spans="1:35" ht="51" customHeight="1">
      <c r="A154" s="120" t="s">
        <v>4</v>
      </c>
      <c r="B154" s="121"/>
      <c r="C154" s="122" t="s">
        <v>27</v>
      </c>
      <c r="D154" s="123"/>
      <c r="E154" s="123"/>
      <c r="F154" s="123"/>
      <c r="G154" s="123"/>
      <c r="H154" s="124"/>
      <c r="I154" s="125" t="s">
        <v>5</v>
      </c>
      <c r="J154" s="125"/>
      <c r="K154" s="125" t="s">
        <v>28</v>
      </c>
      <c r="L154" s="125"/>
      <c r="M154" s="125"/>
      <c r="N154" s="125"/>
      <c r="O154" s="125" t="str">
        <f>+O130</f>
        <v>Объем теплоносителя, Гкал на нагрев, (м3, Гкал)</v>
      </c>
      <c r="P154" s="125"/>
      <c r="Q154" s="125"/>
      <c r="R154" s="125"/>
      <c r="S154" s="125"/>
      <c r="T154" s="125" t="s">
        <v>6</v>
      </c>
      <c r="U154" s="125"/>
      <c r="V154" s="125"/>
      <c r="W154" s="125"/>
      <c r="X154" s="125"/>
      <c r="AI154" s="15"/>
    </row>
    <row r="155" spans="1:35" ht="12.75" customHeight="1">
      <c r="A155" s="113">
        <v>1</v>
      </c>
      <c r="B155" s="114"/>
      <c r="C155" s="113">
        <v>2</v>
      </c>
      <c r="D155" s="115"/>
      <c r="E155" s="115"/>
      <c r="F155" s="115"/>
      <c r="G155" s="115"/>
      <c r="H155" s="114"/>
      <c r="I155" s="116">
        <v>3</v>
      </c>
      <c r="J155" s="116"/>
      <c r="K155" s="116">
        <v>4</v>
      </c>
      <c r="L155" s="116"/>
      <c r="M155" s="116"/>
      <c r="N155" s="116"/>
      <c r="O155" s="116">
        <v>5</v>
      </c>
      <c r="P155" s="116"/>
      <c r="Q155" s="116"/>
      <c r="R155" s="116"/>
      <c r="S155" s="116"/>
      <c r="T155" s="117" t="s">
        <v>72</v>
      </c>
      <c r="U155" s="118"/>
      <c r="V155" s="118"/>
      <c r="W155" s="118"/>
      <c r="X155" s="119"/>
      <c r="AI155" s="15"/>
    </row>
    <row r="156" spans="1:35" ht="12.75" customHeight="1">
      <c r="A156" s="97" t="s">
        <v>7</v>
      </c>
      <c r="B156" s="98"/>
      <c r="C156" s="101" t="s">
        <v>75</v>
      </c>
      <c r="D156" s="102"/>
      <c r="E156" s="102"/>
      <c r="F156" s="102"/>
      <c r="G156" s="103"/>
      <c r="H156" s="76" t="s">
        <v>8</v>
      </c>
      <c r="I156" s="107" t="s">
        <v>9</v>
      </c>
      <c r="J156" s="108"/>
      <c r="K156" s="95">
        <f>K142</f>
        <v>44.42</v>
      </c>
      <c r="L156" s="95"/>
      <c r="M156" s="95"/>
      <c r="N156" s="95"/>
      <c r="O156" s="96">
        <f>+O34*4</f>
        <v>12.96</v>
      </c>
      <c r="P156" s="96"/>
      <c r="Q156" s="96"/>
      <c r="R156" s="96"/>
      <c r="S156" s="96"/>
      <c r="T156" s="95">
        <f>K156*O156</f>
        <v>575.6832</v>
      </c>
      <c r="U156" s="95"/>
      <c r="V156" s="95"/>
      <c r="W156" s="95"/>
      <c r="X156" s="95"/>
      <c r="AG156" s="110">
        <f>T156+T157</f>
        <v>2466.0829728000003</v>
      </c>
      <c r="AI156" s="15"/>
    </row>
    <row r="157" spans="1:35" ht="12.75" customHeight="1">
      <c r="A157" s="99"/>
      <c r="B157" s="100"/>
      <c r="C157" s="104"/>
      <c r="D157" s="105"/>
      <c r="E157" s="105"/>
      <c r="F157" s="105"/>
      <c r="G157" s="106"/>
      <c r="H157" s="76" t="s">
        <v>10</v>
      </c>
      <c r="I157" s="107" t="s">
        <v>11</v>
      </c>
      <c r="J157" s="108"/>
      <c r="K157" s="95">
        <f>K143</f>
        <v>2126.3</v>
      </c>
      <c r="L157" s="95"/>
      <c r="M157" s="95"/>
      <c r="N157" s="95"/>
      <c r="O157" s="96">
        <f>O156*O$17</f>
        <v>0.889056</v>
      </c>
      <c r="P157" s="96"/>
      <c r="Q157" s="96"/>
      <c r="R157" s="96"/>
      <c r="S157" s="96"/>
      <c r="T157" s="95">
        <f>K157*O157</f>
        <v>1890.3997728000002</v>
      </c>
      <c r="U157" s="95"/>
      <c r="V157" s="95"/>
      <c r="W157" s="95"/>
      <c r="X157" s="95"/>
      <c r="AG157" s="111"/>
      <c r="AI157" s="15"/>
    </row>
    <row r="158" spans="1:35" ht="12.75" customHeight="1">
      <c r="A158" s="97" t="s">
        <v>7</v>
      </c>
      <c r="B158" s="98"/>
      <c r="C158" s="101" t="s">
        <v>76</v>
      </c>
      <c r="D158" s="102"/>
      <c r="E158" s="102"/>
      <c r="F158" s="102"/>
      <c r="G158" s="103"/>
      <c r="H158" s="76" t="s">
        <v>8</v>
      </c>
      <c r="I158" s="107" t="s">
        <v>9</v>
      </c>
      <c r="J158" s="108"/>
      <c r="K158" s="95">
        <f>K144</f>
        <v>44.42</v>
      </c>
      <c r="L158" s="95"/>
      <c r="M158" s="95"/>
      <c r="N158" s="95"/>
      <c r="O158" s="96">
        <f>+O156</f>
        <v>12.96</v>
      </c>
      <c r="P158" s="96"/>
      <c r="Q158" s="96"/>
      <c r="R158" s="96"/>
      <c r="S158" s="96"/>
      <c r="T158" s="95">
        <f>K158*O158</f>
        <v>575.6832</v>
      </c>
      <c r="U158" s="95"/>
      <c r="V158" s="95"/>
      <c r="W158" s="95"/>
      <c r="X158" s="95"/>
      <c r="AG158" s="110">
        <f>T158+T159</f>
        <v>2325.5430480000005</v>
      </c>
      <c r="AI158" s="15"/>
    </row>
    <row r="159" spans="1:35" ht="12.75" customHeight="1">
      <c r="A159" s="99"/>
      <c r="B159" s="100"/>
      <c r="C159" s="104"/>
      <c r="D159" s="105"/>
      <c r="E159" s="105"/>
      <c r="F159" s="105"/>
      <c r="G159" s="106"/>
      <c r="H159" s="76" t="s">
        <v>10</v>
      </c>
      <c r="I159" s="107" t="s">
        <v>11</v>
      </c>
      <c r="J159" s="108"/>
      <c r="K159" s="95">
        <f>K145</f>
        <v>2126.3</v>
      </c>
      <c r="L159" s="95"/>
      <c r="M159" s="95"/>
      <c r="N159" s="95"/>
      <c r="O159" s="96">
        <f>O158*O$19</f>
        <v>0.82296</v>
      </c>
      <c r="P159" s="96"/>
      <c r="Q159" s="96"/>
      <c r="R159" s="96"/>
      <c r="S159" s="96"/>
      <c r="T159" s="95">
        <f>K159*O159</f>
        <v>1749.8598480000003</v>
      </c>
      <c r="U159" s="95"/>
      <c r="V159" s="95"/>
      <c r="W159" s="95"/>
      <c r="X159" s="95"/>
      <c r="AG159" s="111"/>
      <c r="AI159" s="15"/>
    </row>
    <row r="160" spans="1:33" s="24" customFormat="1" ht="30" customHeight="1">
      <c r="A160" s="112" t="s">
        <v>48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</row>
    <row r="161" spans="1:35" ht="12.75" customHeight="1">
      <c r="A161" s="97" t="s">
        <v>7</v>
      </c>
      <c r="B161" s="98"/>
      <c r="C161" s="101" t="s">
        <v>75</v>
      </c>
      <c r="D161" s="102"/>
      <c r="E161" s="102"/>
      <c r="F161" s="102"/>
      <c r="G161" s="103"/>
      <c r="H161" s="76" t="s">
        <v>8</v>
      </c>
      <c r="I161" s="107" t="s">
        <v>9</v>
      </c>
      <c r="J161" s="108"/>
      <c r="K161" s="95">
        <f>+K156</f>
        <v>44.42</v>
      </c>
      <c r="L161" s="95"/>
      <c r="M161" s="95"/>
      <c r="N161" s="95"/>
      <c r="O161" s="96">
        <f>+O50*4</f>
        <v>10.52</v>
      </c>
      <c r="P161" s="96"/>
      <c r="Q161" s="96"/>
      <c r="R161" s="96"/>
      <c r="S161" s="96"/>
      <c r="T161" s="95">
        <f>K161*O161</f>
        <v>467.2984</v>
      </c>
      <c r="U161" s="95"/>
      <c r="V161" s="95"/>
      <c r="W161" s="95"/>
      <c r="X161" s="95"/>
      <c r="AG161" s="110">
        <f>T161+T162</f>
        <v>2001.7895736</v>
      </c>
      <c r="AI161" s="15"/>
    </row>
    <row r="162" spans="1:35" ht="12.75" customHeight="1">
      <c r="A162" s="99"/>
      <c r="B162" s="100"/>
      <c r="C162" s="104"/>
      <c r="D162" s="105"/>
      <c r="E162" s="105"/>
      <c r="F162" s="105"/>
      <c r="G162" s="106"/>
      <c r="H162" s="76" t="s">
        <v>10</v>
      </c>
      <c r="I162" s="107" t="s">
        <v>11</v>
      </c>
      <c r="J162" s="108"/>
      <c r="K162" s="95">
        <f>+K157</f>
        <v>2126.3</v>
      </c>
      <c r="L162" s="95"/>
      <c r="M162" s="95"/>
      <c r="N162" s="95"/>
      <c r="O162" s="96">
        <f>O161*O$17</f>
        <v>0.7216719999999999</v>
      </c>
      <c r="P162" s="96"/>
      <c r="Q162" s="96"/>
      <c r="R162" s="96"/>
      <c r="S162" s="96"/>
      <c r="T162" s="95">
        <f>K162*O162</f>
        <v>1534.4911736</v>
      </c>
      <c r="U162" s="95"/>
      <c r="V162" s="95"/>
      <c r="W162" s="95"/>
      <c r="X162" s="95"/>
      <c r="AG162" s="111"/>
      <c r="AI162" s="15"/>
    </row>
    <row r="163" spans="1:35" ht="12.75" customHeight="1">
      <c r="A163" s="97" t="s">
        <v>7</v>
      </c>
      <c r="B163" s="98"/>
      <c r="C163" s="101" t="s">
        <v>76</v>
      </c>
      <c r="D163" s="102"/>
      <c r="E163" s="102"/>
      <c r="F163" s="102"/>
      <c r="G163" s="103"/>
      <c r="H163" s="76" t="s">
        <v>8</v>
      </c>
      <c r="I163" s="107" t="s">
        <v>9</v>
      </c>
      <c r="J163" s="108"/>
      <c r="K163" s="95">
        <f>+K158</f>
        <v>44.42</v>
      </c>
      <c r="L163" s="95"/>
      <c r="M163" s="95"/>
      <c r="N163" s="95"/>
      <c r="O163" s="96">
        <f>+O161</f>
        <v>10.52</v>
      </c>
      <c r="P163" s="96"/>
      <c r="Q163" s="96"/>
      <c r="R163" s="96"/>
      <c r="S163" s="96"/>
      <c r="T163" s="95">
        <f>K163*O163</f>
        <v>467.2984</v>
      </c>
      <c r="U163" s="95"/>
      <c r="V163" s="95"/>
      <c r="W163" s="95"/>
      <c r="X163" s="95"/>
      <c r="AG163" s="110">
        <f>T163+T164</f>
        <v>1887.7093260000001</v>
      </c>
      <c r="AI163" s="15"/>
    </row>
    <row r="164" spans="1:35" ht="12.75" customHeight="1">
      <c r="A164" s="99"/>
      <c r="B164" s="100"/>
      <c r="C164" s="104"/>
      <c r="D164" s="105"/>
      <c r="E164" s="105"/>
      <c r="F164" s="105"/>
      <c r="G164" s="106"/>
      <c r="H164" s="76" t="s">
        <v>10</v>
      </c>
      <c r="I164" s="107" t="s">
        <v>11</v>
      </c>
      <c r="J164" s="108"/>
      <c r="K164" s="95">
        <f>+K159</f>
        <v>2126.3</v>
      </c>
      <c r="L164" s="95"/>
      <c r="M164" s="95"/>
      <c r="N164" s="95"/>
      <c r="O164" s="96">
        <f>O163*O$19</f>
        <v>0.66802</v>
      </c>
      <c r="P164" s="96"/>
      <c r="Q164" s="96"/>
      <c r="R164" s="96"/>
      <c r="S164" s="96"/>
      <c r="T164" s="95">
        <f>K164*O164</f>
        <v>1420.410926</v>
      </c>
      <c r="U164" s="95"/>
      <c r="V164" s="95"/>
      <c r="W164" s="95"/>
      <c r="X164" s="95"/>
      <c r="AG164" s="111"/>
      <c r="AI164" s="15"/>
    </row>
    <row r="165" spans="1:33" ht="25.5" customHeight="1">
      <c r="A165" s="112" t="s">
        <v>53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9"/>
      <c r="AG165" s="33"/>
    </row>
    <row r="166" spans="1:35" ht="12.75" customHeight="1">
      <c r="A166" s="97" t="s">
        <v>7</v>
      </c>
      <c r="B166" s="98"/>
      <c r="C166" s="101" t="s">
        <v>75</v>
      </c>
      <c r="D166" s="102"/>
      <c r="E166" s="102"/>
      <c r="F166" s="102"/>
      <c r="G166" s="103"/>
      <c r="H166" s="76" t="s">
        <v>8</v>
      </c>
      <c r="I166" s="107" t="s">
        <v>9</v>
      </c>
      <c r="J166" s="108"/>
      <c r="K166" s="95">
        <f>+K161</f>
        <v>44.42</v>
      </c>
      <c r="L166" s="95"/>
      <c r="M166" s="95"/>
      <c r="N166" s="95"/>
      <c r="O166" s="109">
        <f>+O90*4</f>
        <v>2.2</v>
      </c>
      <c r="P166" s="109"/>
      <c r="Q166" s="109"/>
      <c r="R166" s="109"/>
      <c r="S166" s="109"/>
      <c r="T166" s="95">
        <f>K166*O166</f>
        <v>97.72400000000002</v>
      </c>
      <c r="U166" s="95"/>
      <c r="V166" s="95"/>
      <c r="W166" s="95"/>
      <c r="X166" s="95"/>
      <c r="AG166" s="110">
        <f>T166+T167</f>
        <v>418.6251960000001</v>
      </c>
      <c r="AI166" s="15"/>
    </row>
    <row r="167" spans="1:35" ht="12.75" customHeight="1">
      <c r="A167" s="99"/>
      <c r="B167" s="100"/>
      <c r="C167" s="104"/>
      <c r="D167" s="105"/>
      <c r="E167" s="105"/>
      <c r="F167" s="105"/>
      <c r="G167" s="106"/>
      <c r="H167" s="76" t="s">
        <v>10</v>
      </c>
      <c r="I167" s="107" t="s">
        <v>11</v>
      </c>
      <c r="J167" s="108"/>
      <c r="K167" s="95">
        <f>+K162</f>
        <v>2126.3</v>
      </c>
      <c r="L167" s="95"/>
      <c r="M167" s="95"/>
      <c r="N167" s="95"/>
      <c r="O167" s="96">
        <f>O166*O$17</f>
        <v>0.15092</v>
      </c>
      <c r="P167" s="96"/>
      <c r="Q167" s="96"/>
      <c r="R167" s="96"/>
      <c r="S167" s="96"/>
      <c r="T167" s="95">
        <f>K167*O167</f>
        <v>320.901196</v>
      </c>
      <c r="U167" s="95"/>
      <c r="V167" s="95"/>
      <c r="W167" s="95"/>
      <c r="X167" s="95"/>
      <c r="AG167" s="111"/>
      <c r="AI167" s="15"/>
    </row>
    <row r="168" spans="1:35" ht="12.75" customHeight="1">
      <c r="A168" s="97" t="s">
        <v>7</v>
      </c>
      <c r="B168" s="98"/>
      <c r="C168" s="101" t="s">
        <v>76</v>
      </c>
      <c r="D168" s="102"/>
      <c r="E168" s="102"/>
      <c r="F168" s="102"/>
      <c r="G168" s="103"/>
      <c r="H168" s="76" t="s">
        <v>8</v>
      </c>
      <c r="I168" s="107" t="s">
        <v>9</v>
      </c>
      <c r="J168" s="108"/>
      <c r="K168" s="95">
        <f>+K163</f>
        <v>44.42</v>
      </c>
      <c r="L168" s="95"/>
      <c r="M168" s="95"/>
      <c r="N168" s="95"/>
      <c r="O168" s="96">
        <f>+O166</f>
        <v>2.2</v>
      </c>
      <c r="P168" s="96"/>
      <c r="Q168" s="96"/>
      <c r="R168" s="96"/>
      <c r="S168" s="96"/>
      <c r="T168" s="95">
        <f>K168*O168</f>
        <v>97.72400000000002</v>
      </c>
      <c r="U168" s="95"/>
      <c r="V168" s="95"/>
      <c r="W168" s="95"/>
      <c r="X168" s="95"/>
      <c r="AG168" s="110">
        <f>T168+T169</f>
        <v>394.7681100000001</v>
      </c>
      <c r="AI168" s="15"/>
    </row>
    <row r="169" spans="1:35" ht="12.75" customHeight="1">
      <c r="A169" s="99"/>
      <c r="B169" s="100"/>
      <c r="C169" s="104"/>
      <c r="D169" s="105"/>
      <c r="E169" s="105"/>
      <c r="F169" s="105"/>
      <c r="G169" s="106"/>
      <c r="H169" s="76" t="s">
        <v>10</v>
      </c>
      <c r="I169" s="107" t="s">
        <v>11</v>
      </c>
      <c r="J169" s="108"/>
      <c r="K169" s="95">
        <f>+K164</f>
        <v>2126.3</v>
      </c>
      <c r="L169" s="95"/>
      <c r="M169" s="95"/>
      <c r="N169" s="95"/>
      <c r="O169" s="96">
        <f>O168*O$19</f>
        <v>0.13970000000000002</v>
      </c>
      <c r="P169" s="96"/>
      <c r="Q169" s="96"/>
      <c r="R169" s="96"/>
      <c r="S169" s="96"/>
      <c r="T169" s="95">
        <f>K169*O169</f>
        <v>297.04411000000005</v>
      </c>
      <c r="U169" s="95"/>
      <c r="V169" s="95"/>
      <c r="W169" s="95"/>
      <c r="X169" s="95"/>
      <c r="AG169" s="111"/>
      <c r="AI169" s="15"/>
    </row>
    <row r="170" spans="1:33" s="24" customFormat="1" ht="25.5" customHeight="1">
      <c r="A170" s="112" t="s">
        <v>54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</row>
    <row r="171" spans="1:35" ht="12.75" customHeight="1">
      <c r="A171" s="97" t="s">
        <v>7</v>
      </c>
      <c r="B171" s="98"/>
      <c r="C171" s="101" t="s">
        <v>75</v>
      </c>
      <c r="D171" s="102"/>
      <c r="E171" s="102"/>
      <c r="F171" s="102"/>
      <c r="G171" s="103"/>
      <c r="H171" s="76" t="s">
        <v>8</v>
      </c>
      <c r="I171" s="107" t="s">
        <v>9</v>
      </c>
      <c r="J171" s="108"/>
      <c r="K171" s="95">
        <f>+K166</f>
        <v>44.42</v>
      </c>
      <c r="L171" s="95"/>
      <c r="M171" s="95"/>
      <c r="N171" s="95"/>
      <c r="O171" s="109">
        <f>+O98*4</f>
        <v>7.64</v>
      </c>
      <c r="P171" s="109"/>
      <c r="Q171" s="109"/>
      <c r="R171" s="109"/>
      <c r="S171" s="109"/>
      <c r="T171" s="95">
        <f>K171*O171</f>
        <v>339.3688</v>
      </c>
      <c r="U171" s="95"/>
      <c r="V171" s="95"/>
      <c r="W171" s="95"/>
      <c r="X171" s="95"/>
      <c r="AG171" s="110">
        <f>T171+T172</f>
        <v>1453.7711352</v>
      </c>
      <c r="AI171" s="15"/>
    </row>
    <row r="172" spans="1:35" ht="12.75" customHeight="1">
      <c r="A172" s="99"/>
      <c r="B172" s="100"/>
      <c r="C172" s="104"/>
      <c r="D172" s="105"/>
      <c r="E172" s="105"/>
      <c r="F172" s="105"/>
      <c r="G172" s="106"/>
      <c r="H172" s="76" t="s">
        <v>10</v>
      </c>
      <c r="I172" s="107" t="s">
        <v>11</v>
      </c>
      <c r="J172" s="108"/>
      <c r="K172" s="95">
        <f>+K167</f>
        <v>2126.3</v>
      </c>
      <c r="L172" s="95"/>
      <c r="M172" s="95"/>
      <c r="N172" s="95"/>
      <c r="O172" s="96">
        <f>O171*O$17</f>
        <v>0.5241039999999999</v>
      </c>
      <c r="P172" s="96"/>
      <c r="Q172" s="96"/>
      <c r="R172" s="96"/>
      <c r="S172" s="96"/>
      <c r="T172" s="95">
        <f>K172*O172</f>
        <v>1114.4023352</v>
      </c>
      <c r="U172" s="95"/>
      <c r="V172" s="95"/>
      <c r="W172" s="95"/>
      <c r="X172" s="95"/>
      <c r="AG172" s="111"/>
      <c r="AI172" s="15"/>
    </row>
    <row r="173" spans="1:35" ht="12.75" customHeight="1">
      <c r="A173" s="97" t="s">
        <v>7</v>
      </c>
      <c r="B173" s="98"/>
      <c r="C173" s="101" t="s">
        <v>76</v>
      </c>
      <c r="D173" s="102"/>
      <c r="E173" s="102"/>
      <c r="F173" s="102"/>
      <c r="G173" s="103"/>
      <c r="H173" s="76" t="s">
        <v>8</v>
      </c>
      <c r="I173" s="107" t="s">
        <v>9</v>
      </c>
      <c r="J173" s="108"/>
      <c r="K173" s="95">
        <f>+K168</f>
        <v>44.42</v>
      </c>
      <c r="L173" s="95"/>
      <c r="M173" s="95"/>
      <c r="N173" s="95"/>
      <c r="O173" s="96">
        <f>+O171</f>
        <v>7.64</v>
      </c>
      <c r="P173" s="96"/>
      <c r="Q173" s="96"/>
      <c r="R173" s="96"/>
      <c r="S173" s="96"/>
      <c r="T173" s="95">
        <f>K173*O173</f>
        <v>339.3688</v>
      </c>
      <c r="U173" s="95"/>
      <c r="V173" s="95"/>
      <c r="W173" s="95"/>
      <c r="X173" s="95"/>
      <c r="AG173" s="110">
        <f>T173+T174</f>
        <v>1370.921982</v>
      </c>
      <c r="AI173" s="15"/>
    </row>
    <row r="174" spans="1:35" ht="12.75" customHeight="1">
      <c r="A174" s="99"/>
      <c r="B174" s="100"/>
      <c r="C174" s="104"/>
      <c r="D174" s="105"/>
      <c r="E174" s="105"/>
      <c r="F174" s="105"/>
      <c r="G174" s="106"/>
      <c r="H174" s="76" t="s">
        <v>10</v>
      </c>
      <c r="I174" s="107" t="s">
        <v>11</v>
      </c>
      <c r="J174" s="108"/>
      <c r="K174" s="95">
        <f>+K169</f>
        <v>2126.3</v>
      </c>
      <c r="L174" s="95"/>
      <c r="M174" s="95"/>
      <c r="N174" s="95"/>
      <c r="O174" s="96">
        <f>O173*O$19</f>
        <v>0.48513999999999996</v>
      </c>
      <c r="P174" s="96"/>
      <c r="Q174" s="96"/>
      <c r="R174" s="96"/>
      <c r="S174" s="96"/>
      <c r="T174" s="95">
        <f>K174*O174</f>
        <v>1031.553182</v>
      </c>
      <c r="U174" s="95"/>
      <c r="V174" s="95"/>
      <c r="W174" s="95"/>
      <c r="X174" s="95"/>
      <c r="AG174" s="111"/>
      <c r="AI174" s="15"/>
    </row>
    <row r="175" spans="1:35" ht="6" customHeight="1">
      <c r="A175" s="28"/>
      <c r="B175" s="28"/>
      <c r="C175" s="78"/>
      <c r="D175" s="78"/>
      <c r="E175" s="78"/>
      <c r="F175" s="78"/>
      <c r="G175" s="78"/>
      <c r="I175" s="14"/>
      <c r="J175" s="14"/>
      <c r="K175" s="79"/>
      <c r="L175" s="79"/>
      <c r="M175" s="79"/>
      <c r="N175" s="79"/>
      <c r="O175" s="80"/>
      <c r="P175" s="80"/>
      <c r="Q175" s="80"/>
      <c r="R175" s="80"/>
      <c r="S175" s="80"/>
      <c r="T175" s="79"/>
      <c r="U175" s="79"/>
      <c r="V175" s="79"/>
      <c r="W175" s="79"/>
      <c r="X175" s="79"/>
      <c r="AG175" s="81"/>
      <c r="AI175" s="15"/>
    </row>
    <row r="176" spans="1:35" s="5" customFormat="1" ht="15">
      <c r="A176" s="126" t="s">
        <v>102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77"/>
      <c r="AG176" s="77"/>
      <c r="AH176"/>
      <c r="AI176" s="20"/>
    </row>
    <row r="177" spans="1:33" s="24" customFormat="1" ht="36.75" customHeight="1">
      <c r="A177" s="112" t="s">
        <v>46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23"/>
      <c r="AG177" s="23"/>
    </row>
    <row r="178" spans="1:35" ht="51" customHeight="1">
      <c r="A178" s="120" t="s">
        <v>4</v>
      </c>
      <c r="B178" s="121"/>
      <c r="C178" s="122" t="s">
        <v>27</v>
      </c>
      <c r="D178" s="123"/>
      <c r="E178" s="123"/>
      <c r="F178" s="123"/>
      <c r="G178" s="123"/>
      <c r="H178" s="124"/>
      <c r="I178" s="125" t="s">
        <v>5</v>
      </c>
      <c r="J178" s="125"/>
      <c r="K178" s="125" t="s">
        <v>28</v>
      </c>
      <c r="L178" s="125"/>
      <c r="M178" s="125"/>
      <c r="N178" s="125"/>
      <c r="O178" s="125" t="str">
        <f>+O154</f>
        <v>Объем теплоносителя, Гкал на нагрев, (м3, Гкал)</v>
      </c>
      <c r="P178" s="125"/>
      <c r="Q178" s="125"/>
      <c r="R178" s="125"/>
      <c r="S178" s="125"/>
      <c r="T178" s="125" t="s">
        <v>6</v>
      </c>
      <c r="U178" s="125"/>
      <c r="V178" s="125"/>
      <c r="W178" s="125"/>
      <c r="X178" s="125"/>
      <c r="AI178" s="15"/>
    </row>
    <row r="179" spans="1:35" ht="12.75" customHeight="1">
      <c r="A179" s="113">
        <v>1</v>
      </c>
      <c r="B179" s="114"/>
      <c r="C179" s="113">
        <v>2</v>
      </c>
      <c r="D179" s="115"/>
      <c r="E179" s="115"/>
      <c r="F179" s="115"/>
      <c r="G179" s="115"/>
      <c r="H179" s="114"/>
      <c r="I179" s="116">
        <v>3</v>
      </c>
      <c r="J179" s="116"/>
      <c r="K179" s="116">
        <v>4</v>
      </c>
      <c r="L179" s="116"/>
      <c r="M179" s="116"/>
      <c r="N179" s="116"/>
      <c r="O179" s="116">
        <v>5</v>
      </c>
      <c r="P179" s="116"/>
      <c r="Q179" s="116"/>
      <c r="R179" s="116"/>
      <c r="S179" s="116"/>
      <c r="T179" s="117" t="s">
        <v>72</v>
      </c>
      <c r="U179" s="118"/>
      <c r="V179" s="118"/>
      <c r="W179" s="118"/>
      <c r="X179" s="119"/>
      <c r="AI179" s="15"/>
    </row>
    <row r="180" spans="1:35" ht="12.75" customHeight="1">
      <c r="A180" s="97" t="s">
        <v>7</v>
      </c>
      <c r="B180" s="98"/>
      <c r="C180" s="101" t="s">
        <v>75</v>
      </c>
      <c r="D180" s="102"/>
      <c r="E180" s="102"/>
      <c r="F180" s="102"/>
      <c r="G180" s="103"/>
      <c r="H180" s="76" t="s">
        <v>8</v>
      </c>
      <c r="I180" s="107" t="s">
        <v>9</v>
      </c>
      <c r="J180" s="108"/>
      <c r="K180" s="95">
        <f>K166</f>
        <v>44.42</v>
      </c>
      <c r="L180" s="95"/>
      <c r="M180" s="95"/>
      <c r="N180" s="95"/>
      <c r="O180" s="96">
        <f>+O34*5</f>
        <v>16.200000000000003</v>
      </c>
      <c r="P180" s="96"/>
      <c r="Q180" s="96"/>
      <c r="R180" s="96"/>
      <c r="S180" s="96"/>
      <c r="T180" s="95">
        <f>K180*O180</f>
        <v>719.6040000000002</v>
      </c>
      <c r="U180" s="95"/>
      <c r="V180" s="95"/>
      <c r="W180" s="95"/>
      <c r="X180" s="95"/>
      <c r="AG180" s="110">
        <f>T180+T181</f>
        <v>3082.6037160000005</v>
      </c>
      <c r="AI180" s="15"/>
    </row>
    <row r="181" spans="1:35" ht="12.75" customHeight="1">
      <c r="A181" s="99"/>
      <c r="B181" s="100"/>
      <c r="C181" s="104"/>
      <c r="D181" s="105"/>
      <c r="E181" s="105"/>
      <c r="F181" s="105"/>
      <c r="G181" s="106"/>
      <c r="H181" s="76" t="s">
        <v>10</v>
      </c>
      <c r="I181" s="107" t="s">
        <v>11</v>
      </c>
      <c r="J181" s="108"/>
      <c r="K181" s="95">
        <f>K167</f>
        <v>2126.3</v>
      </c>
      <c r="L181" s="95"/>
      <c r="M181" s="95"/>
      <c r="N181" s="95"/>
      <c r="O181" s="96">
        <f>O180*O$17</f>
        <v>1.11132</v>
      </c>
      <c r="P181" s="96"/>
      <c r="Q181" s="96"/>
      <c r="R181" s="96"/>
      <c r="S181" s="96"/>
      <c r="T181" s="95">
        <f>K181*O181</f>
        <v>2362.9997160000003</v>
      </c>
      <c r="U181" s="95"/>
      <c r="V181" s="95"/>
      <c r="W181" s="95"/>
      <c r="X181" s="95"/>
      <c r="AG181" s="111"/>
      <c r="AI181" s="15"/>
    </row>
    <row r="182" spans="1:35" ht="12.75" customHeight="1">
      <c r="A182" s="97" t="s">
        <v>7</v>
      </c>
      <c r="B182" s="98"/>
      <c r="C182" s="101" t="s">
        <v>76</v>
      </c>
      <c r="D182" s="102"/>
      <c r="E182" s="102"/>
      <c r="F182" s="102"/>
      <c r="G182" s="103"/>
      <c r="H182" s="76" t="s">
        <v>8</v>
      </c>
      <c r="I182" s="107" t="s">
        <v>9</v>
      </c>
      <c r="J182" s="108"/>
      <c r="K182" s="95">
        <f>K168</f>
        <v>44.42</v>
      </c>
      <c r="L182" s="95"/>
      <c r="M182" s="95"/>
      <c r="N182" s="95"/>
      <c r="O182" s="96">
        <f>+O180</f>
        <v>16.200000000000003</v>
      </c>
      <c r="P182" s="96"/>
      <c r="Q182" s="96"/>
      <c r="R182" s="96"/>
      <c r="S182" s="96"/>
      <c r="T182" s="95">
        <f>K182*O182</f>
        <v>719.6040000000002</v>
      </c>
      <c r="U182" s="95"/>
      <c r="V182" s="95"/>
      <c r="W182" s="95"/>
      <c r="X182" s="95"/>
      <c r="AG182" s="110">
        <f>T182+T183</f>
        <v>2906.928810000001</v>
      </c>
      <c r="AI182" s="15"/>
    </row>
    <row r="183" spans="1:35" ht="12.75" customHeight="1">
      <c r="A183" s="99"/>
      <c r="B183" s="100"/>
      <c r="C183" s="104"/>
      <c r="D183" s="105"/>
      <c r="E183" s="105"/>
      <c r="F183" s="105"/>
      <c r="G183" s="106"/>
      <c r="H183" s="76" t="s">
        <v>10</v>
      </c>
      <c r="I183" s="107" t="s">
        <v>11</v>
      </c>
      <c r="J183" s="108"/>
      <c r="K183" s="95">
        <f>K169</f>
        <v>2126.3</v>
      </c>
      <c r="L183" s="95"/>
      <c r="M183" s="95"/>
      <c r="N183" s="95"/>
      <c r="O183" s="96">
        <f>O182*O$19</f>
        <v>1.0287000000000002</v>
      </c>
      <c r="P183" s="96"/>
      <c r="Q183" s="96"/>
      <c r="R183" s="96"/>
      <c r="S183" s="96"/>
      <c r="T183" s="95">
        <f>K183*O183</f>
        <v>2187.3248100000005</v>
      </c>
      <c r="U183" s="95"/>
      <c r="V183" s="95"/>
      <c r="W183" s="95"/>
      <c r="X183" s="95"/>
      <c r="AG183" s="111"/>
      <c r="AI183" s="15"/>
    </row>
    <row r="184" spans="1:33" s="24" customFormat="1" ht="30" customHeight="1">
      <c r="A184" s="112" t="s">
        <v>48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</row>
    <row r="185" spans="1:35" ht="12.75" customHeight="1">
      <c r="A185" s="97" t="s">
        <v>7</v>
      </c>
      <c r="B185" s="98"/>
      <c r="C185" s="101" t="s">
        <v>75</v>
      </c>
      <c r="D185" s="102"/>
      <c r="E185" s="102"/>
      <c r="F185" s="102"/>
      <c r="G185" s="103"/>
      <c r="H185" s="76" t="s">
        <v>8</v>
      </c>
      <c r="I185" s="107" t="s">
        <v>9</v>
      </c>
      <c r="J185" s="108"/>
      <c r="K185" s="95">
        <f>+K180</f>
        <v>44.42</v>
      </c>
      <c r="L185" s="95"/>
      <c r="M185" s="95"/>
      <c r="N185" s="95"/>
      <c r="O185" s="96">
        <f>+O50*4</f>
        <v>10.52</v>
      </c>
      <c r="P185" s="96"/>
      <c r="Q185" s="96"/>
      <c r="R185" s="96"/>
      <c r="S185" s="96"/>
      <c r="T185" s="95">
        <f>K185*O185</f>
        <v>467.2984</v>
      </c>
      <c r="U185" s="95"/>
      <c r="V185" s="95"/>
      <c r="W185" s="95"/>
      <c r="X185" s="95"/>
      <c r="AG185" s="110">
        <f>T185+T186</f>
        <v>2001.7895736</v>
      </c>
      <c r="AI185" s="15"/>
    </row>
    <row r="186" spans="1:35" ht="12.75" customHeight="1">
      <c r="A186" s="99"/>
      <c r="B186" s="100"/>
      <c r="C186" s="104"/>
      <c r="D186" s="105"/>
      <c r="E186" s="105"/>
      <c r="F186" s="105"/>
      <c r="G186" s="106"/>
      <c r="H186" s="76" t="s">
        <v>10</v>
      </c>
      <c r="I186" s="107" t="s">
        <v>11</v>
      </c>
      <c r="J186" s="108"/>
      <c r="K186" s="95">
        <f>+K181</f>
        <v>2126.3</v>
      </c>
      <c r="L186" s="95"/>
      <c r="M186" s="95"/>
      <c r="N186" s="95"/>
      <c r="O186" s="96">
        <f>O185*O$17</f>
        <v>0.7216719999999999</v>
      </c>
      <c r="P186" s="96"/>
      <c r="Q186" s="96"/>
      <c r="R186" s="96"/>
      <c r="S186" s="96"/>
      <c r="T186" s="95">
        <f>K186*O186</f>
        <v>1534.4911736</v>
      </c>
      <c r="U186" s="95"/>
      <c r="V186" s="95"/>
      <c r="W186" s="95"/>
      <c r="X186" s="95"/>
      <c r="AG186" s="111"/>
      <c r="AI186" s="15"/>
    </row>
    <row r="187" spans="1:35" ht="12.75" customHeight="1">
      <c r="A187" s="97" t="s">
        <v>7</v>
      </c>
      <c r="B187" s="98"/>
      <c r="C187" s="101" t="s">
        <v>76</v>
      </c>
      <c r="D187" s="102"/>
      <c r="E187" s="102"/>
      <c r="F187" s="102"/>
      <c r="G187" s="103"/>
      <c r="H187" s="76" t="s">
        <v>8</v>
      </c>
      <c r="I187" s="107" t="s">
        <v>9</v>
      </c>
      <c r="J187" s="108"/>
      <c r="K187" s="95">
        <f>+K182</f>
        <v>44.42</v>
      </c>
      <c r="L187" s="95"/>
      <c r="M187" s="95"/>
      <c r="N187" s="95"/>
      <c r="O187" s="96">
        <f>+O185</f>
        <v>10.52</v>
      </c>
      <c r="P187" s="96"/>
      <c r="Q187" s="96"/>
      <c r="R187" s="96"/>
      <c r="S187" s="96"/>
      <c r="T187" s="95">
        <f>K187*O187</f>
        <v>467.2984</v>
      </c>
      <c r="U187" s="95"/>
      <c r="V187" s="95"/>
      <c r="W187" s="95"/>
      <c r="X187" s="95"/>
      <c r="AG187" s="110">
        <f>T187+T188</f>
        <v>1887.7093260000001</v>
      </c>
      <c r="AI187" s="15"/>
    </row>
    <row r="188" spans="1:35" ht="12.75" customHeight="1">
      <c r="A188" s="99"/>
      <c r="B188" s="100"/>
      <c r="C188" s="104"/>
      <c r="D188" s="105"/>
      <c r="E188" s="105"/>
      <c r="F188" s="105"/>
      <c r="G188" s="106"/>
      <c r="H188" s="76" t="s">
        <v>10</v>
      </c>
      <c r="I188" s="107" t="s">
        <v>11</v>
      </c>
      <c r="J188" s="108"/>
      <c r="K188" s="95">
        <f>+K183</f>
        <v>2126.3</v>
      </c>
      <c r="L188" s="95"/>
      <c r="M188" s="95"/>
      <c r="N188" s="95"/>
      <c r="O188" s="96">
        <f>O187*O$19</f>
        <v>0.66802</v>
      </c>
      <c r="P188" s="96"/>
      <c r="Q188" s="96"/>
      <c r="R188" s="96"/>
      <c r="S188" s="96"/>
      <c r="T188" s="95">
        <f>K188*O188</f>
        <v>1420.410926</v>
      </c>
      <c r="U188" s="95"/>
      <c r="V188" s="95"/>
      <c r="W188" s="95"/>
      <c r="X188" s="95"/>
      <c r="AG188" s="111"/>
      <c r="AI188" s="15"/>
    </row>
    <row r="189" spans="1:33" ht="25.5" customHeight="1">
      <c r="A189" s="112" t="s">
        <v>53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9"/>
      <c r="AG189" s="33"/>
    </row>
    <row r="190" spans="1:35" ht="12.75" customHeight="1">
      <c r="A190" s="97" t="s">
        <v>7</v>
      </c>
      <c r="B190" s="98"/>
      <c r="C190" s="101" t="s">
        <v>75</v>
      </c>
      <c r="D190" s="102"/>
      <c r="E190" s="102"/>
      <c r="F190" s="102"/>
      <c r="G190" s="103"/>
      <c r="H190" s="76" t="s">
        <v>8</v>
      </c>
      <c r="I190" s="107" t="s">
        <v>9</v>
      </c>
      <c r="J190" s="108"/>
      <c r="K190" s="95">
        <f>+K185</f>
        <v>44.42</v>
      </c>
      <c r="L190" s="95"/>
      <c r="M190" s="95"/>
      <c r="N190" s="95"/>
      <c r="O190" s="109">
        <f>+O90*4</f>
        <v>2.2</v>
      </c>
      <c r="P190" s="109"/>
      <c r="Q190" s="109"/>
      <c r="R190" s="109"/>
      <c r="S190" s="109"/>
      <c r="T190" s="95">
        <f>K190*O190</f>
        <v>97.72400000000002</v>
      </c>
      <c r="U190" s="95"/>
      <c r="V190" s="95"/>
      <c r="W190" s="95"/>
      <c r="X190" s="95"/>
      <c r="AG190" s="110">
        <f>T190+T191</f>
        <v>418.6251960000001</v>
      </c>
      <c r="AI190" s="15"/>
    </row>
    <row r="191" spans="1:35" ht="12.75" customHeight="1">
      <c r="A191" s="99"/>
      <c r="B191" s="100"/>
      <c r="C191" s="104"/>
      <c r="D191" s="105"/>
      <c r="E191" s="105"/>
      <c r="F191" s="105"/>
      <c r="G191" s="106"/>
      <c r="H191" s="76" t="s">
        <v>10</v>
      </c>
      <c r="I191" s="107" t="s">
        <v>11</v>
      </c>
      <c r="J191" s="108"/>
      <c r="K191" s="95">
        <f>+K186</f>
        <v>2126.3</v>
      </c>
      <c r="L191" s="95"/>
      <c r="M191" s="95"/>
      <c r="N191" s="95"/>
      <c r="O191" s="96">
        <f>O190*O$17</f>
        <v>0.15092</v>
      </c>
      <c r="P191" s="96"/>
      <c r="Q191" s="96"/>
      <c r="R191" s="96"/>
      <c r="S191" s="96"/>
      <c r="T191" s="95">
        <f>K191*O191</f>
        <v>320.901196</v>
      </c>
      <c r="U191" s="95"/>
      <c r="V191" s="95"/>
      <c r="W191" s="95"/>
      <c r="X191" s="95"/>
      <c r="AG191" s="111"/>
      <c r="AI191" s="15"/>
    </row>
    <row r="192" spans="1:35" ht="12.75" customHeight="1">
      <c r="A192" s="97" t="s">
        <v>7</v>
      </c>
      <c r="B192" s="98"/>
      <c r="C192" s="101" t="s">
        <v>76</v>
      </c>
      <c r="D192" s="102"/>
      <c r="E192" s="102"/>
      <c r="F192" s="102"/>
      <c r="G192" s="103"/>
      <c r="H192" s="76" t="s">
        <v>8</v>
      </c>
      <c r="I192" s="107" t="s">
        <v>9</v>
      </c>
      <c r="J192" s="108"/>
      <c r="K192" s="95">
        <f>+K187</f>
        <v>44.42</v>
      </c>
      <c r="L192" s="95"/>
      <c r="M192" s="95"/>
      <c r="N192" s="95"/>
      <c r="O192" s="96">
        <f>+O190</f>
        <v>2.2</v>
      </c>
      <c r="P192" s="96"/>
      <c r="Q192" s="96"/>
      <c r="R192" s="96"/>
      <c r="S192" s="96"/>
      <c r="T192" s="95">
        <f>K192*O192</f>
        <v>97.72400000000002</v>
      </c>
      <c r="U192" s="95"/>
      <c r="V192" s="95"/>
      <c r="W192" s="95"/>
      <c r="X192" s="95"/>
      <c r="AG192" s="110">
        <f>T192+T193</f>
        <v>394.7681100000001</v>
      </c>
      <c r="AI192" s="15"/>
    </row>
    <row r="193" spans="1:35" ht="12.75" customHeight="1">
      <c r="A193" s="99"/>
      <c r="B193" s="100"/>
      <c r="C193" s="104"/>
      <c r="D193" s="105"/>
      <c r="E193" s="105"/>
      <c r="F193" s="105"/>
      <c r="G193" s="106"/>
      <c r="H193" s="76" t="s">
        <v>10</v>
      </c>
      <c r="I193" s="107" t="s">
        <v>11</v>
      </c>
      <c r="J193" s="108"/>
      <c r="K193" s="95">
        <f>+K188</f>
        <v>2126.3</v>
      </c>
      <c r="L193" s="95"/>
      <c r="M193" s="95"/>
      <c r="N193" s="95"/>
      <c r="O193" s="96">
        <f>O192*O$19</f>
        <v>0.13970000000000002</v>
      </c>
      <c r="P193" s="96"/>
      <c r="Q193" s="96"/>
      <c r="R193" s="96"/>
      <c r="S193" s="96"/>
      <c r="T193" s="95">
        <f>K193*O193</f>
        <v>297.04411000000005</v>
      </c>
      <c r="U193" s="95"/>
      <c r="V193" s="95"/>
      <c r="W193" s="95"/>
      <c r="X193" s="95"/>
      <c r="AG193" s="111"/>
      <c r="AI193" s="15"/>
    </row>
    <row r="194" spans="1:33" s="24" customFormat="1" ht="25.5" customHeight="1">
      <c r="A194" s="112" t="s">
        <v>54</v>
      </c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</row>
    <row r="195" spans="1:35" ht="12.75" customHeight="1">
      <c r="A195" s="97" t="s">
        <v>7</v>
      </c>
      <c r="B195" s="98"/>
      <c r="C195" s="101" t="s">
        <v>75</v>
      </c>
      <c r="D195" s="102"/>
      <c r="E195" s="102"/>
      <c r="F195" s="102"/>
      <c r="G195" s="103"/>
      <c r="H195" s="76" t="s">
        <v>8</v>
      </c>
      <c r="I195" s="107" t="s">
        <v>9</v>
      </c>
      <c r="J195" s="108"/>
      <c r="K195" s="95">
        <f>+K190</f>
        <v>44.42</v>
      </c>
      <c r="L195" s="95"/>
      <c r="M195" s="95"/>
      <c r="N195" s="95"/>
      <c r="O195" s="109">
        <f>+O98*4</f>
        <v>7.64</v>
      </c>
      <c r="P195" s="109"/>
      <c r="Q195" s="109"/>
      <c r="R195" s="109"/>
      <c r="S195" s="109"/>
      <c r="T195" s="95">
        <f>K195*O195</f>
        <v>339.3688</v>
      </c>
      <c r="U195" s="95"/>
      <c r="V195" s="95"/>
      <c r="W195" s="95"/>
      <c r="X195" s="95"/>
      <c r="AG195" s="110">
        <f>T195+T196</f>
        <v>1453.7711352</v>
      </c>
      <c r="AI195" s="15"/>
    </row>
    <row r="196" spans="1:35" ht="12.75" customHeight="1">
      <c r="A196" s="99"/>
      <c r="B196" s="100"/>
      <c r="C196" s="104"/>
      <c r="D196" s="105"/>
      <c r="E196" s="105"/>
      <c r="F196" s="105"/>
      <c r="G196" s="106"/>
      <c r="H196" s="76" t="s">
        <v>10</v>
      </c>
      <c r="I196" s="107" t="s">
        <v>11</v>
      </c>
      <c r="J196" s="108"/>
      <c r="K196" s="95">
        <f>+K191</f>
        <v>2126.3</v>
      </c>
      <c r="L196" s="95"/>
      <c r="M196" s="95"/>
      <c r="N196" s="95"/>
      <c r="O196" s="96">
        <f>O195*O$17</f>
        <v>0.5241039999999999</v>
      </c>
      <c r="P196" s="96"/>
      <c r="Q196" s="96"/>
      <c r="R196" s="96"/>
      <c r="S196" s="96"/>
      <c r="T196" s="95">
        <f>K196*O196</f>
        <v>1114.4023352</v>
      </c>
      <c r="U196" s="95"/>
      <c r="V196" s="95"/>
      <c r="W196" s="95"/>
      <c r="X196" s="95"/>
      <c r="AG196" s="111"/>
      <c r="AI196" s="15"/>
    </row>
    <row r="197" spans="1:35" ht="12.75" customHeight="1">
      <c r="A197" s="97" t="s">
        <v>7</v>
      </c>
      <c r="B197" s="98"/>
      <c r="C197" s="101" t="s">
        <v>76</v>
      </c>
      <c r="D197" s="102"/>
      <c r="E197" s="102"/>
      <c r="F197" s="102"/>
      <c r="G197" s="103"/>
      <c r="H197" s="76" t="s">
        <v>8</v>
      </c>
      <c r="I197" s="107" t="s">
        <v>9</v>
      </c>
      <c r="J197" s="108"/>
      <c r="K197" s="95">
        <f>+K192</f>
        <v>44.42</v>
      </c>
      <c r="L197" s="95"/>
      <c r="M197" s="95"/>
      <c r="N197" s="95"/>
      <c r="O197" s="96">
        <f>+O195</f>
        <v>7.64</v>
      </c>
      <c r="P197" s="96"/>
      <c r="Q197" s="96"/>
      <c r="R197" s="96"/>
      <c r="S197" s="96"/>
      <c r="T197" s="95">
        <f>K197*O197</f>
        <v>339.3688</v>
      </c>
      <c r="U197" s="95"/>
      <c r="V197" s="95"/>
      <c r="W197" s="95"/>
      <c r="X197" s="95"/>
      <c r="AG197" s="110">
        <f>T197+T198</f>
        <v>1370.921982</v>
      </c>
      <c r="AI197" s="15"/>
    </row>
    <row r="198" spans="1:35" ht="12.75" customHeight="1">
      <c r="A198" s="99"/>
      <c r="B198" s="100"/>
      <c r="C198" s="104"/>
      <c r="D198" s="105"/>
      <c r="E198" s="105"/>
      <c r="F198" s="105"/>
      <c r="G198" s="106"/>
      <c r="H198" s="76" t="s">
        <v>10</v>
      </c>
      <c r="I198" s="107" t="s">
        <v>11</v>
      </c>
      <c r="J198" s="108"/>
      <c r="K198" s="95">
        <f>+K193</f>
        <v>2126.3</v>
      </c>
      <c r="L198" s="95"/>
      <c r="M198" s="95"/>
      <c r="N198" s="95"/>
      <c r="O198" s="96">
        <f>O197*O$19</f>
        <v>0.48513999999999996</v>
      </c>
      <c r="P198" s="96"/>
      <c r="Q198" s="96"/>
      <c r="R198" s="96"/>
      <c r="S198" s="96"/>
      <c r="T198" s="95">
        <f>K198*O198</f>
        <v>1031.553182</v>
      </c>
      <c r="U198" s="95"/>
      <c r="V198" s="95"/>
      <c r="W198" s="95"/>
      <c r="X198" s="95"/>
      <c r="AG198" s="111"/>
      <c r="AI198" s="15"/>
    </row>
    <row r="199" spans="1:35" ht="6.75" customHeight="1">
      <c r="A199" s="28"/>
      <c r="B199" s="28"/>
      <c r="C199" s="78"/>
      <c r="D199" s="78"/>
      <c r="E199" s="78"/>
      <c r="F199" s="78"/>
      <c r="G199" s="78"/>
      <c r="I199" s="14"/>
      <c r="J199" s="14"/>
      <c r="K199" s="79"/>
      <c r="L199" s="79"/>
      <c r="M199" s="79"/>
      <c r="N199" s="79"/>
      <c r="O199" s="80"/>
      <c r="P199" s="80"/>
      <c r="Q199" s="80"/>
      <c r="R199" s="80"/>
      <c r="S199" s="80"/>
      <c r="T199" s="79"/>
      <c r="U199" s="79"/>
      <c r="V199" s="79"/>
      <c r="W199" s="79"/>
      <c r="X199" s="79"/>
      <c r="AG199" s="81"/>
      <c r="AI199" s="15"/>
    </row>
    <row r="200" spans="2:37" s="30" customFormat="1" ht="0.75" customHeight="1">
      <c r="B200" s="30">
        <f>+'[6]Кап_2'!A256</f>
        <v>0</v>
      </c>
      <c r="AJ200" s="32"/>
      <c r="AK200"/>
    </row>
    <row r="201" spans="4:35" ht="12.75" hidden="1">
      <c r="D201" s="73"/>
      <c r="E201" s="73"/>
      <c r="F201" s="73"/>
      <c r="G201" s="73"/>
      <c r="H201" s="73"/>
      <c r="I201" s="73"/>
      <c r="J201" s="73"/>
      <c r="AI201" s="15"/>
    </row>
    <row r="202" spans="1:35" s="4" customFormat="1" ht="18">
      <c r="A202" s="141" t="s">
        <v>88</v>
      </c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3"/>
      <c r="AG202" s="25"/>
      <c r="AH202"/>
      <c r="AI202" s="39"/>
    </row>
    <row r="203" ht="12.75" hidden="1">
      <c r="AI203" s="15"/>
    </row>
    <row r="204" spans="1:35" ht="64.5" customHeight="1">
      <c r="A204" s="142" t="s">
        <v>4</v>
      </c>
      <c r="B204" s="143"/>
      <c r="C204" s="143"/>
      <c r="D204" s="143"/>
      <c r="E204" s="143"/>
      <c r="F204" s="143"/>
      <c r="G204" s="143"/>
      <c r="H204" s="144"/>
      <c r="I204" s="148" t="s">
        <v>13</v>
      </c>
      <c r="J204" s="148"/>
      <c r="K204" s="148"/>
      <c r="L204" s="148"/>
      <c r="M204" s="148"/>
      <c r="N204" s="148"/>
      <c r="O204" s="149" t="s">
        <v>14</v>
      </c>
      <c r="P204" s="150"/>
      <c r="Q204" s="150"/>
      <c r="R204" s="150"/>
      <c r="S204" s="151"/>
      <c r="T204" s="148" t="s">
        <v>15</v>
      </c>
      <c r="U204" s="148"/>
      <c r="V204" s="148"/>
      <c r="W204" s="148"/>
      <c r="X204" s="148"/>
      <c r="Y204" s="148"/>
      <c r="Z204" s="148" t="s">
        <v>16</v>
      </c>
      <c r="AA204" s="148"/>
      <c r="AB204" s="148"/>
      <c r="AC204" s="148"/>
      <c r="AD204" s="148"/>
      <c r="AE204" s="148"/>
      <c r="AF204" s="85"/>
      <c r="AI204" s="15"/>
    </row>
    <row r="205" spans="1:35" ht="12.75" customHeight="1">
      <c r="A205" s="145"/>
      <c r="B205" s="146"/>
      <c r="C205" s="146"/>
      <c r="D205" s="146"/>
      <c r="E205" s="146"/>
      <c r="F205" s="146"/>
      <c r="G205" s="146"/>
      <c r="H205" s="147"/>
      <c r="I205" s="148" t="s">
        <v>17</v>
      </c>
      <c r="J205" s="148"/>
      <c r="K205" s="148"/>
      <c r="L205" s="148"/>
      <c r="M205" s="148"/>
      <c r="N205" s="148"/>
      <c r="O205" s="149" t="s">
        <v>18</v>
      </c>
      <c r="P205" s="150"/>
      <c r="Q205" s="150"/>
      <c r="R205" s="150"/>
      <c r="S205" s="151"/>
      <c r="T205" s="148" t="s">
        <v>19</v>
      </c>
      <c r="U205" s="148"/>
      <c r="V205" s="148"/>
      <c r="W205" s="148"/>
      <c r="X205" s="148"/>
      <c r="Y205" s="148"/>
      <c r="Z205" s="148" t="s">
        <v>20</v>
      </c>
      <c r="AA205" s="148"/>
      <c r="AB205" s="148"/>
      <c r="AC205" s="148"/>
      <c r="AD205" s="148"/>
      <c r="AE205" s="148"/>
      <c r="AF205" s="86"/>
      <c r="AI205" s="15"/>
    </row>
    <row r="206" spans="1:35" s="6" customFormat="1" ht="27" customHeight="1">
      <c r="A206" s="152">
        <v>1</v>
      </c>
      <c r="B206" s="153"/>
      <c r="C206" s="153"/>
      <c r="D206" s="153"/>
      <c r="E206" s="153"/>
      <c r="F206" s="153"/>
      <c r="G206" s="153"/>
      <c r="H206" s="154"/>
      <c r="I206" s="155">
        <v>2</v>
      </c>
      <c r="J206" s="155"/>
      <c r="K206" s="155"/>
      <c r="L206" s="155"/>
      <c r="M206" s="155"/>
      <c r="N206" s="155"/>
      <c r="O206" s="156">
        <v>3</v>
      </c>
      <c r="P206" s="157"/>
      <c r="Q206" s="157"/>
      <c r="R206" s="157"/>
      <c r="S206" s="158"/>
      <c r="T206" s="155">
        <v>4</v>
      </c>
      <c r="U206" s="155"/>
      <c r="V206" s="155"/>
      <c r="W206" s="155"/>
      <c r="X206" s="155"/>
      <c r="Y206" s="155"/>
      <c r="Z206" s="155" t="s">
        <v>55</v>
      </c>
      <c r="AA206" s="155"/>
      <c r="AB206" s="155"/>
      <c r="AC206" s="155"/>
      <c r="AD206" s="155"/>
      <c r="AE206" s="155"/>
      <c r="AF206" s="87"/>
      <c r="AG206" s="26" t="s">
        <v>33</v>
      </c>
      <c r="AH206"/>
      <c r="AI206" s="40"/>
    </row>
    <row r="207" spans="1:35" s="28" customFormat="1" ht="23.25" customHeight="1">
      <c r="A207" s="159" t="s">
        <v>56</v>
      </c>
      <c r="B207" s="160"/>
      <c r="C207" s="160"/>
      <c r="D207" s="160"/>
      <c r="E207" s="160"/>
      <c r="F207" s="160"/>
      <c r="G207" s="160"/>
      <c r="H207" s="98"/>
      <c r="I207" s="162">
        <v>19.8</v>
      </c>
      <c r="J207" s="162"/>
      <c r="K207" s="162"/>
      <c r="L207" s="162"/>
      <c r="M207" s="162"/>
      <c r="N207" s="162"/>
      <c r="O207" s="163">
        <v>0.0433</v>
      </c>
      <c r="P207" s="164"/>
      <c r="Q207" s="164"/>
      <c r="R207" s="164"/>
      <c r="S207" s="165"/>
      <c r="T207" s="166">
        <f>K17</f>
        <v>2126.3</v>
      </c>
      <c r="U207" s="166"/>
      <c r="V207" s="166"/>
      <c r="W207" s="166"/>
      <c r="X207" s="166"/>
      <c r="Y207" s="166"/>
      <c r="Z207" s="167">
        <f>ROUND(I207*O207*T207,2)</f>
        <v>1822.96</v>
      </c>
      <c r="AA207" s="167"/>
      <c r="AB207" s="167"/>
      <c r="AC207" s="167"/>
      <c r="AD207" s="167"/>
      <c r="AE207" s="167"/>
      <c r="AF207" s="74"/>
      <c r="AG207" s="27">
        <f>O207*T207</f>
        <v>92.06879</v>
      </c>
      <c r="AH207"/>
      <c r="AI207" s="41"/>
    </row>
    <row r="208" spans="1:35" s="28" customFormat="1" ht="43.5" customHeight="1">
      <c r="A208" s="99"/>
      <c r="B208" s="161"/>
      <c r="C208" s="161"/>
      <c r="D208" s="161"/>
      <c r="E208" s="161"/>
      <c r="F208" s="161"/>
      <c r="G208" s="161"/>
      <c r="H208" s="100"/>
      <c r="I208" s="168" t="str">
        <f>CONCATENATE(I207," ",I205," х ",O207," ",O205," х ",T207," ",T205," = ",Z207," ",Z205)</f>
        <v>19,8 кв.м х 0,0433 Гкал/кв.м х 2126,3 руб./Гкал = 1822,96 руб.</v>
      </c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88"/>
      <c r="AG208" s="29"/>
      <c r="AH208"/>
      <c r="AI208" s="41"/>
    </row>
    <row r="209" spans="1:35" s="28" customFormat="1" ht="23.25" customHeight="1">
      <c r="A209" s="159" t="s">
        <v>89</v>
      </c>
      <c r="B209" s="160"/>
      <c r="C209" s="160"/>
      <c r="D209" s="160"/>
      <c r="E209" s="160"/>
      <c r="F209" s="160"/>
      <c r="G209" s="160"/>
      <c r="H209" s="98"/>
      <c r="I209" s="162">
        <v>19.8</v>
      </c>
      <c r="J209" s="162"/>
      <c r="K209" s="162"/>
      <c r="L209" s="162"/>
      <c r="M209" s="162"/>
      <c r="N209" s="162"/>
      <c r="O209" s="163">
        <v>0.0464</v>
      </c>
      <c r="P209" s="164"/>
      <c r="Q209" s="164"/>
      <c r="R209" s="164"/>
      <c r="S209" s="165"/>
      <c r="T209" s="166">
        <f>+T207</f>
        <v>2126.3</v>
      </c>
      <c r="U209" s="166"/>
      <c r="V209" s="166"/>
      <c r="W209" s="166"/>
      <c r="X209" s="166"/>
      <c r="Y209" s="166"/>
      <c r="Z209" s="167">
        <f>ROUND(I209*O209*T209,2)</f>
        <v>1953.47</v>
      </c>
      <c r="AA209" s="167"/>
      <c r="AB209" s="167"/>
      <c r="AC209" s="167"/>
      <c r="AD209" s="167"/>
      <c r="AE209" s="167"/>
      <c r="AF209" s="74"/>
      <c r="AG209" s="27">
        <f>O209*T209</f>
        <v>98.66032</v>
      </c>
      <c r="AH209"/>
      <c r="AI209" s="41"/>
    </row>
    <row r="210" spans="1:35" s="28" customFormat="1" ht="24" customHeight="1">
      <c r="A210" s="99"/>
      <c r="B210" s="161"/>
      <c r="C210" s="161"/>
      <c r="D210" s="161"/>
      <c r="E210" s="161"/>
      <c r="F210" s="161"/>
      <c r="G210" s="161"/>
      <c r="H210" s="100"/>
      <c r="I210" s="168" t="str">
        <f>CONCATENATE(I209," ",I$205," х ",O209," ",O$205," х ",T209," ",T$205," = ",Z209," ",Z$205)</f>
        <v>19,8 кв.м х 0,0464 Гкал/кв.м х 2126,3 руб./Гкал = 1953,47 руб.</v>
      </c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88"/>
      <c r="AG210" s="29"/>
      <c r="AH210"/>
      <c r="AI210" s="41"/>
    </row>
    <row r="211" spans="1:35" s="28" customFormat="1" ht="23.25" customHeight="1">
      <c r="A211" s="159" t="s">
        <v>90</v>
      </c>
      <c r="B211" s="160"/>
      <c r="C211" s="160"/>
      <c r="D211" s="160"/>
      <c r="E211" s="160"/>
      <c r="F211" s="160"/>
      <c r="G211" s="160"/>
      <c r="H211" s="98"/>
      <c r="I211" s="162">
        <v>19.8</v>
      </c>
      <c r="J211" s="162"/>
      <c r="K211" s="162"/>
      <c r="L211" s="162"/>
      <c r="M211" s="162"/>
      <c r="N211" s="162"/>
      <c r="O211" s="163">
        <v>0.0476</v>
      </c>
      <c r="P211" s="164"/>
      <c r="Q211" s="164"/>
      <c r="R211" s="164"/>
      <c r="S211" s="165"/>
      <c r="T211" s="166">
        <f>+T207</f>
        <v>2126.3</v>
      </c>
      <c r="U211" s="166"/>
      <c r="V211" s="166"/>
      <c r="W211" s="166"/>
      <c r="X211" s="166"/>
      <c r="Y211" s="166"/>
      <c r="Z211" s="167">
        <f>ROUND(I211*O211*T211,2)</f>
        <v>2004</v>
      </c>
      <c r="AA211" s="167"/>
      <c r="AB211" s="167"/>
      <c r="AC211" s="167"/>
      <c r="AD211" s="167"/>
      <c r="AE211" s="167"/>
      <c r="AF211" s="74"/>
      <c r="AG211" s="27">
        <f>O211*T211</f>
        <v>101.21188000000002</v>
      </c>
      <c r="AH211"/>
      <c r="AI211" s="41"/>
    </row>
    <row r="212" spans="1:35" s="28" customFormat="1" ht="34.5" customHeight="1">
      <c r="A212" s="99"/>
      <c r="B212" s="161"/>
      <c r="C212" s="161"/>
      <c r="D212" s="161"/>
      <c r="E212" s="161"/>
      <c r="F212" s="161"/>
      <c r="G212" s="161"/>
      <c r="H212" s="100"/>
      <c r="I212" s="168" t="str">
        <f>CONCATENATE(I211," ",I$205," х ",O211," ",O$205," х ",T211," ",T$205," = ",Z211," ",Z$205)</f>
        <v>19,8 кв.м х 0,0476 Гкал/кв.м х 2126,3 руб./Гкал = 2004 руб.</v>
      </c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88"/>
      <c r="AG212" s="29"/>
      <c r="AH212"/>
      <c r="AI212" s="41"/>
    </row>
    <row r="213" spans="1:35" s="28" customFormat="1" ht="23.25" customHeight="1">
      <c r="A213" s="159" t="s">
        <v>91</v>
      </c>
      <c r="B213" s="160"/>
      <c r="C213" s="160"/>
      <c r="D213" s="160"/>
      <c r="E213" s="160"/>
      <c r="F213" s="160"/>
      <c r="G213" s="160"/>
      <c r="H213" s="98"/>
      <c r="I213" s="162">
        <v>19.8</v>
      </c>
      <c r="J213" s="162"/>
      <c r="K213" s="162"/>
      <c r="L213" s="162"/>
      <c r="M213" s="162"/>
      <c r="N213" s="162"/>
      <c r="O213" s="163">
        <v>0.0541</v>
      </c>
      <c r="P213" s="164"/>
      <c r="Q213" s="164"/>
      <c r="R213" s="164"/>
      <c r="S213" s="165"/>
      <c r="T213" s="166">
        <f>+T207</f>
        <v>2126.3</v>
      </c>
      <c r="U213" s="166"/>
      <c r="V213" s="166"/>
      <c r="W213" s="166"/>
      <c r="X213" s="166"/>
      <c r="Y213" s="166"/>
      <c r="Z213" s="167">
        <f>ROUND(I213*O213*T213,2)</f>
        <v>2277.65</v>
      </c>
      <c r="AA213" s="167"/>
      <c r="AB213" s="167"/>
      <c r="AC213" s="167"/>
      <c r="AD213" s="167"/>
      <c r="AE213" s="167"/>
      <c r="AF213" s="74"/>
      <c r="AG213" s="27">
        <f>O213*T213</f>
        <v>115.03283000000002</v>
      </c>
      <c r="AH213"/>
      <c r="AI213" s="41"/>
    </row>
    <row r="214" spans="1:35" s="28" customFormat="1" ht="27.75" customHeight="1">
      <c r="A214" s="99"/>
      <c r="B214" s="161"/>
      <c r="C214" s="161"/>
      <c r="D214" s="161"/>
      <c r="E214" s="161"/>
      <c r="F214" s="161"/>
      <c r="G214" s="161"/>
      <c r="H214" s="100"/>
      <c r="I214" s="168" t="str">
        <f>CONCATENATE(I213," ",I$205," х ",O213," ",O$205," х ",T213," ",T$205," = ",Z213," ",Z$205)</f>
        <v>19,8 кв.м х 0,0541 Гкал/кв.м х 2126,3 руб./Гкал = 2277,65 руб.</v>
      </c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88"/>
      <c r="AG214" s="29"/>
      <c r="AH214"/>
      <c r="AI214" s="41"/>
    </row>
    <row r="215" spans="1:35" s="28" customFormat="1" ht="23.25" customHeight="1">
      <c r="A215" s="159" t="s">
        <v>92</v>
      </c>
      <c r="B215" s="160"/>
      <c r="C215" s="160"/>
      <c r="D215" s="160"/>
      <c r="E215" s="160"/>
      <c r="F215" s="160"/>
      <c r="G215" s="160"/>
      <c r="H215" s="98"/>
      <c r="I215" s="162">
        <v>19.8</v>
      </c>
      <c r="J215" s="162"/>
      <c r="K215" s="162"/>
      <c r="L215" s="162"/>
      <c r="M215" s="162"/>
      <c r="N215" s="162"/>
      <c r="O215" s="163">
        <v>0.0331</v>
      </c>
      <c r="P215" s="164"/>
      <c r="Q215" s="164"/>
      <c r="R215" s="164"/>
      <c r="S215" s="165"/>
      <c r="T215" s="166">
        <f>+T207</f>
        <v>2126.3</v>
      </c>
      <c r="U215" s="166"/>
      <c r="V215" s="166"/>
      <c r="W215" s="166"/>
      <c r="X215" s="166"/>
      <c r="Y215" s="166"/>
      <c r="Z215" s="167">
        <f>ROUND(I215*O215*T215,2)</f>
        <v>1393.53</v>
      </c>
      <c r="AA215" s="167"/>
      <c r="AB215" s="167"/>
      <c r="AC215" s="167"/>
      <c r="AD215" s="167"/>
      <c r="AE215" s="167"/>
      <c r="AF215" s="74"/>
      <c r="AG215" s="27">
        <f>O215*T215</f>
        <v>70.38053000000001</v>
      </c>
      <c r="AH215"/>
      <c r="AI215" s="41"/>
    </row>
    <row r="216" spans="1:35" s="28" customFormat="1" ht="29.25" customHeight="1">
      <c r="A216" s="99"/>
      <c r="B216" s="161"/>
      <c r="C216" s="161"/>
      <c r="D216" s="161"/>
      <c r="E216" s="161"/>
      <c r="F216" s="161"/>
      <c r="G216" s="161"/>
      <c r="H216" s="100"/>
      <c r="I216" s="168" t="str">
        <f>CONCATENATE(I215," ",I$205," х ",O215," ",O$205," х ",T215," ",T$205," = ",Z215," ",Z$205)</f>
        <v>19,8 кв.м х 0,0331 Гкал/кв.м х 2126,3 руб./Гкал = 1393,53 руб.</v>
      </c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88"/>
      <c r="AG216" s="29"/>
      <c r="AH216"/>
      <c r="AI216" s="41"/>
    </row>
    <row r="217" spans="1:35" s="28" customFormat="1" ht="23.25" customHeight="1">
      <c r="A217" s="159" t="s">
        <v>93</v>
      </c>
      <c r="B217" s="160"/>
      <c r="C217" s="160"/>
      <c r="D217" s="160"/>
      <c r="E217" s="160"/>
      <c r="F217" s="160"/>
      <c r="G217" s="160"/>
      <c r="H217" s="98"/>
      <c r="I217" s="162">
        <v>19.8</v>
      </c>
      <c r="J217" s="162"/>
      <c r="K217" s="162"/>
      <c r="L217" s="162"/>
      <c r="M217" s="162"/>
      <c r="N217" s="162"/>
      <c r="O217" s="163">
        <v>0.0351</v>
      </c>
      <c r="P217" s="164"/>
      <c r="Q217" s="164"/>
      <c r="R217" s="164"/>
      <c r="S217" s="165"/>
      <c r="T217" s="166">
        <f>+T207</f>
        <v>2126.3</v>
      </c>
      <c r="U217" s="166"/>
      <c r="V217" s="166"/>
      <c r="W217" s="166"/>
      <c r="X217" s="166"/>
      <c r="Y217" s="166"/>
      <c r="Z217" s="167">
        <f>ROUND(I217*O217*T217,2)</f>
        <v>1477.74</v>
      </c>
      <c r="AA217" s="167"/>
      <c r="AB217" s="167"/>
      <c r="AC217" s="167"/>
      <c r="AD217" s="167"/>
      <c r="AE217" s="167"/>
      <c r="AF217" s="74"/>
      <c r="AG217" s="27">
        <f>O217*T217</f>
        <v>74.63313000000001</v>
      </c>
      <c r="AH217"/>
      <c r="AI217" s="41"/>
    </row>
    <row r="218" spans="1:35" s="28" customFormat="1" ht="34.5" customHeight="1">
      <c r="A218" s="99"/>
      <c r="B218" s="161"/>
      <c r="C218" s="161"/>
      <c r="D218" s="161"/>
      <c r="E218" s="161"/>
      <c r="F218" s="161"/>
      <c r="G218" s="161"/>
      <c r="H218" s="100"/>
      <c r="I218" s="168" t="str">
        <f>CONCATENATE(I217," ",I$205," х ",O217," ",O$205," х ",T217," ",T$205," = ",Z217," ",Z$205)</f>
        <v>19,8 кв.м х 0,0351 Гкал/кв.м х 2126,3 руб./Гкал = 1477,74 руб.</v>
      </c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88"/>
      <c r="AG218" s="29"/>
      <c r="AH218"/>
      <c r="AI218" s="41"/>
    </row>
    <row r="219" spans="1:35" s="28" customFormat="1" ht="23.25" customHeight="1">
      <c r="A219" s="159" t="s">
        <v>62</v>
      </c>
      <c r="B219" s="160"/>
      <c r="C219" s="160"/>
      <c r="D219" s="160"/>
      <c r="E219" s="160"/>
      <c r="F219" s="160"/>
      <c r="G219" s="160"/>
      <c r="H219" s="98"/>
      <c r="I219" s="162">
        <v>19.8</v>
      </c>
      <c r="J219" s="162"/>
      <c r="K219" s="162"/>
      <c r="L219" s="162"/>
      <c r="M219" s="162"/>
      <c r="N219" s="162"/>
      <c r="O219" s="163">
        <v>0.0187</v>
      </c>
      <c r="P219" s="164"/>
      <c r="Q219" s="164"/>
      <c r="R219" s="164"/>
      <c r="S219" s="165"/>
      <c r="T219" s="166">
        <f>+T207</f>
        <v>2126.3</v>
      </c>
      <c r="U219" s="166"/>
      <c r="V219" s="166"/>
      <c r="W219" s="166"/>
      <c r="X219" s="166"/>
      <c r="Y219" s="166"/>
      <c r="Z219" s="167">
        <f>ROUND(I219*O219*T219,2)</f>
        <v>787.28</v>
      </c>
      <c r="AA219" s="167"/>
      <c r="AB219" s="167"/>
      <c r="AC219" s="167"/>
      <c r="AD219" s="167"/>
      <c r="AE219" s="167"/>
      <c r="AF219" s="74"/>
      <c r="AG219" s="27">
        <f>O219*T219</f>
        <v>39.761810000000004</v>
      </c>
      <c r="AH219"/>
      <c r="AI219" s="41"/>
    </row>
    <row r="220" spans="1:35" s="28" customFormat="1" ht="13.5">
      <c r="A220" s="99"/>
      <c r="B220" s="161"/>
      <c r="C220" s="161"/>
      <c r="D220" s="161"/>
      <c r="E220" s="161"/>
      <c r="F220" s="161"/>
      <c r="G220" s="161"/>
      <c r="H220" s="100"/>
      <c r="I220" s="168" t="str">
        <f>CONCATENATE(I219," ",I$205," х ",O219," ",O$205," х ",T219," ",T$205," = ",Z219," ",Z$205)</f>
        <v>19,8 кв.м х 0,0187 Гкал/кв.м х 2126,3 руб./Гкал = 787,28 руб.</v>
      </c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88"/>
      <c r="AG220" s="29"/>
      <c r="AH220"/>
      <c r="AI220" s="41"/>
    </row>
    <row r="221" spans="1:35" s="28" customFormat="1" ht="23.25" customHeight="1">
      <c r="A221" s="159" t="s">
        <v>94</v>
      </c>
      <c r="B221" s="160"/>
      <c r="C221" s="160"/>
      <c r="D221" s="160"/>
      <c r="E221" s="160"/>
      <c r="F221" s="160"/>
      <c r="G221" s="160"/>
      <c r="H221" s="98"/>
      <c r="I221" s="162">
        <v>19.8</v>
      </c>
      <c r="J221" s="162"/>
      <c r="K221" s="162"/>
      <c r="L221" s="162"/>
      <c r="M221" s="162"/>
      <c r="N221" s="162"/>
      <c r="O221" s="163">
        <v>0.0238</v>
      </c>
      <c r="P221" s="164"/>
      <c r="Q221" s="164"/>
      <c r="R221" s="164"/>
      <c r="S221" s="165"/>
      <c r="T221" s="166">
        <f>+T213</f>
        <v>2126.3</v>
      </c>
      <c r="U221" s="166"/>
      <c r="V221" s="166"/>
      <c r="W221" s="166"/>
      <c r="X221" s="166"/>
      <c r="Y221" s="166"/>
      <c r="Z221" s="167">
        <f>ROUND(I221*O221*T221,2)</f>
        <v>1002</v>
      </c>
      <c r="AA221" s="167"/>
      <c r="AB221" s="167"/>
      <c r="AC221" s="167"/>
      <c r="AD221" s="167"/>
      <c r="AE221" s="167"/>
      <c r="AF221" s="74"/>
      <c r="AG221" s="27">
        <f>O221*T221</f>
        <v>50.60594000000001</v>
      </c>
      <c r="AH221"/>
      <c r="AI221" s="41"/>
    </row>
    <row r="222" spans="1:35" s="28" customFormat="1" ht="29.25" customHeight="1">
      <c r="A222" s="99"/>
      <c r="B222" s="161"/>
      <c r="C222" s="161"/>
      <c r="D222" s="161"/>
      <c r="E222" s="161"/>
      <c r="F222" s="161"/>
      <c r="G222" s="161"/>
      <c r="H222" s="100"/>
      <c r="I222" s="168" t="str">
        <f>CONCATENATE(I221," ",I$205," х ",O221," ",O$205," х ",T221," ",T$205," = ",Z221," ",Z$205)</f>
        <v>19,8 кв.м х 0,0238 Гкал/кв.м х 2126,3 руб./Гкал = 1002 руб.</v>
      </c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88"/>
      <c r="AG222" s="29"/>
      <c r="AH222"/>
      <c r="AI222" s="41"/>
    </row>
    <row r="223" spans="2:36" ht="12.75">
      <c r="B223" s="7" t="s">
        <v>21</v>
      </c>
      <c r="AG223"/>
      <c r="AJ223" s="14"/>
    </row>
    <row r="224" spans="2:42" ht="27.75" customHeight="1">
      <c r="B224" s="8" t="s">
        <v>22</v>
      </c>
      <c r="C224" s="170" t="str">
        <f>CONCATENATE("Тариф на тепловую энергию в размере ",K17," руб./Гкал (с НДС) утвержден Приказом Министерства тарифной политики Красноярского края  ",AO224," № ",AP224,)</f>
        <v>Тариф на тепловую энергию в размере 2126,3 руб./Гкал (с НДС) утвержден Приказом Министерства тарифной политики Красноярского края  от 29.11.2021 г. № 133-п</v>
      </c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36"/>
      <c r="AG224" s="36"/>
      <c r="AH224" s="36"/>
      <c r="AI224" s="36"/>
      <c r="AJ224" s="33"/>
      <c r="AO224" s="34" t="str">
        <f>+'[6]Шуш_3 эт и выше'!AL287</f>
        <v>от 29.11.2021 г.</v>
      </c>
      <c r="AP224" s="35" t="str">
        <f>+'[6]Шуш_3 эт и выше'!AM287</f>
        <v>133-п</v>
      </c>
    </row>
    <row r="225" spans="2:42" ht="27.75" customHeight="1">
      <c r="B225" s="8" t="s">
        <v>23</v>
      </c>
      <c r="C225" s="170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",AO225," № ",AP225,)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29.11.2021 г. № 135-п</v>
      </c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36"/>
      <c r="AG225" s="36"/>
      <c r="AH225" s="36"/>
      <c r="AI225" s="36"/>
      <c r="AJ225" s="33"/>
      <c r="AO225" s="34" t="str">
        <f>+'[6]Шуш_3 эт и выше'!AL244</f>
        <v>от 29.11.2021 г.</v>
      </c>
      <c r="AP225" s="35" t="str">
        <f>+'[6]Шуш_3 эт и выше'!AM244</f>
        <v>135-п</v>
      </c>
    </row>
    <row r="226" spans="2:42" ht="17.25" customHeight="1" hidden="1">
      <c r="B226" s="8" t="s">
        <v>34</v>
      </c>
      <c r="C226" s="170" t="str">
        <f>CONCATENATE("Тариф на теплоноситель ",,"утвержден Приказом Министерства тарифной политики Красноярского края ",AO226," № ",AP226,)</f>
        <v>Тариф на теплоноситель утвержден Приказом Министерства тарифной политики Красноярского края  № </v>
      </c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36"/>
      <c r="AG226" s="36"/>
      <c r="AH226" s="36"/>
      <c r="AI226" s="36"/>
      <c r="AJ226" s="33"/>
      <c r="AO226" s="34"/>
      <c r="AP226" s="35"/>
    </row>
    <row r="227" spans="2:42" ht="40.5" customHeight="1">
      <c r="B227" s="8" t="s">
        <v>34</v>
      </c>
      <c r="C227" s="171" t="s">
        <v>95</v>
      </c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24"/>
      <c r="AH227" s="24"/>
      <c r="AI227" s="24"/>
      <c r="AJ227" s="14"/>
      <c r="AO227" s="89" t="s">
        <v>103</v>
      </c>
      <c r="AP227" s="90" t="s">
        <v>104</v>
      </c>
    </row>
    <row r="228" spans="2:41" ht="28.5" customHeight="1">
      <c r="B228" s="8" t="s">
        <v>35</v>
      </c>
      <c r="C228" s="170" t="str">
        <f>+'[6]Шуш_1-2 эт'!B246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24"/>
      <c r="AG228" s="24"/>
      <c r="AH228" s="24"/>
      <c r="AI228" s="24"/>
      <c r="AJ228" s="14"/>
      <c r="AO228" s="89"/>
    </row>
    <row r="229" spans="2:36" ht="38.25" customHeight="1">
      <c r="B229" s="8" t="s">
        <v>38</v>
      </c>
      <c r="C229" s="171" t="str">
        <f>+'[6]Шуш_1-2 эт'!B247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24"/>
      <c r="AH229" s="24"/>
      <c r="AI229" s="24"/>
      <c r="AJ229" s="33"/>
    </row>
    <row r="230" spans="1:33" s="30" customFormat="1" ht="38.25" customHeight="1">
      <c r="A230" s="45" t="str">
        <f>+'[6]Шуш_3 эт и выше'!A293</f>
        <v>Начальник ПЭО                                         С.А.Окунева</v>
      </c>
      <c r="AE230" s="31"/>
      <c r="AF230" s="31"/>
      <c r="AG230" s="46"/>
    </row>
    <row r="231" spans="1:33" ht="13.5" customHeight="1">
      <c r="A231" s="8"/>
      <c r="B231" s="43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G231" s="33"/>
    </row>
    <row r="232" spans="1:36" ht="12.75">
      <c r="A232" s="37" t="s">
        <v>40</v>
      </c>
      <c r="AG232"/>
      <c r="AJ232" s="14"/>
    </row>
    <row r="233" spans="1:36" ht="12.75">
      <c r="A233" s="37" t="s">
        <v>41</v>
      </c>
      <c r="AG233"/>
      <c r="AJ233" s="14"/>
    </row>
    <row r="234" spans="1:36" ht="12.75">
      <c r="A234" s="169">
        <f ca="1">TODAY()</f>
        <v>44553</v>
      </c>
      <c r="B234" s="169"/>
      <c r="C234" s="169"/>
      <c r="D234" s="169"/>
      <c r="E234" s="169"/>
      <c r="F234" s="169"/>
      <c r="AG234"/>
      <c r="AJ234" s="14"/>
    </row>
  </sheetData>
  <sheetProtection/>
  <mergeCells count="899">
    <mergeCell ref="A234:F234"/>
    <mergeCell ref="C224:AE224"/>
    <mergeCell ref="C225:AE225"/>
    <mergeCell ref="C226:AE226"/>
    <mergeCell ref="C227:AF227"/>
    <mergeCell ref="C228:AE228"/>
    <mergeCell ref="C229:AF229"/>
    <mergeCell ref="A221:H222"/>
    <mergeCell ref="I221:N221"/>
    <mergeCell ref="O221:S221"/>
    <mergeCell ref="T221:Y221"/>
    <mergeCell ref="Z221:AE221"/>
    <mergeCell ref="I222:AE222"/>
    <mergeCell ref="A219:H220"/>
    <mergeCell ref="I219:N219"/>
    <mergeCell ref="O219:S219"/>
    <mergeCell ref="T219:Y219"/>
    <mergeCell ref="Z219:AE219"/>
    <mergeCell ref="I220:AE220"/>
    <mergeCell ref="A217:H218"/>
    <mergeCell ref="I217:N217"/>
    <mergeCell ref="O217:S217"/>
    <mergeCell ref="T217:Y217"/>
    <mergeCell ref="Z217:AE217"/>
    <mergeCell ref="I218:AE218"/>
    <mergeCell ref="A215:H216"/>
    <mergeCell ref="I215:N215"/>
    <mergeCell ref="O215:S215"/>
    <mergeCell ref="T215:Y215"/>
    <mergeCell ref="Z215:AE215"/>
    <mergeCell ref="I216:AE216"/>
    <mergeCell ref="A213:H214"/>
    <mergeCell ref="I213:N213"/>
    <mergeCell ref="O213:S213"/>
    <mergeCell ref="T213:Y213"/>
    <mergeCell ref="Z213:AE213"/>
    <mergeCell ref="I214:AE214"/>
    <mergeCell ref="A211:H212"/>
    <mergeCell ref="I211:N211"/>
    <mergeCell ref="O211:S211"/>
    <mergeCell ref="T211:Y211"/>
    <mergeCell ref="Z211:AE211"/>
    <mergeCell ref="I212:AE212"/>
    <mergeCell ref="I208:AE208"/>
    <mergeCell ref="A209:H210"/>
    <mergeCell ref="I209:N209"/>
    <mergeCell ref="O209:S209"/>
    <mergeCell ref="T209:Y209"/>
    <mergeCell ref="Z209:AE209"/>
    <mergeCell ref="I210:AE210"/>
    <mergeCell ref="A206:H206"/>
    <mergeCell ref="I206:N206"/>
    <mergeCell ref="O206:S206"/>
    <mergeCell ref="T206:Y206"/>
    <mergeCell ref="Z206:AE206"/>
    <mergeCell ref="A207:H208"/>
    <mergeCell ref="I207:N207"/>
    <mergeCell ref="O207:S207"/>
    <mergeCell ref="T207:Y207"/>
    <mergeCell ref="Z207:AE207"/>
    <mergeCell ref="A202:AE202"/>
    <mergeCell ref="A204:H205"/>
    <mergeCell ref="I204:N204"/>
    <mergeCell ref="O204:S204"/>
    <mergeCell ref="T204:Y204"/>
    <mergeCell ref="Z204:AE204"/>
    <mergeCell ref="I205:N205"/>
    <mergeCell ref="O205:S205"/>
    <mergeCell ref="T205:Y205"/>
    <mergeCell ref="Z205:AE205"/>
    <mergeCell ref="AG195:AG196"/>
    <mergeCell ref="A197:B198"/>
    <mergeCell ref="C197:G198"/>
    <mergeCell ref="AG197:AG198"/>
    <mergeCell ref="K197:N197"/>
    <mergeCell ref="O197:S197"/>
    <mergeCell ref="T197:X197"/>
    <mergeCell ref="I196:J196"/>
    <mergeCell ref="AG190:AG191"/>
    <mergeCell ref="A192:B193"/>
    <mergeCell ref="C192:G193"/>
    <mergeCell ref="AG192:AG193"/>
    <mergeCell ref="O185:S185"/>
    <mergeCell ref="T185:X185"/>
    <mergeCell ref="AG185:AG186"/>
    <mergeCell ref="A187:B188"/>
    <mergeCell ref="C187:G188"/>
    <mergeCell ref="AG187:AG188"/>
    <mergeCell ref="A182:B183"/>
    <mergeCell ref="C182:G183"/>
    <mergeCell ref="AG182:AG183"/>
    <mergeCell ref="I180:J180"/>
    <mergeCell ref="K180:N180"/>
    <mergeCell ref="O180:S180"/>
    <mergeCell ref="T180:X180"/>
    <mergeCell ref="AG180:AG181"/>
    <mergeCell ref="I187:J187"/>
    <mergeCell ref="A176:AE176"/>
    <mergeCell ref="A177:AE177"/>
    <mergeCell ref="A179:B179"/>
    <mergeCell ref="C179:H179"/>
    <mergeCell ref="I179:J179"/>
    <mergeCell ref="K179:N179"/>
    <mergeCell ref="O179:S179"/>
    <mergeCell ref="T179:X179"/>
    <mergeCell ref="A178:B178"/>
    <mergeCell ref="C178:H178"/>
    <mergeCell ref="A173:B174"/>
    <mergeCell ref="C173:G174"/>
    <mergeCell ref="AG173:AG174"/>
    <mergeCell ref="I174:J174"/>
    <mergeCell ref="K174:N174"/>
    <mergeCell ref="O174:S174"/>
    <mergeCell ref="AF170:AG170"/>
    <mergeCell ref="A171:B172"/>
    <mergeCell ref="C171:G172"/>
    <mergeCell ref="AG171:AG172"/>
    <mergeCell ref="A170:AE170"/>
    <mergeCell ref="I172:J172"/>
    <mergeCell ref="K172:N172"/>
    <mergeCell ref="O172:S172"/>
    <mergeCell ref="AG166:AG167"/>
    <mergeCell ref="A168:B169"/>
    <mergeCell ref="C168:G169"/>
    <mergeCell ref="AG168:AG169"/>
    <mergeCell ref="I169:J169"/>
    <mergeCell ref="K169:N169"/>
    <mergeCell ref="O168:S168"/>
    <mergeCell ref="T168:X168"/>
    <mergeCell ref="T166:X166"/>
    <mergeCell ref="O169:S169"/>
    <mergeCell ref="K164:N164"/>
    <mergeCell ref="O164:S164"/>
    <mergeCell ref="T164:X164"/>
    <mergeCell ref="K162:N162"/>
    <mergeCell ref="O162:S162"/>
    <mergeCell ref="T162:X162"/>
    <mergeCell ref="AG161:AG162"/>
    <mergeCell ref="I162:J162"/>
    <mergeCell ref="A163:B164"/>
    <mergeCell ref="C163:G164"/>
    <mergeCell ref="I163:J163"/>
    <mergeCell ref="K163:N163"/>
    <mergeCell ref="O163:S163"/>
    <mergeCell ref="T163:X163"/>
    <mergeCell ref="AG163:AG164"/>
    <mergeCell ref="I164:J164"/>
    <mergeCell ref="T157:X157"/>
    <mergeCell ref="A158:B159"/>
    <mergeCell ref="C158:G159"/>
    <mergeCell ref="I158:J158"/>
    <mergeCell ref="K158:N158"/>
    <mergeCell ref="O158:S158"/>
    <mergeCell ref="T158:X158"/>
    <mergeCell ref="AG149:AG150"/>
    <mergeCell ref="A152:AE152"/>
    <mergeCell ref="A156:B157"/>
    <mergeCell ref="C156:G157"/>
    <mergeCell ref="AG156:AG157"/>
    <mergeCell ref="I157:J157"/>
    <mergeCell ref="C149:G150"/>
    <mergeCell ref="I150:J150"/>
    <mergeCell ref="K150:N150"/>
    <mergeCell ref="O150:S150"/>
    <mergeCell ref="I144:J144"/>
    <mergeCell ref="I145:J145"/>
    <mergeCell ref="T147:X147"/>
    <mergeCell ref="AG147:AG148"/>
    <mergeCell ref="I148:J148"/>
    <mergeCell ref="K148:N148"/>
    <mergeCell ref="O148:S148"/>
    <mergeCell ref="T148:X148"/>
    <mergeCell ref="C142:G143"/>
    <mergeCell ref="I142:J142"/>
    <mergeCell ref="AG144:AG145"/>
    <mergeCell ref="A146:AE146"/>
    <mergeCell ref="AF146:AG146"/>
    <mergeCell ref="A147:B148"/>
    <mergeCell ref="C147:G148"/>
    <mergeCell ref="I147:J147"/>
    <mergeCell ref="K147:N147"/>
    <mergeCell ref="O147:S147"/>
    <mergeCell ref="T138:X138"/>
    <mergeCell ref="I140:J140"/>
    <mergeCell ref="K140:N140"/>
    <mergeCell ref="O140:S140"/>
    <mergeCell ref="AG142:AG143"/>
    <mergeCell ref="I143:J143"/>
    <mergeCell ref="K143:N143"/>
    <mergeCell ref="O143:S143"/>
    <mergeCell ref="T143:X143"/>
    <mergeCell ref="AG139:AG140"/>
    <mergeCell ref="C137:G138"/>
    <mergeCell ref="I137:J137"/>
    <mergeCell ref="K137:N137"/>
    <mergeCell ref="O137:S137"/>
    <mergeCell ref="C134:G135"/>
    <mergeCell ref="K142:N142"/>
    <mergeCell ref="O142:S142"/>
    <mergeCell ref="I138:J138"/>
    <mergeCell ref="K138:N138"/>
    <mergeCell ref="O138:S138"/>
    <mergeCell ref="O133:S133"/>
    <mergeCell ref="T133:X133"/>
    <mergeCell ref="A129:AE129"/>
    <mergeCell ref="A132:B133"/>
    <mergeCell ref="C132:G133"/>
    <mergeCell ref="I132:J132"/>
    <mergeCell ref="K132:N132"/>
    <mergeCell ref="O132:S132"/>
    <mergeCell ref="A125:B126"/>
    <mergeCell ref="C125:G126"/>
    <mergeCell ref="AG125:AG126"/>
    <mergeCell ref="AF122:AG122"/>
    <mergeCell ref="A123:B124"/>
    <mergeCell ref="C123:G124"/>
    <mergeCell ref="I123:J123"/>
    <mergeCell ref="K123:N123"/>
    <mergeCell ref="O123:S123"/>
    <mergeCell ref="T123:X123"/>
    <mergeCell ref="AG123:AG124"/>
    <mergeCell ref="AG118:AG119"/>
    <mergeCell ref="A120:B121"/>
    <mergeCell ref="C120:G121"/>
    <mergeCell ref="AG120:AG121"/>
    <mergeCell ref="O124:S124"/>
    <mergeCell ref="T124:X124"/>
    <mergeCell ref="A122:AE122"/>
    <mergeCell ref="A117:AE117"/>
    <mergeCell ref="A118:B119"/>
    <mergeCell ref="C118:G119"/>
    <mergeCell ref="I118:J118"/>
    <mergeCell ref="K118:N118"/>
    <mergeCell ref="O118:S118"/>
    <mergeCell ref="T118:X118"/>
    <mergeCell ref="A115:B116"/>
    <mergeCell ref="C115:G116"/>
    <mergeCell ref="AG115:AG116"/>
    <mergeCell ref="A112:AE112"/>
    <mergeCell ref="AF112:AG112"/>
    <mergeCell ref="A113:B114"/>
    <mergeCell ref="C113:G114"/>
    <mergeCell ref="I113:J113"/>
    <mergeCell ref="K113:N113"/>
    <mergeCell ref="O113:S113"/>
    <mergeCell ref="T113:X113"/>
    <mergeCell ref="AG113:AG114"/>
    <mergeCell ref="AG110:AG111"/>
    <mergeCell ref="I111:J111"/>
    <mergeCell ref="K111:N111"/>
    <mergeCell ref="O111:S111"/>
    <mergeCell ref="T111:X111"/>
    <mergeCell ref="I114:J114"/>
    <mergeCell ref="K114:N114"/>
    <mergeCell ref="O114:S114"/>
    <mergeCell ref="A110:B111"/>
    <mergeCell ref="C110:G111"/>
    <mergeCell ref="I110:J110"/>
    <mergeCell ref="K110:N110"/>
    <mergeCell ref="O110:S110"/>
    <mergeCell ref="T110:X110"/>
    <mergeCell ref="AG108:AG109"/>
    <mergeCell ref="I109:J109"/>
    <mergeCell ref="K109:N109"/>
    <mergeCell ref="O109:S109"/>
    <mergeCell ref="T109:X109"/>
    <mergeCell ref="I198:J198"/>
    <mergeCell ref="K198:N198"/>
    <mergeCell ref="O198:S198"/>
    <mergeCell ref="T198:X198"/>
    <mergeCell ref="I197:J197"/>
    <mergeCell ref="I193:J193"/>
    <mergeCell ref="K193:N193"/>
    <mergeCell ref="O193:S193"/>
    <mergeCell ref="T193:X193"/>
    <mergeCell ref="A194:AE194"/>
    <mergeCell ref="AF194:AG194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89:AE189"/>
    <mergeCell ref="A190:B191"/>
    <mergeCell ref="K187:N187"/>
    <mergeCell ref="O187:S187"/>
    <mergeCell ref="T187:X187"/>
    <mergeCell ref="I183:J183"/>
    <mergeCell ref="K183:N183"/>
    <mergeCell ref="O183:S183"/>
    <mergeCell ref="T183:X183"/>
    <mergeCell ref="A184:AE184"/>
    <mergeCell ref="I186:J186"/>
    <mergeCell ref="K186:N186"/>
    <mergeCell ref="AF184:AG184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T181:X181"/>
    <mergeCell ref="A180:B181"/>
    <mergeCell ref="C180:G181"/>
    <mergeCell ref="I173:J173"/>
    <mergeCell ref="K173:N173"/>
    <mergeCell ref="O173:S173"/>
    <mergeCell ref="T173:X173"/>
    <mergeCell ref="T174:X174"/>
    <mergeCell ref="I181:J181"/>
    <mergeCell ref="K181:N181"/>
    <mergeCell ref="O181:S181"/>
    <mergeCell ref="T172:X172"/>
    <mergeCell ref="I167:J167"/>
    <mergeCell ref="K167:N167"/>
    <mergeCell ref="O167:S167"/>
    <mergeCell ref="T167:X167"/>
    <mergeCell ref="A166:B167"/>
    <mergeCell ref="C166:G167"/>
    <mergeCell ref="I166:J166"/>
    <mergeCell ref="K166:N166"/>
    <mergeCell ref="O166:S166"/>
    <mergeCell ref="AG137:AG138"/>
    <mergeCell ref="I135:J135"/>
    <mergeCell ref="K135:N135"/>
    <mergeCell ref="O135:S135"/>
    <mergeCell ref="T135:X135"/>
    <mergeCell ref="A134:B135"/>
    <mergeCell ref="AG134:AG135"/>
    <mergeCell ref="A136:AE136"/>
    <mergeCell ref="AF136:AG136"/>
    <mergeCell ref="A137:B138"/>
    <mergeCell ref="T131:X131"/>
    <mergeCell ref="A131:B131"/>
    <mergeCell ref="C131:H131"/>
    <mergeCell ref="T140:X140"/>
    <mergeCell ref="A139:B140"/>
    <mergeCell ref="C139:G140"/>
    <mergeCell ref="T137:X137"/>
    <mergeCell ref="T132:X132"/>
    <mergeCell ref="I133:J133"/>
    <mergeCell ref="K133:N133"/>
    <mergeCell ref="K124:N124"/>
    <mergeCell ref="AG132:AG133"/>
    <mergeCell ref="A128:AE128"/>
    <mergeCell ref="A130:B130"/>
    <mergeCell ref="C130:H130"/>
    <mergeCell ref="I130:J130"/>
    <mergeCell ref="K130:N130"/>
    <mergeCell ref="O130:S130"/>
    <mergeCell ref="T130:X130"/>
    <mergeCell ref="I131:J131"/>
    <mergeCell ref="T115:X115"/>
    <mergeCell ref="I125:J125"/>
    <mergeCell ref="K125:N125"/>
    <mergeCell ref="O125:S125"/>
    <mergeCell ref="T125:X125"/>
    <mergeCell ref="I121:J121"/>
    <mergeCell ref="K121:N121"/>
    <mergeCell ref="O121:S121"/>
    <mergeCell ref="T121:X121"/>
    <mergeCell ref="I124:J124"/>
    <mergeCell ref="I106:J106"/>
    <mergeCell ref="K106:N106"/>
    <mergeCell ref="O106:S106"/>
    <mergeCell ref="T106:X106"/>
    <mergeCell ref="T116:X116"/>
    <mergeCell ref="I120:J120"/>
    <mergeCell ref="K120:N120"/>
    <mergeCell ref="O120:S120"/>
    <mergeCell ref="T120:X120"/>
    <mergeCell ref="I115:J115"/>
    <mergeCell ref="I101:J101"/>
    <mergeCell ref="K101:N101"/>
    <mergeCell ref="O101:S101"/>
    <mergeCell ref="T101:X101"/>
    <mergeCell ref="AG98:AG99"/>
    <mergeCell ref="A100:B101"/>
    <mergeCell ref="C100:G101"/>
    <mergeCell ref="I100:J100"/>
    <mergeCell ref="K100:N100"/>
    <mergeCell ref="O100:S100"/>
    <mergeCell ref="T100:X100"/>
    <mergeCell ref="AG100:AG101"/>
    <mergeCell ref="A96:B96"/>
    <mergeCell ref="C96:H96"/>
    <mergeCell ref="I96:J96"/>
    <mergeCell ref="K96:N96"/>
    <mergeCell ref="O96:S96"/>
    <mergeCell ref="T96:X96"/>
    <mergeCell ref="A97:B97"/>
    <mergeCell ref="A92:B93"/>
    <mergeCell ref="C92:G93"/>
    <mergeCell ref="AG92:AG93"/>
    <mergeCell ref="A95:AE95"/>
    <mergeCell ref="AF95:AG95"/>
    <mergeCell ref="I93:J93"/>
    <mergeCell ref="K93:N93"/>
    <mergeCell ref="AG90:AG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A89:B89"/>
    <mergeCell ref="C89:H89"/>
    <mergeCell ref="I89:J89"/>
    <mergeCell ref="K89:N89"/>
    <mergeCell ref="O89:S89"/>
    <mergeCell ref="T89:X89"/>
    <mergeCell ref="A88:B88"/>
    <mergeCell ref="C88:H88"/>
    <mergeCell ref="I88:J88"/>
    <mergeCell ref="K88:N88"/>
    <mergeCell ref="O88:S88"/>
    <mergeCell ref="T88:X88"/>
    <mergeCell ref="C84:G85"/>
    <mergeCell ref="AG84:AG85"/>
    <mergeCell ref="A87:AE87"/>
    <mergeCell ref="AF87:AG87"/>
    <mergeCell ref="I85:J85"/>
    <mergeCell ref="K85:N85"/>
    <mergeCell ref="O85:S85"/>
    <mergeCell ref="I84:J84"/>
    <mergeCell ref="K84:N84"/>
    <mergeCell ref="AG82:AG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A80:B80"/>
    <mergeCell ref="C80:H80"/>
    <mergeCell ref="I80:J80"/>
    <mergeCell ref="K80:N80"/>
    <mergeCell ref="O80:S80"/>
    <mergeCell ref="T80:X80"/>
    <mergeCell ref="A76:B77"/>
    <mergeCell ref="C76:G77"/>
    <mergeCell ref="AG76:AG77"/>
    <mergeCell ref="A79:AE79"/>
    <mergeCell ref="AF79:AG79"/>
    <mergeCell ref="O77:S77"/>
    <mergeCell ref="T77:X77"/>
    <mergeCell ref="I77:J77"/>
    <mergeCell ref="K77:N77"/>
    <mergeCell ref="I76:J76"/>
    <mergeCell ref="K75:N75"/>
    <mergeCell ref="O75:S75"/>
    <mergeCell ref="T75:X75"/>
    <mergeCell ref="A71:AE71"/>
    <mergeCell ref="AF71:AG71"/>
    <mergeCell ref="A72:B72"/>
    <mergeCell ref="A73:B73"/>
    <mergeCell ref="A74:B75"/>
    <mergeCell ref="K74:N74"/>
    <mergeCell ref="O74:S74"/>
    <mergeCell ref="T74:X74"/>
    <mergeCell ref="AG68:AG69"/>
    <mergeCell ref="I69:J69"/>
    <mergeCell ref="K69:N69"/>
    <mergeCell ref="O69:S69"/>
    <mergeCell ref="T69:X69"/>
    <mergeCell ref="AG74:AG75"/>
    <mergeCell ref="I75:J75"/>
    <mergeCell ref="A68:B69"/>
    <mergeCell ref="C68:G69"/>
    <mergeCell ref="I68:J68"/>
    <mergeCell ref="K68:N68"/>
    <mergeCell ref="O68:S68"/>
    <mergeCell ref="T68:X68"/>
    <mergeCell ref="AG58:AG59"/>
    <mergeCell ref="C60:G61"/>
    <mergeCell ref="AG60:AG61"/>
    <mergeCell ref="I61:J61"/>
    <mergeCell ref="K61:N61"/>
    <mergeCell ref="O61:S61"/>
    <mergeCell ref="T61:X61"/>
    <mergeCell ref="O59:S59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55:AE55"/>
    <mergeCell ref="AF55:AG55"/>
    <mergeCell ref="I52:J52"/>
    <mergeCell ref="K52:N52"/>
    <mergeCell ref="O52:S52"/>
    <mergeCell ref="T52:X52"/>
    <mergeCell ref="AG50:AG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G34:AG35"/>
    <mergeCell ref="C36:G37"/>
    <mergeCell ref="AG36:AG37"/>
    <mergeCell ref="I37:J37"/>
    <mergeCell ref="K37:N37"/>
    <mergeCell ref="O37:S37"/>
    <mergeCell ref="T37:X37"/>
    <mergeCell ref="O35:S35"/>
    <mergeCell ref="A33:B33"/>
    <mergeCell ref="C33:H33"/>
    <mergeCell ref="I33:J33"/>
    <mergeCell ref="K33:N33"/>
    <mergeCell ref="O33:S33"/>
    <mergeCell ref="T33:X33"/>
    <mergeCell ref="AG28:AG29"/>
    <mergeCell ref="A31:AE31"/>
    <mergeCell ref="A32:B32"/>
    <mergeCell ref="C32:H32"/>
    <mergeCell ref="I32:J32"/>
    <mergeCell ref="K32:N32"/>
    <mergeCell ref="O32:S32"/>
    <mergeCell ref="T32:X32"/>
    <mergeCell ref="C28:G29"/>
    <mergeCell ref="I28:J28"/>
    <mergeCell ref="AG26:AG27"/>
    <mergeCell ref="I27:J27"/>
    <mergeCell ref="K27:N27"/>
    <mergeCell ref="O27:S27"/>
    <mergeCell ref="T27:X27"/>
    <mergeCell ref="A23:AE23"/>
    <mergeCell ref="A24:B24"/>
    <mergeCell ref="A25:B25"/>
    <mergeCell ref="A26:B27"/>
    <mergeCell ref="C26:G27"/>
    <mergeCell ref="O26:S26"/>
    <mergeCell ref="T26:X26"/>
    <mergeCell ref="C25:H25"/>
    <mergeCell ref="T18:X18"/>
    <mergeCell ref="C24:H24"/>
    <mergeCell ref="I24:J24"/>
    <mergeCell ref="K24:N24"/>
    <mergeCell ref="O24:S24"/>
    <mergeCell ref="AG18:AG19"/>
    <mergeCell ref="I19:J19"/>
    <mergeCell ref="K19:N19"/>
    <mergeCell ref="O19:S19"/>
    <mergeCell ref="T19:X19"/>
    <mergeCell ref="C16:G17"/>
    <mergeCell ref="T16:X16"/>
    <mergeCell ref="A18:B19"/>
    <mergeCell ref="C18:G19"/>
    <mergeCell ref="I18:J18"/>
    <mergeCell ref="K18:N18"/>
    <mergeCell ref="O18:S18"/>
    <mergeCell ref="I16:J16"/>
    <mergeCell ref="K16:N16"/>
    <mergeCell ref="O16:S16"/>
    <mergeCell ref="A16:B17"/>
    <mergeCell ref="O84:S84"/>
    <mergeCell ref="T84:X84"/>
    <mergeCell ref="A81:B81"/>
    <mergeCell ref="C81:H81"/>
    <mergeCell ref="I81:J81"/>
    <mergeCell ref="K81:N81"/>
    <mergeCell ref="O81:S81"/>
    <mergeCell ref="T81:X81"/>
    <mergeCell ref="T82:X82"/>
    <mergeCell ref="A84:B85"/>
    <mergeCell ref="K76:N76"/>
    <mergeCell ref="O76:S76"/>
    <mergeCell ref="T76:X76"/>
    <mergeCell ref="C73:H73"/>
    <mergeCell ref="I73:J73"/>
    <mergeCell ref="K73:N73"/>
    <mergeCell ref="O73:S73"/>
    <mergeCell ref="T73:X73"/>
    <mergeCell ref="C74:G75"/>
    <mergeCell ref="I74:J74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T59:X59"/>
    <mergeCell ref="A60:B61"/>
    <mergeCell ref="I60:J60"/>
    <mergeCell ref="K60:N60"/>
    <mergeCell ref="O60:S60"/>
    <mergeCell ref="T60:X60"/>
    <mergeCell ref="I59:J59"/>
    <mergeCell ref="K59:N59"/>
    <mergeCell ref="A58:B59"/>
    <mergeCell ref="C58:G59"/>
    <mergeCell ref="I58:J58"/>
    <mergeCell ref="K58:N58"/>
    <mergeCell ref="O58:S58"/>
    <mergeCell ref="T58:X58"/>
    <mergeCell ref="O53:S53"/>
    <mergeCell ref="T53:X53"/>
    <mergeCell ref="I53:J53"/>
    <mergeCell ref="K53:N5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C42:G43"/>
    <mergeCell ref="T41:X41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O41:S41"/>
    <mergeCell ref="T35:X35"/>
    <mergeCell ref="A36:B37"/>
    <mergeCell ref="I36:J36"/>
    <mergeCell ref="K36:N36"/>
    <mergeCell ref="O36:S36"/>
    <mergeCell ref="T36:X36"/>
    <mergeCell ref="I35:J35"/>
    <mergeCell ref="K35:N35"/>
    <mergeCell ref="A34:B35"/>
    <mergeCell ref="C34:G35"/>
    <mergeCell ref="I34:J34"/>
    <mergeCell ref="K34:N34"/>
    <mergeCell ref="O34:S34"/>
    <mergeCell ref="T34:X34"/>
    <mergeCell ref="I29:J29"/>
    <mergeCell ref="K29:N29"/>
    <mergeCell ref="O29:S29"/>
    <mergeCell ref="T29:X29"/>
    <mergeCell ref="K28:N28"/>
    <mergeCell ref="O28:S28"/>
    <mergeCell ref="T28:X28"/>
    <mergeCell ref="A28:B29"/>
    <mergeCell ref="I25:J25"/>
    <mergeCell ref="K25:N25"/>
    <mergeCell ref="O25:S25"/>
    <mergeCell ref="T25:X25"/>
    <mergeCell ref="I26:J26"/>
    <mergeCell ref="K26:N26"/>
    <mergeCell ref="T24:X2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O14:S14"/>
    <mergeCell ref="T14:X14"/>
    <mergeCell ref="A9:AE9"/>
    <mergeCell ref="A11:AE11"/>
    <mergeCell ref="A5:AE5"/>
    <mergeCell ref="A6:AE6"/>
    <mergeCell ref="A7:AD7"/>
    <mergeCell ref="A8:AE8"/>
    <mergeCell ref="T85:X85"/>
    <mergeCell ref="I92:J92"/>
    <mergeCell ref="K92:N92"/>
    <mergeCell ref="T92:X92"/>
    <mergeCell ref="O92:S92"/>
    <mergeCell ref="T93:X93"/>
    <mergeCell ref="O93:S93"/>
    <mergeCell ref="T90:X90"/>
    <mergeCell ref="C97:H97"/>
    <mergeCell ref="I97:J97"/>
    <mergeCell ref="K97:N97"/>
    <mergeCell ref="O97:S97"/>
    <mergeCell ref="T97:X9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4:AE104"/>
    <mergeCell ref="A107:B107"/>
    <mergeCell ref="C107:H107"/>
    <mergeCell ref="I107:J107"/>
    <mergeCell ref="K107:N107"/>
    <mergeCell ref="O107:S107"/>
    <mergeCell ref="T107:X107"/>
    <mergeCell ref="A105:AE105"/>
    <mergeCell ref="A106:B106"/>
    <mergeCell ref="C106:H106"/>
    <mergeCell ref="I108:J108"/>
    <mergeCell ref="K108:N108"/>
    <mergeCell ref="O108:S108"/>
    <mergeCell ref="T108:X108"/>
    <mergeCell ref="A108:B109"/>
    <mergeCell ref="C108:G109"/>
    <mergeCell ref="T114:X114"/>
    <mergeCell ref="I116:J116"/>
    <mergeCell ref="K116:N116"/>
    <mergeCell ref="O116:S116"/>
    <mergeCell ref="I119:J119"/>
    <mergeCell ref="K119:N119"/>
    <mergeCell ref="O119:S119"/>
    <mergeCell ref="T119:X119"/>
    <mergeCell ref="K115:N115"/>
    <mergeCell ref="O115:S115"/>
    <mergeCell ref="I126:J126"/>
    <mergeCell ref="K126:N126"/>
    <mergeCell ref="O126:S126"/>
    <mergeCell ref="T126:X126"/>
    <mergeCell ref="I134:J134"/>
    <mergeCell ref="K134:N134"/>
    <mergeCell ref="O134:S134"/>
    <mergeCell ref="T134:X134"/>
    <mergeCell ref="K131:N131"/>
    <mergeCell ref="O131:S131"/>
    <mergeCell ref="I139:J139"/>
    <mergeCell ref="K139:N139"/>
    <mergeCell ref="O139:S139"/>
    <mergeCell ref="T139:X139"/>
    <mergeCell ref="K144:N144"/>
    <mergeCell ref="O144:S144"/>
    <mergeCell ref="T144:X144"/>
    <mergeCell ref="T142:X142"/>
    <mergeCell ref="A141:AE141"/>
    <mergeCell ref="A142:B143"/>
    <mergeCell ref="K145:N145"/>
    <mergeCell ref="O145:S145"/>
    <mergeCell ref="T145:X145"/>
    <mergeCell ref="A144:B145"/>
    <mergeCell ref="C144:G145"/>
    <mergeCell ref="I149:J149"/>
    <mergeCell ref="K149:N149"/>
    <mergeCell ref="O149:S149"/>
    <mergeCell ref="T149:X149"/>
    <mergeCell ref="A149:B150"/>
    <mergeCell ref="T150:X150"/>
    <mergeCell ref="A153:AE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I156:J156"/>
    <mergeCell ref="K156:N156"/>
    <mergeCell ref="O156:S156"/>
    <mergeCell ref="T156:X156"/>
    <mergeCell ref="I159:J159"/>
    <mergeCell ref="K159:N159"/>
    <mergeCell ref="O159:S159"/>
    <mergeCell ref="T159:X159"/>
    <mergeCell ref="K157:N157"/>
    <mergeCell ref="O157:S157"/>
    <mergeCell ref="AG158:AG159"/>
    <mergeCell ref="I161:J161"/>
    <mergeCell ref="K161:N161"/>
    <mergeCell ref="O161:S161"/>
    <mergeCell ref="T161:X161"/>
    <mergeCell ref="A165:AE165"/>
    <mergeCell ref="A160:AE160"/>
    <mergeCell ref="AF160:AG160"/>
    <mergeCell ref="A161:B162"/>
    <mergeCell ref="C161:G162"/>
    <mergeCell ref="I171:J171"/>
    <mergeCell ref="K171:N171"/>
    <mergeCell ref="I168:J168"/>
    <mergeCell ref="K168:N168"/>
    <mergeCell ref="O171:S171"/>
    <mergeCell ref="T171:X171"/>
    <mergeCell ref="T169:X169"/>
    <mergeCell ref="O186:S186"/>
    <mergeCell ref="T186:X186"/>
    <mergeCell ref="A185:B186"/>
    <mergeCell ref="C185:G186"/>
    <mergeCell ref="I185:J185"/>
    <mergeCell ref="K185:N185"/>
    <mergeCell ref="I191:J191"/>
    <mergeCell ref="K191:N191"/>
    <mergeCell ref="O191:S191"/>
    <mergeCell ref="T191:X191"/>
    <mergeCell ref="C190:G191"/>
    <mergeCell ref="I190:J190"/>
    <mergeCell ref="K190:N190"/>
    <mergeCell ref="O190:S190"/>
    <mergeCell ref="T190:X190"/>
    <mergeCell ref="K196:N196"/>
    <mergeCell ref="O196:S196"/>
    <mergeCell ref="T196:X196"/>
    <mergeCell ref="A195:B196"/>
    <mergeCell ref="C195:G196"/>
    <mergeCell ref="I195:J195"/>
    <mergeCell ref="K195:N195"/>
    <mergeCell ref="O195:S195"/>
    <mergeCell ref="T195:X195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5"/>
  <sheetViews>
    <sheetView tabSelected="1" zoomScalePageLayoutView="0" workbookViewId="0" topLeftCell="A1">
      <selection activeCell="B231" sqref="B23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4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customWidth="1"/>
    <col min="41" max="43" width="3.50390625" style="0" customWidth="1"/>
    <col min="44" max="44" width="3.50390625" style="0" hidden="1" customWidth="1"/>
    <col min="45" max="45" width="15.375" style="0" hidden="1" customWidth="1"/>
    <col min="46" max="48" width="3.50390625" style="0" hidden="1" customWidth="1"/>
    <col min="49" max="50" width="3.50390625" style="0" customWidth="1"/>
    <col min="51" max="51" width="11.125" style="0" customWidth="1"/>
    <col min="52" max="52" width="8.125" style="0" customWidth="1"/>
  </cols>
  <sheetData>
    <row r="1" spans="20:34" s="11" customFormat="1" ht="23.25" customHeight="1">
      <c r="T1" s="38" t="s">
        <v>24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66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67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18" customHeight="1"/>
    <row r="5" spans="1:32" ht="20.25" customHeight="1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"/>
    </row>
    <row r="6" spans="1:32" ht="20.25" customHeight="1">
      <c r="A6" s="129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"/>
    </row>
    <row r="7" spans="1:32" ht="20.25" customHeight="1">
      <c r="A7" s="127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"/>
      <c r="AF7" s="1"/>
    </row>
    <row r="8" spans="1:32" ht="20.25" customHeight="1">
      <c r="A8" s="131" t="str">
        <f>+'[6]Шуш_3 эт и выше'!A8</f>
        <v>с 1 января 2022 г. по 30 июня 2022 г.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0"/>
    </row>
    <row r="9" spans="1:35" ht="20.25" customHeight="1">
      <c r="A9" s="127" t="s">
        <v>42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2"/>
      <c r="AI9" s="15"/>
    </row>
    <row r="10" spans="35:38" ht="9" customHeight="1">
      <c r="AI10" s="16"/>
      <c r="AJ10" s="173" t="s">
        <v>36</v>
      </c>
      <c r="AL10" s="173" t="s">
        <v>26</v>
      </c>
    </row>
    <row r="11" spans="1:38" s="19" customFormat="1" ht="17.25">
      <c r="A11" s="128" t="s">
        <v>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4"/>
      <c r="AG11" s="14"/>
      <c r="AH11" s="17"/>
      <c r="AI11" s="18"/>
      <c r="AJ11" s="174"/>
      <c r="AL11" s="174"/>
    </row>
    <row r="12" spans="1:35" s="5" customFormat="1" ht="15">
      <c r="A12" s="126" t="s">
        <v>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/>
      <c r="AI12" s="20"/>
    </row>
    <row r="13" ht="12.75">
      <c r="AI13" s="15"/>
    </row>
    <row r="14" spans="1:35" ht="41.25" customHeight="1">
      <c r="A14" s="120" t="s">
        <v>4</v>
      </c>
      <c r="B14" s="121"/>
      <c r="C14" s="122" t="s">
        <v>27</v>
      </c>
      <c r="D14" s="123"/>
      <c r="E14" s="123"/>
      <c r="F14" s="123"/>
      <c r="G14" s="123"/>
      <c r="H14" s="124"/>
      <c r="I14" s="125" t="s">
        <v>5</v>
      </c>
      <c r="J14" s="125"/>
      <c r="K14" s="125" t="s">
        <v>28</v>
      </c>
      <c r="L14" s="125"/>
      <c r="M14" s="125"/>
      <c r="N14" s="125"/>
      <c r="O14" s="125" t="s">
        <v>37</v>
      </c>
      <c r="P14" s="125"/>
      <c r="Q14" s="125"/>
      <c r="R14" s="125"/>
      <c r="S14" s="125"/>
      <c r="T14" s="125" t="s">
        <v>6</v>
      </c>
      <c r="U14" s="125"/>
      <c r="V14" s="125"/>
      <c r="W14" s="125"/>
      <c r="X14" s="125"/>
      <c r="AI14" s="15"/>
    </row>
    <row r="15" spans="1:38" s="21" customFormat="1" ht="13.5" customHeight="1">
      <c r="A15" s="113">
        <v>1</v>
      </c>
      <c r="B15" s="114"/>
      <c r="C15" s="113">
        <v>2</v>
      </c>
      <c r="D15" s="115"/>
      <c r="E15" s="115"/>
      <c r="F15" s="115"/>
      <c r="G15" s="115"/>
      <c r="H15" s="114"/>
      <c r="I15" s="116">
        <v>3</v>
      </c>
      <c r="J15" s="116"/>
      <c r="K15" s="116">
        <v>4</v>
      </c>
      <c r="L15" s="116"/>
      <c r="M15" s="116"/>
      <c r="N15" s="116"/>
      <c r="O15" s="116">
        <v>5</v>
      </c>
      <c r="P15" s="116"/>
      <c r="Q15" s="116"/>
      <c r="R15" s="116"/>
      <c r="S15" s="116"/>
      <c r="T15" s="116">
        <v>6</v>
      </c>
      <c r="U15" s="116"/>
      <c r="V15" s="116"/>
      <c r="W15" s="116"/>
      <c r="X15" s="116"/>
      <c r="AG15" s="14" t="s">
        <v>29</v>
      </c>
      <c r="AH15"/>
      <c r="AI15" s="22"/>
      <c r="AJ15" s="14" t="s">
        <v>30</v>
      </c>
      <c r="AL15" s="14" t="s">
        <v>31</v>
      </c>
    </row>
    <row r="16" spans="1:38" ht="12.75" customHeight="1">
      <c r="A16" s="97" t="s">
        <v>7</v>
      </c>
      <c r="B16" s="98"/>
      <c r="C16" s="134" t="s">
        <v>75</v>
      </c>
      <c r="D16" s="135"/>
      <c r="E16" s="135"/>
      <c r="F16" s="135"/>
      <c r="G16" s="136"/>
      <c r="H16" s="76" t="s">
        <v>8</v>
      </c>
      <c r="I16" s="107" t="s">
        <v>9</v>
      </c>
      <c r="J16" s="108"/>
      <c r="K16" s="95">
        <f>+'[6]Ильич'!K16</f>
        <v>44.42</v>
      </c>
      <c r="L16" s="95"/>
      <c r="M16" s="95"/>
      <c r="N16" s="95"/>
      <c r="O16" s="140">
        <v>0</v>
      </c>
      <c r="P16" s="140"/>
      <c r="Q16" s="140"/>
      <c r="R16" s="140"/>
      <c r="S16" s="140"/>
      <c r="T16" s="95">
        <f>K16</f>
        <v>44.42</v>
      </c>
      <c r="U16" s="95"/>
      <c r="V16" s="95"/>
      <c r="W16" s="95"/>
      <c r="X16" s="95"/>
      <c r="AG16" s="110">
        <f>T16+T17</f>
        <v>190.28418</v>
      </c>
      <c r="AI16" s="15"/>
      <c r="AJ16" s="110">
        <v>151.33</v>
      </c>
      <c r="AL16" s="175">
        <f>AG16/AJ16</f>
        <v>1.2574121456419742</v>
      </c>
    </row>
    <row r="17" spans="1:38" ht="15.75" customHeight="1">
      <c r="A17" s="99"/>
      <c r="B17" s="100"/>
      <c r="C17" s="137"/>
      <c r="D17" s="138"/>
      <c r="E17" s="138"/>
      <c r="F17" s="138"/>
      <c r="G17" s="139"/>
      <c r="H17" s="76" t="s">
        <v>10</v>
      </c>
      <c r="I17" s="107" t="s">
        <v>11</v>
      </c>
      <c r="J17" s="108"/>
      <c r="K17" s="95">
        <f>+'[6]Ильич'!K17</f>
        <v>2126.3</v>
      </c>
      <c r="L17" s="95"/>
      <c r="M17" s="95"/>
      <c r="N17" s="95"/>
      <c r="O17" s="96">
        <f>+'[6]Ильич'!O17</f>
        <v>0.0686</v>
      </c>
      <c r="P17" s="96"/>
      <c r="Q17" s="96"/>
      <c r="R17" s="96"/>
      <c r="S17" s="96"/>
      <c r="T17" s="95">
        <f>K17*O17</f>
        <v>145.86418</v>
      </c>
      <c r="U17" s="95"/>
      <c r="V17" s="95"/>
      <c r="W17" s="95"/>
      <c r="X17" s="95"/>
      <c r="AG17" s="111"/>
      <c r="AI17" s="15"/>
      <c r="AJ17" s="111"/>
      <c r="AL17" s="176"/>
    </row>
    <row r="18" spans="1:38" ht="15" customHeight="1">
      <c r="A18" s="97" t="s">
        <v>7</v>
      </c>
      <c r="B18" s="98"/>
      <c r="C18" s="134" t="s">
        <v>76</v>
      </c>
      <c r="D18" s="135"/>
      <c r="E18" s="135"/>
      <c r="F18" s="135"/>
      <c r="G18" s="136"/>
      <c r="H18" s="76" t="s">
        <v>8</v>
      </c>
      <c r="I18" s="107" t="s">
        <v>9</v>
      </c>
      <c r="J18" s="108"/>
      <c r="K18" s="95">
        <f>+'[6]Ильич'!K18</f>
        <v>44.42</v>
      </c>
      <c r="L18" s="95"/>
      <c r="M18" s="95"/>
      <c r="N18" s="95"/>
      <c r="O18" s="140">
        <v>0</v>
      </c>
      <c r="P18" s="140"/>
      <c r="Q18" s="140"/>
      <c r="R18" s="140"/>
      <c r="S18" s="140"/>
      <c r="T18" s="95">
        <f>K18</f>
        <v>44.42</v>
      </c>
      <c r="U18" s="95"/>
      <c r="V18" s="95"/>
      <c r="W18" s="95"/>
      <c r="X18" s="95"/>
      <c r="AG18" s="110">
        <f>T18+T19</f>
        <v>179.44005000000004</v>
      </c>
      <c r="AI18" s="15"/>
      <c r="AJ18" s="110">
        <v>151.33</v>
      </c>
      <c r="AL18" s="175">
        <f>AG18/AJ18</f>
        <v>1.1857533205577218</v>
      </c>
    </row>
    <row r="19" spans="1:38" ht="15.75" customHeight="1">
      <c r="A19" s="99"/>
      <c r="B19" s="100"/>
      <c r="C19" s="137"/>
      <c r="D19" s="138"/>
      <c r="E19" s="138"/>
      <c r="F19" s="138"/>
      <c r="G19" s="139"/>
      <c r="H19" s="76" t="s">
        <v>10</v>
      </c>
      <c r="I19" s="107" t="s">
        <v>11</v>
      </c>
      <c r="J19" s="108"/>
      <c r="K19" s="95">
        <f>+'[6]Ильич'!K19</f>
        <v>2126.3</v>
      </c>
      <c r="L19" s="95"/>
      <c r="M19" s="95"/>
      <c r="N19" s="95"/>
      <c r="O19" s="96">
        <f>+'[6]Ильич'!O19</f>
        <v>0.0635</v>
      </c>
      <c r="P19" s="96"/>
      <c r="Q19" s="96"/>
      <c r="R19" s="96"/>
      <c r="S19" s="96"/>
      <c r="T19" s="95">
        <f>K19*O19</f>
        <v>135.02005000000003</v>
      </c>
      <c r="U19" s="95"/>
      <c r="V19" s="95"/>
      <c r="W19" s="95"/>
      <c r="X19" s="95"/>
      <c r="AG19" s="111"/>
      <c r="AI19" s="15"/>
      <c r="AJ19" s="111"/>
      <c r="AL19" s="176"/>
    </row>
    <row r="20" ht="6.75" customHeight="1">
      <c r="AI20" s="15"/>
    </row>
    <row r="21" spans="1:35" s="5" customFormat="1" ht="15">
      <c r="A21" s="126" t="s">
        <v>12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77"/>
      <c r="AG21" s="77"/>
      <c r="AH21"/>
      <c r="AI21" s="20"/>
    </row>
    <row r="22" spans="1:35" ht="29.25" customHeight="1">
      <c r="A22" s="179" t="s">
        <v>68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G22" s="48">
        <v>0.5</v>
      </c>
      <c r="AI22" s="15"/>
    </row>
    <row r="23" spans="1:33" s="24" customFormat="1" ht="42.75" customHeight="1" hidden="1">
      <c r="A23" s="112" t="s">
        <v>44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23"/>
      <c r="AG23" s="23"/>
    </row>
    <row r="24" spans="1:35" ht="51" customHeight="1" hidden="1">
      <c r="A24" s="120" t="s">
        <v>4</v>
      </c>
      <c r="B24" s="121"/>
      <c r="C24" s="122" t="s">
        <v>27</v>
      </c>
      <c r="D24" s="123"/>
      <c r="E24" s="123"/>
      <c r="F24" s="123"/>
      <c r="G24" s="123"/>
      <c r="H24" s="124"/>
      <c r="I24" s="125" t="s">
        <v>5</v>
      </c>
      <c r="J24" s="125"/>
      <c r="K24" s="125" t="s">
        <v>28</v>
      </c>
      <c r="L24" s="125"/>
      <c r="M24" s="125"/>
      <c r="N24" s="125"/>
      <c r="O24" s="125" t="s">
        <v>45</v>
      </c>
      <c r="P24" s="125"/>
      <c r="Q24" s="125"/>
      <c r="R24" s="125"/>
      <c r="S24" s="125"/>
      <c r="T24" s="125" t="s">
        <v>69</v>
      </c>
      <c r="U24" s="125"/>
      <c r="V24" s="125"/>
      <c r="W24" s="125"/>
      <c r="X24" s="125"/>
      <c r="Y24" s="49" t="s">
        <v>70</v>
      </c>
      <c r="Z24" s="49" t="s">
        <v>71</v>
      </c>
      <c r="AI24" s="15"/>
    </row>
    <row r="25" spans="1:38" ht="24" customHeight="1" hidden="1">
      <c r="A25" s="113">
        <v>1</v>
      </c>
      <c r="B25" s="114"/>
      <c r="C25" s="113">
        <v>2</v>
      </c>
      <c r="D25" s="115"/>
      <c r="E25" s="115"/>
      <c r="F25" s="115"/>
      <c r="G25" s="115"/>
      <c r="H25" s="114"/>
      <c r="I25" s="116">
        <v>3</v>
      </c>
      <c r="J25" s="116"/>
      <c r="K25" s="116">
        <v>4</v>
      </c>
      <c r="L25" s="116"/>
      <c r="M25" s="116"/>
      <c r="N25" s="116"/>
      <c r="O25" s="116">
        <v>5</v>
      </c>
      <c r="P25" s="116"/>
      <c r="Q25" s="116"/>
      <c r="R25" s="116"/>
      <c r="S25" s="116"/>
      <c r="T25" s="117" t="s">
        <v>72</v>
      </c>
      <c r="U25" s="118"/>
      <c r="V25" s="118"/>
      <c r="W25" s="118"/>
      <c r="X25" s="119"/>
      <c r="Y25" s="47" t="s">
        <v>73</v>
      </c>
      <c r="Z25" s="47" t="s">
        <v>74</v>
      </c>
      <c r="AG25" s="14" t="s">
        <v>32</v>
      </c>
      <c r="AI25" s="15"/>
      <c r="AJ25" s="14" t="s">
        <v>32</v>
      </c>
      <c r="AL25" s="14" t="s">
        <v>31</v>
      </c>
    </row>
    <row r="26" spans="1:38" ht="12.75" customHeight="1" hidden="1">
      <c r="A26" s="97" t="s">
        <v>7</v>
      </c>
      <c r="B26" s="98"/>
      <c r="C26" s="101" t="s">
        <v>75</v>
      </c>
      <c r="D26" s="102"/>
      <c r="E26" s="102"/>
      <c r="F26" s="102"/>
      <c r="G26" s="103"/>
      <c r="H26" s="76" t="s">
        <v>8</v>
      </c>
      <c r="I26" s="107" t="s">
        <v>9</v>
      </c>
      <c r="J26" s="108"/>
      <c r="K26" s="95">
        <f>K16</f>
        <v>44.42</v>
      </c>
      <c r="L26" s="95"/>
      <c r="M26" s="95"/>
      <c r="N26" s="95"/>
      <c r="O26" s="96">
        <f>+ROUND('[6]Ильич'!O26,2)</f>
        <v>3.3</v>
      </c>
      <c r="P26" s="96"/>
      <c r="Q26" s="96"/>
      <c r="R26" s="96"/>
      <c r="S26" s="96"/>
      <c r="T26" s="95">
        <f>ROUND(K26*O26,2)</f>
        <v>146.59</v>
      </c>
      <c r="U26" s="95"/>
      <c r="V26" s="95"/>
      <c r="W26" s="95"/>
      <c r="X26" s="95"/>
      <c r="Y26" s="50">
        <f>ROUND(T26*$AG$22,2)</f>
        <v>73.3</v>
      </c>
      <c r="Z26" s="51">
        <f>+T26+Y26</f>
        <v>219.89</v>
      </c>
      <c r="AG26" s="110">
        <f>+Z26+Z27</f>
        <v>701.241794</v>
      </c>
      <c r="AI26" s="15"/>
      <c r="AJ26" s="177">
        <v>844.99</v>
      </c>
      <c r="AL26" s="175">
        <f>AG26/AJ26</f>
        <v>0.8298817666481261</v>
      </c>
    </row>
    <row r="27" spans="1:38" ht="12.75" customHeight="1" hidden="1">
      <c r="A27" s="99"/>
      <c r="B27" s="100"/>
      <c r="C27" s="104"/>
      <c r="D27" s="105"/>
      <c r="E27" s="105"/>
      <c r="F27" s="105"/>
      <c r="G27" s="106"/>
      <c r="H27" s="76" t="s">
        <v>10</v>
      </c>
      <c r="I27" s="107" t="s">
        <v>11</v>
      </c>
      <c r="J27" s="108"/>
      <c r="K27" s="95">
        <f>K17</f>
        <v>2126.3</v>
      </c>
      <c r="L27" s="95"/>
      <c r="M27" s="95"/>
      <c r="N27" s="95"/>
      <c r="O27" s="96">
        <f>O26*O17</f>
        <v>0.22637999999999997</v>
      </c>
      <c r="P27" s="96"/>
      <c r="Q27" s="96"/>
      <c r="R27" s="96"/>
      <c r="S27" s="96"/>
      <c r="T27" s="95">
        <f>K27*O27</f>
        <v>481.351794</v>
      </c>
      <c r="U27" s="95"/>
      <c r="V27" s="95"/>
      <c r="W27" s="95"/>
      <c r="X27" s="95"/>
      <c r="Y27" s="52">
        <v>0</v>
      </c>
      <c r="Z27" s="51">
        <f>+T27+Y27</f>
        <v>481.351794</v>
      </c>
      <c r="AG27" s="111"/>
      <c r="AI27" s="15"/>
      <c r="AJ27" s="178"/>
      <c r="AL27" s="176"/>
    </row>
    <row r="28" spans="1:38" ht="12.75" customHeight="1" hidden="1">
      <c r="A28" s="97" t="s">
        <v>7</v>
      </c>
      <c r="B28" s="98"/>
      <c r="C28" s="101" t="s">
        <v>76</v>
      </c>
      <c r="D28" s="102"/>
      <c r="E28" s="102"/>
      <c r="F28" s="102"/>
      <c r="G28" s="103"/>
      <c r="H28" s="76" t="s">
        <v>8</v>
      </c>
      <c r="I28" s="107" t="s">
        <v>9</v>
      </c>
      <c r="J28" s="108"/>
      <c r="K28" s="95">
        <f>K18</f>
        <v>44.42</v>
      </c>
      <c r="L28" s="95"/>
      <c r="M28" s="95"/>
      <c r="N28" s="95"/>
      <c r="O28" s="96">
        <f>+ROUND('[6]Ильич'!O28,2)</f>
        <v>3.3</v>
      </c>
      <c r="P28" s="96"/>
      <c r="Q28" s="96"/>
      <c r="R28" s="96"/>
      <c r="S28" s="96"/>
      <c r="T28" s="95">
        <f>ROUND(K28*O28,2)</f>
        <v>146.59</v>
      </c>
      <c r="U28" s="95"/>
      <c r="V28" s="95"/>
      <c r="W28" s="95"/>
      <c r="X28" s="95"/>
      <c r="Y28" s="50">
        <f>ROUND(T28*$AG$22,2)</f>
        <v>73.3</v>
      </c>
      <c r="Z28" s="51">
        <f>+T28+Y28</f>
        <v>219.89</v>
      </c>
      <c r="AG28" s="110">
        <f>+Z28+Z29</f>
        <v>665.456165</v>
      </c>
      <c r="AI28" s="15"/>
      <c r="AJ28" s="177">
        <v>844.99</v>
      </c>
      <c r="AL28" s="175">
        <f>AG28/AJ28</f>
        <v>0.7875314086557238</v>
      </c>
    </row>
    <row r="29" spans="1:38" ht="12.75" customHeight="1" hidden="1">
      <c r="A29" s="99"/>
      <c r="B29" s="100"/>
      <c r="C29" s="104"/>
      <c r="D29" s="105"/>
      <c r="E29" s="105"/>
      <c r="F29" s="105"/>
      <c r="G29" s="106"/>
      <c r="H29" s="76" t="s">
        <v>10</v>
      </c>
      <c r="I29" s="107" t="s">
        <v>11</v>
      </c>
      <c r="J29" s="108"/>
      <c r="K29" s="95">
        <f>K19</f>
        <v>2126.3</v>
      </c>
      <c r="L29" s="95"/>
      <c r="M29" s="95"/>
      <c r="N29" s="95"/>
      <c r="O29" s="96">
        <f>O28*O19</f>
        <v>0.20955</v>
      </c>
      <c r="P29" s="96"/>
      <c r="Q29" s="96"/>
      <c r="R29" s="96"/>
      <c r="S29" s="96"/>
      <c r="T29" s="95">
        <f>K29*O29</f>
        <v>445.566165</v>
      </c>
      <c r="U29" s="95"/>
      <c r="V29" s="95"/>
      <c r="W29" s="95"/>
      <c r="X29" s="95"/>
      <c r="Y29" s="52">
        <v>0</v>
      </c>
      <c r="Z29" s="51">
        <f>+T29+Y29</f>
        <v>445.566165</v>
      </c>
      <c r="AG29" s="111"/>
      <c r="AI29" s="15"/>
      <c r="AJ29" s="178"/>
      <c r="AL29" s="176"/>
    </row>
    <row r="30" spans="4:35" ht="12.75" hidden="1">
      <c r="D30" s="73"/>
      <c r="E30" s="73"/>
      <c r="F30" s="73"/>
      <c r="G30" s="73"/>
      <c r="H30" s="73"/>
      <c r="I30" s="73"/>
      <c r="J30" s="73"/>
      <c r="AI30" s="15"/>
    </row>
    <row r="31" spans="1:33" s="24" customFormat="1" ht="29.25" customHeight="1">
      <c r="A31" s="112" t="s">
        <v>46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23"/>
      <c r="AG31" s="23"/>
    </row>
    <row r="32" spans="1:35" ht="51" customHeight="1">
      <c r="A32" s="120" t="s">
        <v>4</v>
      </c>
      <c r="B32" s="121"/>
      <c r="C32" s="122" t="s">
        <v>27</v>
      </c>
      <c r="D32" s="123"/>
      <c r="E32" s="123"/>
      <c r="F32" s="123"/>
      <c r="G32" s="123"/>
      <c r="H32" s="124"/>
      <c r="I32" s="125" t="s">
        <v>5</v>
      </c>
      <c r="J32" s="125"/>
      <c r="K32" s="125" t="s">
        <v>28</v>
      </c>
      <c r="L32" s="125"/>
      <c r="M32" s="125"/>
      <c r="N32" s="125"/>
      <c r="O32" s="125" t="str">
        <f>+O24</f>
        <v>Норматив
 горячей воды
куб.м. ** Гкал/куб.м</v>
      </c>
      <c r="P32" s="125"/>
      <c r="Q32" s="125"/>
      <c r="R32" s="125"/>
      <c r="S32" s="125"/>
      <c r="T32" s="125" t="s">
        <v>69</v>
      </c>
      <c r="U32" s="125"/>
      <c r="V32" s="125"/>
      <c r="W32" s="125"/>
      <c r="X32" s="125"/>
      <c r="Y32" s="49" t="s">
        <v>70</v>
      </c>
      <c r="Z32" s="49" t="s">
        <v>71</v>
      </c>
      <c r="AI32" s="15"/>
    </row>
    <row r="33" spans="1:38" ht="24" customHeight="1">
      <c r="A33" s="113">
        <v>1</v>
      </c>
      <c r="B33" s="114"/>
      <c r="C33" s="113">
        <v>2</v>
      </c>
      <c r="D33" s="115"/>
      <c r="E33" s="115"/>
      <c r="F33" s="115"/>
      <c r="G33" s="115"/>
      <c r="H33" s="114"/>
      <c r="I33" s="116">
        <v>3</v>
      </c>
      <c r="J33" s="116"/>
      <c r="K33" s="116">
        <v>4</v>
      </c>
      <c r="L33" s="116"/>
      <c r="M33" s="116"/>
      <c r="N33" s="116"/>
      <c r="O33" s="116">
        <v>5</v>
      </c>
      <c r="P33" s="116"/>
      <c r="Q33" s="116"/>
      <c r="R33" s="116"/>
      <c r="S33" s="116"/>
      <c r="T33" s="117" t="s">
        <v>72</v>
      </c>
      <c r="U33" s="118"/>
      <c r="V33" s="118"/>
      <c r="W33" s="118"/>
      <c r="X33" s="119"/>
      <c r="Y33" s="47" t="s">
        <v>79</v>
      </c>
      <c r="Z33" s="47" t="s">
        <v>74</v>
      </c>
      <c r="AI33" s="15"/>
      <c r="AJ33" s="14"/>
      <c r="AL33" s="14"/>
    </row>
    <row r="34" spans="1:38" ht="12.75" customHeight="1">
      <c r="A34" s="97" t="s">
        <v>7</v>
      </c>
      <c r="B34" s="98"/>
      <c r="C34" s="101" t="s">
        <v>75</v>
      </c>
      <c r="D34" s="102"/>
      <c r="E34" s="102"/>
      <c r="F34" s="102"/>
      <c r="G34" s="103"/>
      <c r="H34" s="76" t="s">
        <v>8</v>
      </c>
      <c r="I34" s="107" t="s">
        <v>9</v>
      </c>
      <c r="J34" s="108"/>
      <c r="K34" s="95">
        <f>K16</f>
        <v>44.42</v>
      </c>
      <c r="L34" s="95"/>
      <c r="M34" s="95"/>
      <c r="N34" s="95"/>
      <c r="O34" s="96">
        <f>+ROUND('[6]Ильич'!O34,2)</f>
        <v>3.24</v>
      </c>
      <c r="P34" s="96"/>
      <c r="Q34" s="96"/>
      <c r="R34" s="96"/>
      <c r="S34" s="96"/>
      <c r="T34" s="95">
        <f>ROUND(K34*O34,2)</f>
        <v>143.92</v>
      </c>
      <c r="U34" s="95"/>
      <c r="V34" s="95"/>
      <c r="W34" s="95"/>
      <c r="X34" s="95"/>
      <c r="Y34" s="50">
        <f>ROUND(T34*$AG$22,2)</f>
        <v>71.96</v>
      </c>
      <c r="Z34" s="51">
        <f>+T34+Y34</f>
        <v>215.88</v>
      </c>
      <c r="AG34" s="110">
        <f>+Z34+Z35</f>
        <v>688.4799432</v>
      </c>
      <c r="AI34" s="15"/>
      <c r="AJ34" s="177">
        <v>810.49</v>
      </c>
      <c r="AL34" s="175">
        <f>AG34/AJ34</f>
        <v>0.8494613668274748</v>
      </c>
    </row>
    <row r="35" spans="1:38" ht="12.75" customHeight="1">
      <c r="A35" s="99"/>
      <c r="B35" s="100"/>
      <c r="C35" s="104"/>
      <c r="D35" s="105"/>
      <c r="E35" s="105"/>
      <c r="F35" s="105"/>
      <c r="G35" s="106"/>
      <c r="H35" s="76" t="s">
        <v>10</v>
      </c>
      <c r="I35" s="107" t="s">
        <v>11</v>
      </c>
      <c r="J35" s="108"/>
      <c r="K35" s="95">
        <f>K17</f>
        <v>2126.3</v>
      </c>
      <c r="L35" s="95"/>
      <c r="M35" s="95"/>
      <c r="N35" s="95"/>
      <c r="O35" s="96">
        <f>O34*O17</f>
        <v>0.222264</v>
      </c>
      <c r="P35" s="96"/>
      <c r="Q35" s="96"/>
      <c r="R35" s="96"/>
      <c r="S35" s="96"/>
      <c r="T35" s="95">
        <f>K35*O35</f>
        <v>472.59994320000004</v>
      </c>
      <c r="U35" s="95"/>
      <c r="V35" s="95"/>
      <c r="W35" s="95"/>
      <c r="X35" s="95"/>
      <c r="Y35" s="52">
        <v>0</v>
      </c>
      <c r="Z35" s="51">
        <f>+T35+Y35</f>
        <v>472.59994320000004</v>
      </c>
      <c r="AG35" s="111"/>
      <c r="AI35" s="15"/>
      <c r="AJ35" s="178"/>
      <c r="AL35" s="176"/>
    </row>
    <row r="36" spans="1:38" ht="12.75" customHeight="1">
      <c r="A36" s="97" t="s">
        <v>7</v>
      </c>
      <c r="B36" s="98"/>
      <c r="C36" s="101" t="s">
        <v>76</v>
      </c>
      <c r="D36" s="102"/>
      <c r="E36" s="102"/>
      <c r="F36" s="102"/>
      <c r="G36" s="103"/>
      <c r="H36" s="76" t="s">
        <v>8</v>
      </c>
      <c r="I36" s="107" t="s">
        <v>9</v>
      </c>
      <c r="J36" s="108"/>
      <c r="K36" s="95">
        <f>K18</f>
        <v>44.42</v>
      </c>
      <c r="L36" s="95"/>
      <c r="M36" s="95"/>
      <c r="N36" s="95"/>
      <c r="O36" s="96">
        <f>+ROUND('[6]Ильич'!O36,2)</f>
        <v>3.24</v>
      </c>
      <c r="P36" s="96"/>
      <c r="Q36" s="96"/>
      <c r="R36" s="96"/>
      <c r="S36" s="96"/>
      <c r="T36" s="95">
        <f>ROUND(K36*O36,2)</f>
        <v>143.92</v>
      </c>
      <c r="U36" s="95"/>
      <c r="V36" s="95"/>
      <c r="W36" s="95"/>
      <c r="X36" s="95"/>
      <c r="Y36" s="50">
        <f>ROUND(T36*$AG$22,2)</f>
        <v>71.96</v>
      </c>
      <c r="Z36" s="51">
        <f>+T36+Y36</f>
        <v>215.88</v>
      </c>
      <c r="AG36" s="110">
        <f>+Z36+Z37</f>
        <v>653.3449620000001</v>
      </c>
      <c r="AI36" s="15"/>
      <c r="AJ36" s="177">
        <v>810.49</v>
      </c>
      <c r="AL36" s="175">
        <f>AG36/AJ36</f>
        <v>0.8061110710804577</v>
      </c>
    </row>
    <row r="37" spans="1:38" ht="12.75" customHeight="1">
      <c r="A37" s="99"/>
      <c r="B37" s="100"/>
      <c r="C37" s="104"/>
      <c r="D37" s="105"/>
      <c r="E37" s="105"/>
      <c r="F37" s="105"/>
      <c r="G37" s="106"/>
      <c r="H37" s="76" t="s">
        <v>10</v>
      </c>
      <c r="I37" s="107" t="s">
        <v>11</v>
      </c>
      <c r="J37" s="108"/>
      <c r="K37" s="95">
        <f>K19</f>
        <v>2126.3</v>
      </c>
      <c r="L37" s="95"/>
      <c r="M37" s="95"/>
      <c r="N37" s="95"/>
      <c r="O37" s="96">
        <f>O36*O19</f>
        <v>0.20574</v>
      </c>
      <c r="P37" s="96"/>
      <c r="Q37" s="96"/>
      <c r="R37" s="96"/>
      <c r="S37" s="96"/>
      <c r="T37" s="95">
        <f>K37*O37</f>
        <v>437.46496200000007</v>
      </c>
      <c r="U37" s="95"/>
      <c r="V37" s="95"/>
      <c r="W37" s="95"/>
      <c r="X37" s="95"/>
      <c r="Y37" s="52">
        <v>0</v>
      </c>
      <c r="Z37" s="51">
        <f>+T37+Y37</f>
        <v>437.46496200000007</v>
      </c>
      <c r="AG37" s="111"/>
      <c r="AI37" s="15"/>
      <c r="AJ37" s="178"/>
      <c r="AL37" s="176"/>
    </row>
    <row r="38" spans="4:35" ht="12.75" hidden="1">
      <c r="D38" s="73"/>
      <c r="E38" s="73"/>
      <c r="F38" s="73"/>
      <c r="G38" s="73"/>
      <c r="H38" s="73"/>
      <c r="I38" s="73"/>
      <c r="J38" s="73"/>
      <c r="AI38" s="15"/>
    </row>
    <row r="39" spans="1:33" s="24" customFormat="1" ht="31.5" customHeight="1" hidden="1">
      <c r="A39" s="112" t="s">
        <v>47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5" ht="51" customHeight="1" hidden="1">
      <c r="A40" s="120" t="s">
        <v>4</v>
      </c>
      <c r="B40" s="121"/>
      <c r="C40" s="122" t="s">
        <v>27</v>
      </c>
      <c r="D40" s="123"/>
      <c r="E40" s="123"/>
      <c r="F40" s="123"/>
      <c r="G40" s="123"/>
      <c r="H40" s="124"/>
      <c r="I40" s="125" t="s">
        <v>5</v>
      </c>
      <c r="J40" s="125"/>
      <c r="K40" s="125" t="s">
        <v>28</v>
      </c>
      <c r="L40" s="125"/>
      <c r="M40" s="125"/>
      <c r="N40" s="125"/>
      <c r="O40" s="125" t="str">
        <f>+O32</f>
        <v>Норматив
 горячей воды
куб.м. ** Гкал/куб.м</v>
      </c>
      <c r="P40" s="125"/>
      <c r="Q40" s="125"/>
      <c r="R40" s="125"/>
      <c r="S40" s="125"/>
      <c r="T40" s="125" t="s">
        <v>69</v>
      </c>
      <c r="U40" s="125"/>
      <c r="V40" s="125"/>
      <c r="W40" s="125"/>
      <c r="X40" s="125"/>
      <c r="Y40" s="49" t="s">
        <v>70</v>
      </c>
      <c r="Z40" s="49" t="s">
        <v>71</v>
      </c>
      <c r="AI40" s="15"/>
    </row>
    <row r="41" spans="1:38" ht="12.75" customHeight="1" hidden="1">
      <c r="A41" s="113">
        <v>1</v>
      </c>
      <c r="B41" s="114"/>
      <c r="C41" s="113">
        <v>2</v>
      </c>
      <c r="D41" s="115"/>
      <c r="E41" s="115"/>
      <c r="F41" s="115"/>
      <c r="G41" s="115"/>
      <c r="H41" s="114"/>
      <c r="I41" s="116">
        <v>3</v>
      </c>
      <c r="J41" s="116"/>
      <c r="K41" s="116">
        <v>4</v>
      </c>
      <c r="L41" s="116"/>
      <c r="M41" s="116"/>
      <c r="N41" s="116"/>
      <c r="O41" s="116">
        <v>5</v>
      </c>
      <c r="P41" s="116"/>
      <c r="Q41" s="116"/>
      <c r="R41" s="116"/>
      <c r="S41" s="116"/>
      <c r="T41" s="116">
        <v>6</v>
      </c>
      <c r="U41" s="116"/>
      <c r="V41" s="116"/>
      <c r="W41" s="116"/>
      <c r="X41" s="116"/>
      <c r="Y41" s="47">
        <v>7</v>
      </c>
      <c r="Z41" s="47">
        <v>8</v>
      </c>
      <c r="AI41" s="15"/>
      <c r="AJ41" s="14"/>
      <c r="AL41" s="14"/>
    </row>
    <row r="42" spans="1:38" ht="12.75" customHeight="1" hidden="1">
      <c r="A42" s="97" t="s">
        <v>7</v>
      </c>
      <c r="B42" s="98"/>
      <c r="C42" s="101" t="s">
        <v>75</v>
      </c>
      <c r="D42" s="102"/>
      <c r="E42" s="102"/>
      <c r="F42" s="102"/>
      <c r="G42" s="103"/>
      <c r="H42" s="76" t="s">
        <v>8</v>
      </c>
      <c r="I42" s="107" t="s">
        <v>9</v>
      </c>
      <c r="J42" s="108"/>
      <c r="K42" s="95">
        <f>K16</f>
        <v>44.42</v>
      </c>
      <c r="L42" s="95"/>
      <c r="M42" s="95"/>
      <c r="N42" s="95"/>
      <c r="O42" s="96">
        <f>+ROUND('[6]Ильич'!O42,2)</f>
        <v>3.19</v>
      </c>
      <c r="P42" s="96"/>
      <c r="Q42" s="96"/>
      <c r="R42" s="96"/>
      <c r="S42" s="96"/>
      <c r="T42" s="95">
        <f>ROUND(K42*O42,2)</f>
        <v>141.7</v>
      </c>
      <c r="U42" s="95"/>
      <c r="V42" s="95"/>
      <c r="W42" s="95"/>
      <c r="X42" s="95"/>
      <c r="Y42" s="50">
        <f>ROUND(T42*$AG$22,2)</f>
        <v>70.85</v>
      </c>
      <c r="Z42" s="51">
        <f>+T42+Y42</f>
        <v>212.54999999999998</v>
      </c>
      <c r="AG42" s="110">
        <f>+Z42+Z43</f>
        <v>677.8567342</v>
      </c>
      <c r="AI42" s="15"/>
      <c r="AJ42" s="177">
        <v>777.52</v>
      </c>
      <c r="AL42" s="175">
        <f>AG42/AJ42</f>
        <v>0.8718190325650788</v>
      </c>
    </row>
    <row r="43" spans="1:38" ht="12.75" customHeight="1" hidden="1">
      <c r="A43" s="99"/>
      <c r="B43" s="100"/>
      <c r="C43" s="104"/>
      <c r="D43" s="105"/>
      <c r="E43" s="105"/>
      <c r="F43" s="105"/>
      <c r="G43" s="106"/>
      <c r="H43" s="76" t="s">
        <v>10</v>
      </c>
      <c r="I43" s="107" t="s">
        <v>11</v>
      </c>
      <c r="J43" s="108"/>
      <c r="K43" s="95">
        <f>K17</f>
        <v>2126.3</v>
      </c>
      <c r="L43" s="95"/>
      <c r="M43" s="95"/>
      <c r="N43" s="95"/>
      <c r="O43" s="96">
        <f>O42*O17</f>
        <v>0.21883399999999997</v>
      </c>
      <c r="P43" s="96"/>
      <c r="Q43" s="96"/>
      <c r="R43" s="96"/>
      <c r="S43" s="96"/>
      <c r="T43" s="95">
        <f>K43*O43</f>
        <v>465.3067342</v>
      </c>
      <c r="U43" s="95"/>
      <c r="V43" s="95"/>
      <c r="W43" s="95"/>
      <c r="X43" s="95"/>
      <c r="Y43" s="52">
        <v>0</v>
      </c>
      <c r="Z43" s="51">
        <f>+T43+Y43</f>
        <v>465.3067342</v>
      </c>
      <c r="AG43" s="111"/>
      <c r="AI43" s="15"/>
      <c r="AJ43" s="178"/>
      <c r="AL43" s="176"/>
    </row>
    <row r="44" spans="1:38" ht="12.75" customHeight="1" hidden="1">
      <c r="A44" s="97" t="s">
        <v>7</v>
      </c>
      <c r="B44" s="98"/>
      <c r="C44" s="101" t="s">
        <v>76</v>
      </c>
      <c r="D44" s="102"/>
      <c r="E44" s="102"/>
      <c r="F44" s="102"/>
      <c r="G44" s="103"/>
      <c r="H44" s="76" t="s">
        <v>8</v>
      </c>
      <c r="I44" s="107" t="s">
        <v>9</v>
      </c>
      <c r="J44" s="108"/>
      <c r="K44" s="95">
        <f>K18</f>
        <v>44.42</v>
      </c>
      <c r="L44" s="95"/>
      <c r="M44" s="95"/>
      <c r="N44" s="95"/>
      <c r="O44" s="96">
        <f>+ROUND('[6]Ильич'!O44,2)</f>
        <v>3.19</v>
      </c>
      <c r="P44" s="96"/>
      <c r="Q44" s="96"/>
      <c r="R44" s="96"/>
      <c r="S44" s="96"/>
      <c r="T44" s="95">
        <f>ROUND(K44*O44,2)</f>
        <v>141.7</v>
      </c>
      <c r="U44" s="95"/>
      <c r="V44" s="95"/>
      <c r="W44" s="95"/>
      <c r="X44" s="95"/>
      <c r="Y44" s="50">
        <f>ROUND(T44*$AG$22,2)</f>
        <v>70.85</v>
      </c>
      <c r="Z44" s="51">
        <f>+T44+Y44</f>
        <v>212.54999999999998</v>
      </c>
      <c r="AG44" s="110">
        <f>+Z44+Z45</f>
        <v>643.2639595</v>
      </c>
      <c r="AI44" s="15"/>
      <c r="AJ44" s="177">
        <v>777.52</v>
      </c>
      <c r="AL44" s="175">
        <f>AG44/AJ44</f>
        <v>0.8273278623057929</v>
      </c>
    </row>
    <row r="45" spans="1:38" ht="12.75" customHeight="1" hidden="1">
      <c r="A45" s="99"/>
      <c r="B45" s="100"/>
      <c r="C45" s="104"/>
      <c r="D45" s="105"/>
      <c r="E45" s="105"/>
      <c r="F45" s="105"/>
      <c r="G45" s="106"/>
      <c r="H45" s="76" t="s">
        <v>10</v>
      </c>
      <c r="I45" s="107" t="s">
        <v>11</v>
      </c>
      <c r="J45" s="108"/>
      <c r="K45" s="95">
        <f>K19</f>
        <v>2126.3</v>
      </c>
      <c r="L45" s="95"/>
      <c r="M45" s="95"/>
      <c r="N45" s="95"/>
      <c r="O45" s="96">
        <f>O44*O19</f>
        <v>0.202565</v>
      </c>
      <c r="P45" s="96"/>
      <c r="Q45" s="96"/>
      <c r="R45" s="96"/>
      <c r="S45" s="96"/>
      <c r="T45" s="95">
        <f>K45*O45</f>
        <v>430.71395950000004</v>
      </c>
      <c r="U45" s="95"/>
      <c r="V45" s="95"/>
      <c r="W45" s="95"/>
      <c r="X45" s="95"/>
      <c r="Y45" s="52">
        <v>0</v>
      </c>
      <c r="Z45" s="51">
        <f>+T45+Y45</f>
        <v>430.71395950000004</v>
      </c>
      <c r="AG45" s="111"/>
      <c r="AI45" s="15"/>
      <c r="AJ45" s="178"/>
      <c r="AL45" s="176"/>
    </row>
    <row r="46" spans="4:35" ht="12.75" hidden="1">
      <c r="D46" s="73"/>
      <c r="E46" s="73"/>
      <c r="F46" s="73"/>
      <c r="G46" s="73"/>
      <c r="H46" s="73"/>
      <c r="I46" s="73"/>
      <c r="J46" s="73"/>
      <c r="AI46" s="15"/>
    </row>
    <row r="47" spans="1:33" s="24" customFormat="1" ht="31.5" customHeight="1">
      <c r="A47" s="112" t="s">
        <v>48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5" ht="51" customHeight="1" hidden="1">
      <c r="A48" s="120" t="s">
        <v>4</v>
      </c>
      <c r="B48" s="121"/>
      <c r="C48" s="122" t="s">
        <v>27</v>
      </c>
      <c r="D48" s="123"/>
      <c r="E48" s="123"/>
      <c r="F48" s="123"/>
      <c r="G48" s="123"/>
      <c r="H48" s="124"/>
      <c r="I48" s="125" t="s">
        <v>5</v>
      </c>
      <c r="J48" s="125"/>
      <c r="K48" s="125" t="s">
        <v>28</v>
      </c>
      <c r="L48" s="125"/>
      <c r="M48" s="125"/>
      <c r="N48" s="125"/>
      <c r="O48" s="125" t="str">
        <f>+O40</f>
        <v>Норматив
 горячей воды
куб.м. ** Гкал/куб.м</v>
      </c>
      <c r="P48" s="125"/>
      <c r="Q48" s="125"/>
      <c r="R48" s="125"/>
      <c r="S48" s="125"/>
      <c r="T48" s="125" t="s">
        <v>69</v>
      </c>
      <c r="U48" s="125"/>
      <c r="V48" s="125"/>
      <c r="W48" s="125"/>
      <c r="X48" s="125"/>
      <c r="Y48" s="49" t="s">
        <v>70</v>
      </c>
      <c r="Z48" s="49" t="s">
        <v>71</v>
      </c>
      <c r="AI48" s="15"/>
    </row>
    <row r="49" spans="1:38" ht="12.75" customHeight="1" hidden="1">
      <c r="A49" s="113">
        <v>1</v>
      </c>
      <c r="B49" s="114"/>
      <c r="C49" s="113">
        <v>2</v>
      </c>
      <c r="D49" s="115"/>
      <c r="E49" s="115"/>
      <c r="F49" s="115"/>
      <c r="G49" s="115"/>
      <c r="H49" s="114"/>
      <c r="I49" s="116">
        <v>3</v>
      </c>
      <c r="J49" s="116"/>
      <c r="K49" s="116">
        <v>4</v>
      </c>
      <c r="L49" s="116"/>
      <c r="M49" s="116"/>
      <c r="N49" s="116"/>
      <c r="O49" s="116">
        <v>5</v>
      </c>
      <c r="P49" s="116"/>
      <c r="Q49" s="116"/>
      <c r="R49" s="116"/>
      <c r="S49" s="116"/>
      <c r="T49" s="116">
        <v>6</v>
      </c>
      <c r="U49" s="116"/>
      <c r="V49" s="116"/>
      <c r="W49" s="116"/>
      <c r="X49" s="116"/>
      <c r="Y49" s="47">
        <v>7</v>
      </c>
      <c r="Z49" s="47">
        <v>8</v>
      </c>
      <c r="AI49" s="15"/>
      <c r="AJ49" s="14"/>
      <c r="AL49" s="14"/>
    </row>
    <row r="50" spans="1:38" ht="12.75" customHeight="1">
      <c r="A50" s="97" t="s">
        <v>7</v>
      </c>
      <c r="B50" s="98"/>
      <c r="C50" s="101" t="s">
        <v>75</v>
      </c>
      <c r="D50" s="102"/>
      <c r="E50" s="102"/>
      <c r="F50" s="102"/>
      <c r="G50" s="103"/>
      <c r="H50" s="76" t="s">
        <v>8</v>
      </c>
      <c r="I50" s="107" t="s">
        <v>9</v>
      </c>
      <c r="J50" s="108"/>
      <c r="K50" s="95">
        <f>K16</f>
        <v>44.42</v>
      </c>
      <c r="L50" s="95"/>
      <c r="M50" s="95"/>
      <c r="N50" s="95"/>
      <c r="O50" s="96">
        <f>+ROUND('[6]Ильич'!O50,2)</f>
        <v>2.63</v>
      </c>
      <c r="P50" s="96"/>
      <c r="Q50" s="96"/>
      <c r="R50" s="96"/>
      <c r="S50" s="96"/>
      <c r="T50" s="95">
        <f>ROUND(K50*O50,2)</f>
        <v>116.82</v>
      </c>
      <c r="U50" s="95"/>
      <c r="V50" s="95"/>
      <c r="W50" s="95"/>
      <c r="X50" s="95"/>
      <c r="Y50" s="50">
        <f>ROUND(T50*$AG$22,2)</f>
        <v>58.41</v>
      </c>
      <c r="Z50" s="51">
        <f>+T50+Y50</f>
        <v>175.23</v>
      </c>
      <c r="AG50" s="110">
        <f>+Z50+Z51</f>
        <v>558.8527934</v>
      </c>
      <c r="AI50" s="15"/>
      <c r="AJ50" s="177">
        <v>693.58</v>
      </c>
      <c r="AL50" s="175">
        <f>AG50/AJ50</f>
        <v>0.8057510213673981</v>
      </c>
    </row>
    <row r="51" spans="1:38" ht="12.75" customHeight="1">
      <c r="A51" s="99"/>
      <c r="B51" s="100"/>
      <c r="C51" s="104"/>
      <c r="D51" s="105"/>
      <c r="E51" s="105"/>
      <c r="F51" s="105"/>
      <c r="G51" s="106"/>
      <c r="H51" s="76" t="s">
        <v>10</v>
      </c>
      <c r="I51" s="107" t="s">
        <v>11</v>
      </c>
      <c r="J51" s="108"/>
      <c r="K51" s="95">
        <f>K17</f>
        <v>2126.3</v>
      </c>
      <c r="L51" s="95"/>
      <c r="M51" s="95"/>
      <c r="N51" s="95"/>
      <c r="O51" s="96">
        <f>O50*O17</f>
        <v>0.18041799999999997</v>
      </c>
      <c r="P51" s="96"/>
      <c r="Q51" s="96"/>
      <c r="R51" s="96"/>
      <c r="S51" s="96"/>
      <c r="T51" s="95">
        <f>K51*O51</f>
        <v>383.6227934</v>
      </c>
      <c r="U51" s="95"/>
      <c r="V51" s="95"/>
      <c r="W51" s="95"/>
      <c r="X51" s="95"/>
      <c r="Y51" s="52">
        <v>0</v>
      </c>
      <c r="Z51" s="51">
        <f>+T51+Y51</f>
        <v>383.6227934</v>
      </c>
      <c r="AG51" s="111"/>
      <c r="AI51" s="15"/>
      <c r="AJ51" s="178"/>
      <c r="AL51" s="176"/>
    </row>
    <row r="52" spans="1:38" ht="12.75" customHeight="1">
      <c r="A52" s="97" t="s">
        <v>7</v>
      </c>
      <c r="B52" s="98"/>
      <c r="C52" s="101" t="s">
        <v>76</v>
      </c>
      <c r="D52" s="102"/>
      <c r="E52" s="102"/>
      <c r="F52" s="102"/>
      <c r="G52" s="103"/>
      <c r="H52" s="76" t="s">
        <v>8</v>
      </c>
      <c r="I52" s="107" t="s">
        <v>9</v>
      </c>
      <c r="J52" s="108"/>
      <c r="K52" s="95">
        <f>K18</f>
        <v>44.42</v>
      </c>
      <c r="L52" s="95"/>
      <c r="M52" s="95"/>
      <c r="N52" s="95"/>
      <c r="O52" s="96">
        <f>+ROUND('[6]Ильич'!O52,2)</f>
        <v>2.63</v>
      </c>
      <c r="P52" s="96"/>
      <c r="Q52" s="96"/>
      <c r="R52" s="96"/>
      <c r="S52" s="96"/>
      <c r="T52" s="95">
        <f>ROUND(K52*O52,2)</f>
        <v>116.82</v>
      </c>
      <c r="U52" s="95"/>
      <c r="V52" s="95"/>
      <c r="W52" s="95"/>
      <c r="X52" s="95"/>
      <c r="Y52" s="50">
        <f>ROUND(T52*$AG$22,2)</f>
        <v>58.41</v>
      </c>
      <c r="Z52" s="51">
        <f>+T52+Y52</f>
        <v>175.23</v>
      </c>
      <c r="AG52" s="110">
        <f>+Z52+Z53</f>
        <v>530.3327315</v>
      </c>
      <c r="AI52" s="15"/>
      <c r="AJ52" s="177">
        <v>693.58</v>
      </c>
      <c r="AL52" s="175">
        <f>AG52/AJ52</f>
        <v>0.7646309459615329</v>
      </c>
    </row>
    <row r="53" spans="1:38" ht="12.75" customHeight="1">
      <c r="A53" s="99"/>
      <c r="B53" s="100"/>
      <c r="C53" s="104"/>
      <c r="D53" s="105"/>
      <c r="E53" s="105"/>
      <c r="F53" s="105"/>
      <c r="G53" s="106"/>
      <c r="H53" s="76" t="s">
        <v>10</v>
      </c>
      <c r="I53" s="107" t="s">
        <v>11</v>
      </c>
      <c r="J53" s="108"/>
      <c r="K53" s="95">
        <f>K19</f>
        <v>2126.3</v>
      </c>
      <c r="L53" s="95"/>
      <c r="M53" s="95"/>
      <c r="N53" s="95"/>
      <c r="O53" s="96">
        <f>O52*O19</f>
        <v>0.167005</v>
      </c>
      <c r="P53" s="96"/>
      <c r="Q53" s="96"/>
      <c r="R53" s="96"/>
      <c r="S53" s="96"/>
      <c r="T53" s="95">
        <f>K53*O53</f>
        <v>355.1027315</v>
      </c>
      <c r="U53" s="95"/>
      <c r="V53" s="95"/>
      <c r="W53" s="95"/>
      <c r="X53" s="95"/>
      <c r="Y53" s="52">
        <v>0</v>
      </c>
      <c r="Z53" s="51">
        <f>+T53+Y53</f>
        <v>355.1027315</v>
      </c>
      <c r="AG53" s="111"/>
      <c r="AI53" s="15"/>
      <c r="AJ53" s="178"/>
      <c r="AL53" s="176"/>
    </row>
    <row r="54" spans="4:35" ht="12.75" hidden="1">
      <c r="D54" s="73"/>
      <c r="E54" s="73"/>
      <c r="F54" s="73"/>
      <c r="G54" s="73"/>
      <c r="H54" s="73"/>
      <c r="I54" s="73"/>
      <c r="J54" s="73"/>
      <c r="AI54" s="15"/>
    </row>
    <row r="55" spans="1:33" s="24" customFormat="1" ht="28.5" customHeight="1" hidden="1">
      <c r="A55" s="112" t="s">
        <v>49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</row>
    <row r="56" spans="1:35" ht="51" customHeight="1" hidden="1">
      <c r="A56" s="120" t="s">
        <v>4</v>
      </c>
      <c r="B56" s="121"/>
      <c r="C56" s="122" t="s">
        <v>27</v>
      </c>
      <c r="D56" s="123"/>
      <c r="E56" s="123"/>
      <c r="F56" s="123"/>
      <c r="G56" s="123"/>
      <c r="H56" s="124"/>
      <c r="I56" s="125" t="s">
        <v>5</v>
      </c>
      <c r="J56" s="125"/>
      <c r="K56" s="125" t="s">
        <v>28</v>
      </c>
      <c r="L56" s="125"/>
      <c r="M56" s="125"/>
      <c r="N56" s="125"/>
      <c r="O56" s="125" t="str">
        <f>+O48</f>
        <v>Норматив
 горячей воды
куб.м. ** Гкал/куб.м</v>
      </c>
      <c r="P56" s="125"/>
      <c r="Q56" s="125"/>
      <c r="R56" s="125"/>
      <c r="S56" s="125"/>
      <c r="T56" s="125" t="s">
        <v>69</v>
      </c>
      <c r="U56" s="125"/>
      <c r="V56" s="125"/>
      <c r="W56" s="125"/>
      <c r="X56" s="125"/>
      <c r="Y56" s="49" t="s">
        <v>70</v>
      </c>
      <c r="Z56" s="49" t="s">
        <v>71</v>
      </c>
      <c r="AI56" s="15"/>
    </row>
    <row r="57" spans="1:38" ht="12.75" customHeight="1" hidden="1">
      <c r="A57" s="113">
        <v>1</v>
      </c>
      <c r="B57" s="114"/>
      <c r="C57" s="113">
        <v>2</v>
      </c>
      <c r="D57" s="115"/>
      <c r="E57" s="115"/>
      <c r="F57" s="115"/>
      <c r="G57" s="115"/>
      <c r="H57" s="114"/>
      <c r="I57" s="116">
        <v>3</v>
      </c>
      <c r="J57" s="116"/>
      <c r="K57" s="116">
        <v>4</v>
      </c>
      <c r="L57" s="116"/>
      <c r="M57" s="116"/>
      <c r="N57" s="116"/>
      <c r="O57" s="116">
        <v>5</v>
      </c>
      <c r="P57" s="116"/>
      <c r="Q57" s="116"/>
      <c r="R57" s="116"/>
      <c r="S57" s="116"/>
      <c r="T57" s="116">
        <v>6</v>
      </c>
      <c r="U57" s="116"/>
      <c r="V57" s="116"/>
      <c r="W57" s="116"/>
      <c r="X57" s="116"/>
      <c r="Y57" s="47">
        <v>7</v>
      </c>
      <c r="Z57" s="47">
        <v>8</v>
      </c>
      <c r="AI57" s="15"/>
      <c r="AJ57" s="14"/>
      <c r="AL57" s="14"/>
    </row>
    <row r="58" spans="1:38" ht="12.75" customHeight="1" hidden="1">
      <c r="A58" s="97" t="s">
        <v>7</v>
      </c>
      <c r="B58" s="98"/>
      <c r="C58" s="101" t="s">
        <v>75</v>
      </c>
      <c r="D58" s="102"/>
      <c r="E58" s="102"/>
      <c r="F58" s="102"/>
      <c r="G58" s="103"/>
      <c r="H58" s="76" t="s">
        <v>8</v>
      </c>
      <c r="I58" s="107" t="s">
        <v>9</v>
      </c>
      <c r="J58" s="108"/>
      <c r="K58" s="95">
        <f>K16</f>
        <v>44.42</v>
      </c>
      <c r="L58" s="95"/>
      <c r="M58" s="95"/>
      <c r="N58" s="95"/>
      <c r="O58" s="96">
        <f>+ROUND('[6]Ильич'!O58,2)</f>
        <v>1.69</v>
      </c>
      <c r="P58" s="96"/>
      <c r="Q58" s="96"/>
      <c r="R58" s="96"/>
      <c r="S58" s="96"/>
      <c r="T58" s="95">
        <f>ROUND(K58*O58,2)</f>
        <v>75.07</v>
      </c>
      <c r="U58" s="95"/>
      <c r="V58" s="95"/>
      <c r="W58" s="95"/>
      <c r="X58" s="95"/>
      <c r="Y58" s="50">
        <f>ROUND(T58*$AG$22,2)</f>
        <v>37.54</v>
      </c>
      <c r="Z58" s="51">
        <f>+T58+Y58</f>
        <v>112.60999999999999</v>
      </c>
      <c r="AG58" s="110">
        <f>+Z58+Z59</f>
        <v>359.12046419999996</v>
      </c>
      <c r="AI58" s="15"/>
      <c r="AJ58" s="177">
        <v>609.59</v>
      </c>
      <c r="AL58" s="175">
        <f>AG58/AJ58</f>
        <v>0.58911803704129</v>
      </c>
    </row>
    <row r="59" spans="1:38" ht="12.75" customHeight="1" hidden="1">
      <c r="A59" s="99"/>
      <c r="B59" s="100"/>
      <c r="C59" s="104"/>
      <c r="D59" s="105"/>
      <c r="E59" s="105"/>
      <c r="F59" s="105"/>
      <c r="G59" s="106"/>
      <c r="H59" s="76" t="s">
        <v>10</v>
      </c>
      <c r="I59" s="107" t="s">
        <v>11</v>
      </c>
      <c r="J59" s="108"/>
      <c r="K59" s="95">
        <f>K17</f>
        <v>2126.3</v>
      </c>
      <c r="L59" s="95"/>
      <c r="M59" s="95"/>
      <c r="N59" s="95"/>
      <c r="O59" s="96">
        <f>O58*O17</f>
        <v>0.11593399999999998</v>
      </c>
      <c r="P59" s="96"/>
      <c r="Q59" s="96"/>
      <c r="R59" s="96"/>
      <c r="S59" s="96"/>
      <c r="T59" s="95">
        <f>K59*O59</f>
        <v>246.51046419999997</v>
      </c>
      <c r="U59" s="95"/>
      <c r="V59" s="95"/>
      <c r="W59" s="95"/>
      <c r="X59" s="95"/>
      <c r="Y59" s="52">
        <v>0</v>
      </c>
      <c r="Z59" s="51">
        <f>+T59+Y59</f>
        <v>246.51046419999997</v>
      </c>
      <c r="AG59" s="111"/>
      <c r="AI59" s="15"/>
      <c r="AJ59" s="178"/>
      <c r="AL59" s="176"/>
    </row>
    <row r="60" spans="1:38" ht="12.75" customHeight="1" hidden="1">
      <c r="A60" s="97" t="s">
        <v>7</v>
      </c>
      <c r="B60" s="98"/>
      <c r="C60" s="101" t="s">
        <v>76</v>
      </c>
      <c r="D60" s="102"/>
      <c r="E60" s="102"/>
      <c r="F60" s="102"/>
      <c r="G60" s="103"/>
      <c r="H60" s="76" t="s">
        <v>8</v>
      </c>
      <c r="I60" s="107" t="s">
        <v>9</v>
      </c>
      <c r="J60" s="108"/>
      <c r="K60" s="95">
        <f>K18</f>
        <v>44.42</v>
      </c>
      <c r="L60" s="95"/>
      <c r="M60" s="95"/>
      <c r="N60" s="95"/>
      <c r="O60" s="96">
        <f>+ROUND('[6]Ильич'!O60,2)</f>
        <v>1.69</v>
      </c>
      <c r="P60" s="96"/>
      <c r="Q60" s="96"/>
      <c r="R60" s="96"/>
      <c r="S60" s="96"/>
      <c r="T60" s="95">
        <f>ROUND(K60*O60,2)</f>
        <v>75.07</v>
      </c>
      <c r="U60" s="95"/>
      <c r="V60" s="95"/>
      <c r="W60" s="95"/>
      <c r="X60" s="95"/>
      <c r="Y60" s="50">
        <f>ROUND(T60*$AG$22,2)</f>
        <v>37.54</v>
      </c>
      <c r="Z60" s="51">
        <f>+T60+Y60</f>
        <v>112.60999999999999</v>
      </c>
      <c r="AG60" s="110">
        <f>+Z60+Z61</f>
        <v>340.7938845</v>
      </c>
      <c r="AI60" s="15"/>
      <c r="AJ60" s="177">
        <v>609.59</v>
      </c>
      <c r="AL60" s="175">
        <f>AG60/AJ60</f>
        <v>0.5590542569595958</v>
      </c>
    </row>
    <row r="61" spans="1:38" ht="12.75" customHeight="1" hidden="1">
      <c r="A61" s="99"/>
      <c r="B61" s="100"/>
      <c r="C61" s="104"/>
      <c r="D61" s="105"/>
      <c r="E61" s="105"/>
      <c r="F61" s="105"/>
      <c r="G61" s="106"/>
      <c r="H61" s="76" t="s">
        <v>10</v>
      </c>
      <c r="I61" s="107" t="s">
        <v>11</v>
      </c>
      <c r="J61" s="108"/>
      <c r="K61" s="95">
        <f>K19</f>
        <v>2126.3</v>
      </c>
      <c r="L61" s="95"/>
      <c r="M61" s="95"/>
      <c r="N61" s="95"/>
      <c r="O61" s="96">
        <f>O60*O19</f>
        <v>0.107315</v>
      </c>
      <c r="P61" s="96"/>
      <c r="Q61" s="96"/>
      <c r="R61" s="96"/>
      <c r="S61" s="96"/>
      <c r="T61" s="95">
        <f>K61*O61</f>
        <v>228.1838845</v>
      </c>
      <c r="U61" s="95"/>
      <c r="V61" s="95"/>
      <c r="W61" s="95"/>
      <c r="X61" s="95"/>
      <c r="Y61" s="52">
        <v>0</v>
      </c>
      <c r="Z61" s="51">
        <f>+T61+Y61</f>
        <v>228.1838845</v>
      </c>
      <c r="AG61" s="111"/>
      <c r="AI61" s="15"/>
      <c r="AJ61" s="178"/>
      <c r="AL61" s="176"/>
    </row>
    <row r="62" spans="4:35" ht="12.75" hidden="1">
      <c r="D62" s="73"/>
      <c r="E62" s="73"/>
      <c r="F62" s="73"/>
      <c r="G62" s="73"/>
      <c r="H62" s="73"/>
      <c r="I62" s="73"/>
      <c r="J62" s="73"/>
      <c r="AI62" s="15"/>
    </row>
    <row r="63" spans="1:33" s="24" customFormat="1" ht="30" customHeight="1" hidden="1">
      <c r="A63" s="112" t="s">
        <v>50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</row>
    <row r="64" spans="1:35" ht="51" customHeight="1" hidden="1">
      <c r="A64" s="120" t="s">
        <v>4</v>
      </c>
      <c r="B64" s="121"/>
      <c r="C64" s="122" t="s">
        <v>27</v>
      </c>
      <c r="D64" s="123"/>
      <c r="E64" s="123"/>
      <c r="F64" s="123"/>
      <c r="G64" s="123"/>
      <c r="H64" s="124"/>
      <c r="I64" s="125" t="s">
        <v>5</v>
      </c>
      <c r="J64" s="125"/>
      <c r="K64" s="125" t="s">
        <v>28</v>
      </c>
      <c r="L64" s="125"/>
      <c r="M64" s="125"/>
      <c r="N64" s="125"/>
      <c r="O64" s="125" t="str">
        <f>+O56</f>
        <v>Норматив
 горячей воды
куб.м. ** Гкал/куб.м</v>
      </c>
      <c r="P64" s="125"/>
      <c r="Q64" s="125"/>
      <c r="R64" s="125"/>
      <c r="S64" s="125"/>
      <c r="T64" s="125" t="s">
        <v>69</v>
      </c>
      <c r="U64" s="125"/>
      <c r="V64" s="125"/>
      <c r="W64" s="125"/>
      <c r="X64" s="125"/>
      <c r="Y64" s="49" t="s">
        <v>70</v>
      </c>
      <c r="Z64" s="49" t="s">
        <v>71</v>
      </c>
      <c r="AI64" s="15"/>
    </row>
    <row r="65" spans="1:38" ht="12.75" customHeight="1" hidden="1">
      <c r="A65" s="113">
        <v>1</v>
      </c>
      <c r="B65" s="114"/>
      <c r="C65" s="113">
        <v>2</v>
      </c>
      <c r="D65" s="115"/>
      <c r="E65" s="115"/>
      <c r="F65" s="115"/>
      <c r="G65" s="115"/>
      <c r="H65" s="114"/>
      <c r="I65" s="116">
        <v>3</v>
      </c>
      <c r="J65" s="116"/>
      <c r="K65" s="116">
        <v>4</v>
      </c>
      <c r="L65" s="116"/>
      <c r="M65" s="116"/>
      <c r="N65" s="116"/>
      <c r="O65" s="116">
        <v>5</v>
      </c>
      <c r="P65" s="116"/>
      <c r="Q65" s="116"/>
      <c r="R65" s="116"/>
      <c r="S65" s="116"/>
      <c r="T65" s="116">
        <v>6</v>
      </c>
      <c r="U65" s="116"/>
      <c r="V65" s="116"/>
      <c r="W65" s="116"/>
      <c r="X65" s="116"/>
      <c r="Y65" s="47">
        <v>7</v>
      </c>
      <c r="Z65" s="47">
        <v>8</v>
      </c>
      <c r="AI65" s="15"/>
      <c r="AJ65" s="14"/>
      <c r="AL65" s="14"/>
    </row>
    <row r="66" spans="1:38" ht="12.75" customHeight="1" hidden="1">
      <c r="A66" s="97" t="s">
        <v>7</v>
      </c>
      <c r="B66" s="98"/>
      <c r="C66" s="101" t="s">
        <v>75</v>
      </c>
      <c r="D66" s="102"/>
      <c r="E66" s="102"/>
      <c r="F66" s="102"/>
      <c r="G66" s="103"/>
      <c r="H66" s="76" t="s">
        <v>8</v>
      </c>
      <c r="I66" s="107" t="s">
        <v>9</v>
      </c>
      <c r="J66" s="108"/>
      <c r="K66" s="95">
        <f>K16</f>
        <v>44.42</v>
      </c>
      <c r="L66" s="95"/>
      <c r="M66" s="95"/>
      <c r="N66" s="95"/>
      <c r="O66" s="96">
        <f>+ROUND('[6]Ильич'!O66,2)</f>
        <v>1.24</v>
      </c>
      <c r="P66" s="96"/>
      <c r="Q66" s="96"/>
      <c r="R66" s="96"/>
      <c r="S66" s="96"/>
      <c r="T66" s="95">
        <f>ROUND(K66*O66,2)</f>
        <v>55.08</v>
      </c>
      <c r="U66" s="95"/>
      <c r="V66" s="95"/>
      <c r="W66" s="95"/>
      <c r="X66" s="95"/>
      <c r="Y66" s="50">
        <f>ROUND(T66*$AG$22,2)</f>
        <v>27.54</v>
      </c>
      <c r="Z66" s="51">
        <f>+T66+Y66</f>
        <v>82.62</v>
      </c>
      <c r="AG66" s="110">
        <f>+Z66+Z67</f>
        <v>263.4915832</v>
      </c>
      <c r="AI66" s="15"/>
      <c r="AJ66" s="177">
        <v>440.15</v>
      </c>
      <c r="AL66" s="175">
        <f>AG66/AJ66</f>
        <v>0.5986404253095535</v>
      </c>
    </row>
    <row r="67" spans="1:38" ht="12.75" customHeight="1" hidden="1">
      <c r="A67" s="99"/>
      <c r="B67" s="100"/>
      <c r="C67" s="104"/>
      <c r="D67" s="105"/>
      <c r="E67" s="105"/>
      <c r="F67" s="105"/>
      <c r="G67" s="106"/>
      <c r="H67" s="76" t="s">
        <v>10</v>
      </c>
      <c r="I67" s="107" t="s">
        <v>11</v>
      </c>
      <c r="J67" s="108"/>
      <c r="K67" s="95">
        <f>K17</f>
        <v>2126.3</v>
      </c>
      <c r="L67" s="95"/>
      <c r="M67" s="95"/>
      <c r="N67" s="95"/>
      <c r="O67" s="96">
        <f>O66*O17</f>
        <v>0.08506399999999999</v>
      </c>
      <c r="P67" s="96"/>
      <c r="Q67" s="96"/>
      <c r="R67" s="96"/>
      <c r="S67" s="96"/>
      <c r="T67" s="95">
        <f>K67*O67</f>
        <v>180.87158319999998</v>
      </c>
      <c r="U67" s="95"/>
      <c r="V67" s="95"/>
      <c r="W67" s="95"/>
      <c r="X67" s="95"/>
      <c r="Y67" s="52">
        <v>0</v>
      </c>
      <c r="Z67" s="51">
        <f>+T67+Y67</f>
        <v>180.87158319999998</v>
      </c>
      <c r="AG67" s="111"/>
      <c r="AI67" s="15"/>
      <c r="AJ67" s="178"/>
      <c r="AL67" s="176"/>
    </row>
    <row r="68" spans="1:38" ht="12.75" customHeight="1" hidden="1">
      <c r="A68" s="97" t="s">
        <v>7</v>
      </c>
      <c r="B68" s="98"/>
      <c r="C68" s="101" t="s">
        <v>76</v>
      </c>
      <c r="D68" s="102"/>
      <c r="E68" s="102"/>
      <c r="F68" s="102"/>
      <c r="G68" s="103"/>
      <c r="H68" s="76" t="s">
        <v>8</v>
      </c>
      <c r="I68" s="107" t="s">
        <v>9</v>
      </c>
      <c r="J68" s="108"/>
      <c r="K68" s="95">
        <f>K18</f>
        <v>44.42</v>
      </c>
      <c r="L68" s="95"/>
      <c r="M68" s="95"/>
      <c r="N68" s="95"/>
      <c r="O68" s="96">
        <f>+ROUND('[6]Ильич'!O68,2)</f>
        <v>1.24</v>
      </c>
      <c r="P68" s="96"/>
      <c r="Q68" s="96"/>
      <c r="R68" s="96"/>
      <c r="S68" s="96"/>
      <c r="T68" s="95">
        <f>ROUND(K68*O68,2)</f>
        <v>55.08</v>
      </c>
      <c r="U68" s="95"/>
      <c r="V68" s="95"/>
      <c r="W68" s="95"/>
      <c r="X68" s="95"/>
      <c r="Y68" s="50">
        <f>ROUND(T68*$AG$22,2)</f>
        <v>27.54</v>
      </c>
      <c r="Z68" s="51">
        <f>+T68+Y68</f>
        <v>82.62</v>
      </c>
      <c r="AG68" s="110">
        <f>+Z68+Z69</f>
        <v>250.04486200000002</v>
      </c>
      <c r="AI68" s="15"/>
      <c r="AJ68" s="177">
        <v>440.15</v>
      </c>
      <c r="AL68" s="175">
        <f>AG68/AJ68</f>
        <v>0.5680901101897081</v>
      </c>
    </row>
    <row r="69" spans="1:38" ht="12.75" customHeight="1" hidden="1">
      <c r="A69" s="99"/>
      <c r="B69" s="100"/>
      <c r="C69" s="104"/>
      <c r="D69" s="105"/>
      <c r="E69" s="105"/>
      <c r="F69" s="105"/>
      <c r="G69" s="106"/>
      <c r="H69" s="76" t="s">
        <v>10</v>
      </c>
      <c r="I69" s="107" t="s">
        <v>11</v>
      </c>
      <c r="J69" s="108"/>
      <c r="K69" s="95">
        <f>K19</f>
        <v>2126.3</v>
      </c>
      <c r="L69" s="95"/>
      <c r="M69" s="95"/>
      <c r="N69" s="95"/>
      <c r="O69" s="96">
        <f>O68*O19</f>
        <v>0.07874</v>
      </c>
      <c r="P69" s="96"/>
      <c r="Q69" s="96"/>
      <c r="R69" s="96"/>
      <c r="S69" s="96"/>
      <c r="T69" s="95">
        <f>K69*O69</f>
        <v>167.42486200000002</v>
      </c>
      <c r="U69" s="95"/>
      <c r="V69" s="95"/>
      <c r="W69" s="95"/>
      <c r="X69" s="95"/>
      <c r="Y69" s="52">
        <v>0</v>
      </c>
      <c r="Z69" s="51">
        <f>+T69+Y69</f>
        <v>167.42486200000002</v>
      </c>
      <c r="AG69" s="111"/>
      <c r="AI69" s="15"/>
      <c r="AJ69" s="178"/>
      <c r="AL69" s="176"/>
    </row>
    <row r="70" spans="4:35" ht="12.75" hidden="1">
      <c r="D70" s="73"/>
      <c r="E70" s="73"/>
      <c r="F70" s="73"/>
      <c r="G70" s="73"/>
      <c r="H70" s="73"/>
      <c r="I70" s="73"/>
      <c r="J70" s="73"/>
      <c r="AI70" s="15"/>
    </row>
    <row r="71" spans="1:33" s="24" customFormat="1" ht="29.25" customHeight="1" hidden="1">
      <c r="A71" s="112" t="s">
        <v>51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</row>
    <row r="72" spans="1:35" ht="51" customHeight="1" hidden="1">
      <c r="A72" s="120" t="s">
        <v>4</v>
      </c>
      <c r="B72" s="121"/>
      <c r="C72" s="122" t="s">
        <v>27</v>
      </c>
      <c r="D72" s="123"/>
      <c r="E72" s="123"/>
      <c r="F72" s="123"/>
      <c r="G72" s="123"/>
      <c r="H72" s="124"/>
      <c r="I72" s="125" t="s">
        <v>5</v>
      </c>
      <c r="J72" s="125"/>
      <c r="K72" s="125" t="s">
        <v>28</v>
      </c>
      <c r="L72" s="125"/>
      <c r="M72" s="125"/>
      <c r="N72" s="125"/>
      <c r="O72" s="125" t="str">
        <f>+O64</f>
        <v>Норматив
 горячей воды
куб.м. ** Гкал/куб.м</v>
      </c>
      <c r="P72" s="125"/>
      <c r="Q72" s="125"/>
      <c r="R72" s="125"/>
      <c r="S72" s="125"/>
      <c r="T72" s="125" t="s">
        <v>69</v>
      </c>
      <c r="U72" s="125"/>
      <c r="V72" s="125"/>
      <c r="W72" s="125"/>
      <c r="X72" s="125"/>
      <c r="Y72" s="49" t="s">
        <v>70</v>
      </c>
      <c r="Z72" s="49" t="s">
        <v>71</v>
      </c>
      <c r="AI72" s="15"/>
    </row>
    <row r="73" spans="1:38" ht="12.75" customHeight="1" hidden="1">
      <c r="A73" s="113">
        <v>1</v>
      </c>
      <c r="B73" s="114"/>
      <c r="C73" s="113">
        <v>2</v>
      </c>
      <c r="D73" s="115"/>
      <c r="E73" s="115"/>
      <c r="F73" s="115"/>
      <c r="G73" s="115"/>
      <c r="H73" s="114"/>
      <c r="I73" s="116">
        <v>3</v>
      </c>
      <c r="J73" s="116"/>
      <c r="K73" s="116">
        <v>4</v>
      </c>
      <c r="L73" s="116"/>
      <c r="M73" s="116"/>
      <c r="N73" s="116"/>
      <c r="O73" s="116">
        <v>5</v>
      </c>
      <c r="P73" s="116"/>
      <c r="Q73" s="116"/>
      <c r="R73" s="116"/>
      <c r="S73" s="116"/>
      <c r="T73" s="116">
        <v>6</v>
      </c>
      <c r="U73" s="116"/>
      <c r="V73" s="116"/>
      <c r="W73" s="116"/>
      <c r="X73" s="116"/>
      <c r="Y73" s="47">
        <v>7</v>
      </c>
      <c r="Z73" s="47">
        <v>8</v>
      </c>
      <c r="AI73" s="15"/>
      <c r="AJ73" s="14"/>
      <c r="AL73" s="14"/>
    </row>
    <row r="74" spans="1:38" ht="12.75" customHeight="1" hidden="1">
      <c r="A74" s="97" t="s">
        <v>7</v>
      </c>
      <c r="B74" s="98"/>
      <c r="C74" s="101" t="s">
        <v>75</v>
      </c>
      <c r="D74" s="102"/>
      <c r="E74" s="102"/>
      <c r="F74" s="102"/>
      <c r="G74" s="103"/>
      <c r="H74" s="76" t="s">
        <v>8</v>
      </c>
      <c r="I74" s="107" t="s">
        <v>9</v>
      </c>
      <c r="J74" s="108"/>
      <c r="K74" s="95">
        <f>K16</f>
        <v>44.42</v>
      </c>
      <c r="L74" s="95"/>
      <c r="M74" s="95"/>
      <c r="N74" s="95"/>
      <c r="O74" s="96">
        <f>+ROUND('[6]Ильич'!O74,2)</f>
        <v>0.77</v>
      </c>
      <c r="P74" s="96"/>
      <c r="Q74" s="96"/>
      <c r="R74" s="96"/>
      <c r="S74" s="96"/>
      <c r="T74" s="95">
        <f>ROUND(K74*O74,2)</f>
        <v>34.2</v>
      </c>
      <c r="U74" s="95"/>
      <c r="V74" s="95"/>
      <c r="W74" s="95"/>
      <c r="X74" s="95"/>
      <c r="Y74" s="50">
        <f>ROUND(T74*$AG$22,2)</f>
        <v>17.1</v>
      </c>
      <c r="Z74" s="51">
        <f>+T74+Y74</f>
        <v>51.300000000000004</v>
      </c>
      <c r="AG74" s="110">
        <f>+Z74+Z75</f>
        <v>163.6154186</v>
      </c>
      <c r="AI74" s="15"/>
      <c r="AJ74" s="177">
        <v>440.15</v>
      </c>
      <c r="AL74" s="175">
        <f>AG74/AJ74</f>
        <v>0.37172649914801775</v>
      </c>
    </row>
    <row r="75" spans="1:38" ht="12.75" customHeight="1" hidden="1">
      <c r="A75" s="99"/>
      <c r="B75" s="100"/>
      <c r="C75" s="104"/>
      <c r="D75" s="105"/>
      <c r="E75" s="105"/>
      <c r="F75" s="105"/>
      <c r="G75" s="106"/>
      <c r="H75" s="76" t="s">
        <v>10</v>
      </c>
      <c r="I75" s="107" t="s">
        <v>11</v>
      </c>
      <c r="J75" s="108"/>
      <c r="K75" s="95">
        <f>K17</f>
        <v>2126.3</v>
      </c>
      <c r="L75" s="95"/>
      <c r="M75" s="95"/>
      <c r="N75" s="95"/>
      <c r="O75" s="96">
        <f>O74*O17</f>
        <v>0.052821999999999994</v>
      </c>
      <c r="P75" s="96"/>
      <c r="Q75" s="96"/>
      <c r="R75" s="96"/>
      <c r="S75" s="96"/>
      <c r="T75" s="95">
        <f>K75*O75</f>
        <v>112.3154186</v>
      </c>
      <c r="U75" s="95"/>
      <c r="V75" s="95"/>
      <c r="W75" s="95"/>
      <c r="X75" s="95"/>
      <c r="Y75" s="52">
        <v>0</v>
      </c>
      <c r="Z75" s="51">
        <f>+T75+Y75</f>
        <v>112.3154186</v>
      </c>
      <c r="AG75" s="111"/>
      <c r="AI75" s="15"/>
      <c r="AJ75" s="178"/>
      <c r="AL75" s="176"/>
    </row>
    <row r="76" spans="1:38" ht="12.75" customHeight="1" hidden="1">
      <c r="A76" s="97" t="s">
        <v>7</v>
      </c>
      <c r="B76" s="98"/>
      <c r="C76" s="101" t="s">
        <v>76</v>
      </c>
      <c r="D76" s="102"/>
      <c r="E76" s="102"/>
      <c r="F76" s="102"/>
      <c r="G76" s="103"/>
      <c r="H76" s="76" t="s">
        <v>8</v>
      </c>
      <c r="I76" s="107" t="s">
        <v>9</v>
      </c>
      <c r="J76" s="108"/>
      <c r="K76" s="95">
        <f>K18</f>
        <v>44.42</v>
      </c>
      <c r="L76" s="95"/>
      <c r="M76" s="95"/>
      <c r="N76" s="95"/>
      <c r="O76" s="96">
        <f>+ROUND('[6]Ильич'!O76,2)</f>
        <v>0.77</v>
      </c>
      <c r="P76" s="96"/>
      <c r="Q76" s="96"/>
      <c r="R76" s="96"/>
      <c r="S76" s="96"/>
      <c r="T76" s="95">
        <f>ROUND(K76*O76,2)</f>
        <v>34.2</v>
      </c>
      <c r="U76" s="95"/>
      <c r="V76" s="95"/>
      <c r="W76" s="95"/>
      <c r="X76" s="95"/>
      <c r="Y76" s="50">
        <f>ROUND(T76*$AG$22,2)</f>
        <v>17.1</v>
      </c>
      <c r="Z76" s="51">
        <f>+T76+Y76</f>
        <v>51.300000000000004</v>
      </c>
      <c r="AG76" s="110">
        <f>+Z76+Z77</f>
        <v>155.26543850000002</v>
      </c>
      <c r="AI76" s="15"/>
      <c r="AJ76" s="177">
        <v>440.15</v>
      </c>
      <c r="AL76" s="175">
        <f>AG76/AJ76</f>
        <v>0.35275573895262985</v>
      </c>
    </row>
    <row r="77" spans="1:38" ht="12.75" customHeight="1" hidden="1">
      <c r="A77" s="99"/>
      <c r="B77" s="100"/>
      <c r="C77" s="104"/>
      <c r="D77" s="105"/>
      <c r="E77" s="105"/>
      <c r="F77" s="105"/>
      <c r="G77" s="106"/>
      <c r="H77" s="76" t="s">
        <v>10</v>
      </c>
      <c r="I77" s="107" t="s">
        <v>11</v>
      </c>
      <c r="J77" s="108"/>
      <c r="K77" s="95">
        <f>K19</f>
        <v>2126.3</v>
      </c>
      <c r="L77" s="95"/>
      <c r="M77" s="95"/>
      <c r="N77" s="95"/>
      <c r="O77" s="96">
        <f>O76*O19</f>
        <v>0.048895</v>
      </c>
      <c r="P77" s="96"/>
      <c r="Q77" s="96"/>
      <c r="R77" s="96"/>
      <c r="S77" s="96"/>
      <c r="T77" s="95">
        <f>K77*O77</f>
        <v>103.9654385</v>
      </c>
      <c r="U77" s="95"/>
      <c r="V77" s="95"/>
      <c r="W77" s="95"/>
      <c r="X77" s="95"/>
      <c r="Y77" s="52">
        <v>0</v>
      </c>
      <c r="Z77" s="51">
        <f>+T77+Y77</f>
        <v>103.9654385</v>
      </c>
      <c r="AG77" s="111"/>
      <c r="AI77" s="15"/>
      <c r="AJ77" s="178"/>
      <c r="AL77" s="176"/>
    </row>
    <row r="78" spans="4:35" ht="12.75" hidden="1">
      <c r="D78" s="73"/>
      <c r="E78" s="73"/>
      <c r="F78" s="73"/>
      <c r="G78" s="73"/>
      <c r="H78" s="73"/>
      <c r="I78" s="73"/>
      <c r="J78" s="73"/>
      <c r="AI78" s="15"/>
    </row>
    <row r="79" spans="1:33" s="24" customFormat="1" ht="29.25" customHeight="1" hidden="1">
      <c r="A79" s="112" t="s">
        <v>52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</row>
    <row r="80" spans="1:35" ht="51" customHeight="1" hidden="1">
      <c r="A80" s="120" t="s">
        <v>4</v>
      </c>
      <c r="B80" s="121"/>
      <c r="C80" s="122" t="s">
        <v>27</v>
      </c>
      <c r="D80" s="123"/>
      <c r="E80" s="123"/>
      <c r="F80" s="123"/>
      <c r="G80" s="123"/>
      <c r="H80" s="124"/>
      <c r="I80" s="125" t="s">
        <v>5</v>
      </c>
      <c r="J80" s="125"/>
      <c r="K80" s="125" t="s">
        <v>28</v>
      </c>
      <c r="L80" s="125"/>
      <c r="M80" s="125"/>
      <c r="N80" s="125"/>
      <c r="O80" s="125" t="str">
        <f>+O72</f>
        <v>Норматив
 горячей воды
куб.м. ** Гкал/куб.м</v>
      </c>
      <c r="P80" s="125"/>
      <c r="Q80" s="125"/>
      <c r="R80" s="125"/>
      <c r="S80" s="125"/>
      <c r="T80" s="125" t="s">
        <v>69</v>
      </c>
      <c r="U80" s="125"/>
      <c r="V80" s="125"/>
      <c r="W80" s="125"/>
      <c r="X80" s="125"/>
      <c r="Y80" s="49" t="s">
        <v>70</v>
      </c>
      <c r="Z80" s="49" t="s">
        <v>71</v>
      </c>
      <c r="AI80" s="15"/>
    </row>
    <row r="81" spans="1:38" ht="12.75" customHeight="1" hidden="1">
      <c r="A81" s="113">
        <v>1</v>
      </c>
      <c r="B81" s="114"/>
      <c r="C81" s="113">
        <v>2</v>
      </c>
      <c r="D81" s="115"/>
      <c r="E81" s="115"/>
      <c r="F81" s="115"/>
      <c r="G81" s="115"/>
      <c r="H81" s="114"/>
      <c r="I81" s="116">
        <v>3</v>
      </c>
      <c r="J81" s="116"/>
      <c r="K81" s="116">
        <v>4</v>
      </c>
      <c r="L81" s="116"/>
      <c r="M81" s="116"/>
      <c r="N81" s="116"/>
      <c r="O81" s="116">
        <v>5</v>
      </c>
      <c r="P81" s="116"/>
      <c r="Q81" s="116"/>
      <c r="R81" s="116"/>
      <c r="S81" s="116"/>
      <c r="T81" s="116">
        <v>6</v>
      </c>
      <c r="U81" s="116"/>
      <c r="V81" s="116"/>
      <c r="W81" s="116"/>
      <c r="X81" s="116"/>
      <c r="Y81" s="47">
        <v>7</v>
      </c>
      <c r="Z81" s="47">
        <v>8</v>
      </c>
      <c r="AI81" s="15"/>
      <c r="AJ81" s="14"/>
      <c r="AL81" s="14"/>
    </row>
    <row r="82" spans="1:38" ht="12.75" customHeight="1" hidden="1">
      <c r="A82" s="97" t="s">
        <v>7</v>
      </c>
      <c r="B82" s="98"/>
      <c r="C82" s="101" t="s">
        <v>75</v>
      </c>
      <c r="D82" s="102"/>
      <c r="E82" s="102"/>
      <c r="F82" s="102"/>
      <c r="G82" s="103"/>
      <c r="H82" s="76" t="s">
        <v>8</v>
      </c>
      <c r="I82" s="107" t="s">
        <v>9</v>
      </c>
      <c r="J82" s="108"/>
      <c r="K82" s="95">
        <f>K16</f>
        <v>44.42</v>
      </c>
      <c r="L82" s="95"/>
      <c r="M82" s="95"/>
      <c r="N82" s="95"/>
      <c r="O82" s="96">
        <f>+ROUND('[6]Ильич'!O82,2)</f>
        <v>1.24</v>
      </c>
      <c r="P82" s="96"/>
      <c r="Q82" s="96"/>
      <c r="R82" s="96"/>
      <c r="S82" s="96"/>
      <c r="T82" s="95">
        <f>ROUND(K82*O82,2)</f>
        <v>55.08</v>
      </c>
      <c r="U82" s="95"/>
      <c r="V82" s="95"/>
      <c r="W82" s="95"/>
      <c r="X82" s="95"/>
      <c r="Y82" s="50">
        <f>ROUND(T82*$AG$22,2)</f>
        <v>27.54</v>
      </c>
      <c r="Z82" s="51">
        <f>+T82+Y82</f>
        <v>82.62</v>
      </c>
      <c r="AG82" s="110">
        <f>+Z82+Z83</f>
        <v>263.4915832</v>
      </c>
      <c r="AI82" s="15"/>
      <c r="AJ82" s="177">
        <v>155.6</v>
      </c>
      <c r="AL82" s="175">
        <f>AG82/AJ82</f>
        <v>1.6933906375321337</v>
      </c>
    </row>
    <row r="83" spans="1:38" ht="12.75" customHeight="1" hidden="1">
      <c r="A83" s="99"/>
      <c r="B83" s="100"/>
      <c r="C83" s="104"/>
      <c r="D83" s="105"/>
      <c r="E83" s="105"/>
      <c r="F83" s="105"/>
      <c r="G83" s="106"/>
      <c r="H83" s="76" t="s">
        <v>10</v>
      </c>
      <c r="I83" s="107" t="s">
        <v>11</v>
      </c>
      <c r="J83" s="108"/>
      <c r="K83" s="95">
        <f>K17</f>
        <v>2126.3</v>
      </c>
      <c r="L83" s="95"/>
      <c r="M83" s="95"/>
      <c r="N83" s="95"/>
      <c r="O83" s="96">
        <f>O82*O17</f>
        <v>0.08506399999999999</v>
      </c>
      <c r="P83" s="96"/>
      <c r="Q83" s="96"/>
      <c r="R83" s="96"/>
      <c r="S83" s="96"/>
      <c r="T83" s="95">
        <f>K83*O83</f>
        <v>180.87158319999998</v>
      </c>
      <c r="U83" s="95"/>
      <c r="V83" s="95"/>
      <c r="W83" s="95"/>
      <c r="X83" s="95"/>
      <c r="Y83" s="52">
        <v>0</v>
      </c>
      <c r="Z83" s="51">
        <f>+T83+Y83</f>
        <v>180.87158319999998</v>
      </c>
      <c r="AG83" s="111"/>
      <c r="AI83" s="15"/>
      <c r="AJ83" s="178"/>
      <c r="AL83" s="176"/>
    </row>
    <row r="84" spans="1:38" ht="12.75" customHeight="1" hidden="1">
      <c r="A84" s="97" t="s">
        <v>7</v>
      </c>
      <c r="B84" s="98"/>
      <c r="C84" s="101" t="s">
        <v>76</v>
      </c>
      <c r="D84" s="102"/>
      <c r="E84" s="102"/>
      <c r="F84" s="102"/>
      <c r="G84" s="103"/>
      <c r="H84" s="76" t="s">
        <v>8</v>
      </c>
      <c r="I84" s="107" t="s">
        <v>9</v>
      </c>
      <c r="J84" s="108"/>
      <c r="K84" s="95">
        <f>K18</f>
        <v>44.42</v>
      </c>
      <c r="L84" s="95"/>
      <c r="M84" s="95"/>
      <c r="N84" s="95"/>
      <c r="O84" s="96">
        <f>+ROUND('[6]Ильич'!O84,2)</f>
        <v>1.24</v>
      </c>
      <c r="P84" s="96"/>
      <c r="Q84" s="96"/>
      <c r="R84" s="96"/>
      <c r="S84" s="96"/>
      <c r="T84" s="95">
        <f>ROUND(K84*O84,2)</f>
        <v>55.08</v>
      </c>
      <c r="U84" s="95"/>
      <c r="V84" s="95"/>
      <c r="W84" s="95"/>
      <c r="X84" s="95"/>
      <c r="Y84" s="50">
        <f>ROUND(T84*$AG$22,2)</f>
        <v>27.54</v>
      </c>
      <c r="Z84" s="51">
        <f>+T84+Y84</f>
        <v>82.62</v>
      </c>
      <c r="AG84" s="110">
        <f>+Z84+Z85</f>
        <v>250.04486200000002</v>
      </c>
      <c r="AI84" s="15"/>
      <c r="AJ84" s="177">
        <v>155.6</v>
      </c>
      <c r="AL84" s="175">
        <f>AG84/AJ84</f>
        <v>1.6069721208226224</v>
      </c>
    </row>
    <row r="85" spans="1:38" ht="12.75" customHeight="1" hidden="1">
      <c r="A85" s="99"/>
      <c r="B85" s="100"/>
      <c r="C85" s="104"/>
      <c r="D85" s="105"/>
      <c r="E85" s="105"/>
      <c r="F85" s="105"/>
      <c r="G85" s="106"/>
      <c r="H85" s="76" t="s">
        <v>10</v>
      </c>
      <c r="I85" s="107" t="s">
        <v>11</v>
      </c>
      <c r="J85" s="108"/>
      <c r="K85" s="95">
        <f>K19</f>
        <v>2126.3</v>
      </c>
      <c r="L85" s="95"/>
      <c r="M85" s="95"/>
      <c r="N85" s="95"/>
      <c r="O85" s="96">
        <f>O84*O19</f>
        <v>0.07874</v>
      </c>
      <c r="P85" s="96"/>
      <c r="Q85" s="96"/>
      <c r="R85" s="96"/>
      <c r="S85" s="96"/>
      <c r="T85" s="95">
        <f>K85*O85</f>
        <v>167.42486200000002</v>
      </c>
      <c r="U85" s="95"/>
      <c r="V85" s="95"/>
      <c r="W85" s="95"/>
      <c r="X85" s="95"/>
      <c r="Y85" s="52">
        <v>0</v>
      </c>
      <c r="Z85" s="51">
        <f>+T85+Y85</f>
        <v>167.42486200000002</v>
      </c>
      <c r="AG85" s="111"/>
      <c r="AI85" s="15"/>
      <c r="AJ85" s="178"/>
      <c r="AL85" s="176"/>
    </row>
    <row r="86" spans="4:35" ht="12.75" hidden="1">
      <c r="D86" s="73"/>
      <c r="E86" s="73"/>
      <c r="F86" s="73"/>
      <c r="G86" s="73"/>
      <c r="H86" s="73"/>
      <c r="I86" s="73"/>
      <c r="J86" s="73"/>
      <c r="AI86" s="15"/>
    </row>
    <row r="87" spans="1:33" s="24" customFormat="1" ht="29.25" customHeight="1">
      <c r="A87" s="112" t="s">
        <v>53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</row>
    <row r="88" spans="1:35" ht="51" customHeight="1" hidden="1">
      <c r="A88" s="120" t="s">
        <v>4</v>
      </c>
      <c r="B88" s="121"/>
      <c r="C88" s="122" t="s">
        <v>27</v>
      </c>
      <c r="D88" s="123"/>
      <c r="E88" s="123"/>
      <c r="F88" s="123"/>
      <c r="G88" s="123"/>
      <c r="H88" s="124"/>
      <c r="I88" s="125" t="s">
        <v>5</v>
      </c>
      <c r="J88" s="125"/>
      <c r="K88" s="125" t="s">
        <v>28</v>
      </c>
      <c r="L88" s="125"/>
      <c r="M88" s="125"/>
      <c r="N88" s="125"/>
      <c r="O88" s="125" t="str">
        <f>+O80</f>
        <v>Норматив
 горячей воды
куб.м. ** Гкал/куб.м</v>
      </c>
      <c r="P88" s="125"/>
      <c r="Q88" s="125"/>
      <c r="R88" s="125"/>
      <c r="S88" s="125"/>
      <c r="T88" s="125" t="s">
        <v>69</v>
      </c>
      <c r="U88" s="125"/>
      <c r="V88" s="125"/>
      <c r="W88" s="125"/>
      <c r="X88" s="125"/>
      <c r="Y88" s="49" t="s">
        <v>70</v>
      </c>
      <c r="Z88" s="49" t="s">
        <v>71</v>
      </c>
      <c r="AI88" s="15"/>
    </row>
    <row r="89" spans="1:38" ht="12.75" customHeight="1" hidden="1">
      <c r="A89" s="113">
        <v>1</v>
      </c>
      <c r="B89" s="114"/>
      <c r="C89" s="113">
        <v>2</v>
      </c>
      <c r="D89" s="115"/>
      <c r="E89" s="115"/>
      <c r="F89" s="115"/>
      <c r="G89" s="115"/>
      <c r="H89" s="114"/>
      <c r="I89" s="116">
        <v>3</v>
      </c>
      <c r="J89" s="116"/>
      <c r="K89" s="116">
        <v>4</v>
      </c>
      <c r="L89" s="116"/>
      <c r="M89" s="116"/>
      <c r="N89" s="116"/>
      <c r="O89" s="116">
        <v>5</v>
      </c>
      <c r="P89" s="116"/>
      <c r="Q89" s="116"/>
      <c r="R89" s="116"/>
      <c r="S89" s="116"/>
      <c r="T89" s="116">
        <v>6</v>
      </c>
      <c r="U89" s="116"/>
      <c r="V89" s="116"/>
      <c r="W89" s="116"/>
      <c r="X89" s="116"/>
      <c r="Y89" s="47">
        <v>7</v>
      </c>
      <c r="Z89" s="47">
        <v>8</v>
      </c>
      <c r="AI89" s="15"/>
      <c r="AJ89" s="14"/>
      <c r="AL89" s="14"/>
    </row>
    <row r="90" spans="1:38" ht="12.75" customHeight="1">
      <c r="A90" s="97" t="s">
        <v>7</v>
      </c>
      <c r="B90" s="98"/>
      <c r="C90" s="101" t="s">
        <v>75</v>
      </c>
      <c r="D90" s="102"/>
      <c r="E90" s="102"/>
      <c r="F90" s="102"/>
      <c r="G90" s="103"/>
      <c r="H90" s="76" t="s">
        <v>8</v>
      </c>
      <c r="I90" s="107" t="s">
        <v>9</v>
      </c>
      <c r="J90" s="108"/>
      <c r="K90" s="95">
        <f>K16</f>
        <v>44.42</v>
      </c>
      <c r="L90" s="95"/>
      <c r="M90" s="95"/>
      <c r="N90" s="95"/>
      <c r="O90" s="96">
        <f>+ROUND('[6]Ильич'!O90,2)</f>
        <v>0.55</v>
      </c>
      <c r="P90" s="96"/>
      <c r="Q90" s="96"/>
      <c r="R90" s="96"/>
      <c r="S90" s="96"/>
      <c r="T90" s="95">
        <f>ROUND(K90*O90,2)</f>
        <v>24.43</v>
      </c>
      <c r="U90" s="95"/>
      <c r="V90" s="95"/>
      <c r="W90" s="95"/>
      <c r="X90" s="95"/>
      <c r="Y90" s="50">
        <f>ROUND(T90*$AG$22,2)</f>
        <v>12.22</v>
      </c>
      <c r="Z90" s="51">
        <f>+T90+Y90</f>
        <v>36.65</v>
      </c>
      <c r="AG90" s="110">
        <f>+Z90+Z91</f>
        <v>116.87529900000001</v>
      </c>
      <c r="AI90" s="15"/>
      <c r="AJ90" s="177">
        <v>155.6</v>
      </c>
      <c r="AL90" s="175">
        <f>AG90/AJ90</f>
        <v>0.7511266002570696</v>
      </c>
    </row>
    <row r="91" spans="1:38" ht="12.75" customHeight="1">
      <c r="A91" s="99"/>
      <c r="B91" s="100"/>
      <c r="C91" s="104"/>
      <c r="D91" s="105"/>
      <c r="E91" s="105"/>
      <c r="F91" s="105"/>
      <c r="G91" s="106"/>
      <c r="H91" s="76" t="s">
        <v>10</v>
      </c>
      <c r="I91" s="107" t="s">
        <v>11</v>
      </c>
      <c r="J91" s="108"/>
      <c r="K91" s="95">
        <f>K17</f>
        <v>2126.3</v>
      </c>
      <c r="L91" s="95"/>
      <c r="M91" s="95"/>
      <c r="N91" s="95"/>
      <c r="O91" s="96">
        <f>O90*O17</f>
        <v>0.03773</v>
      </c>
      <c r="P91" s="96"/>
      <c r="Q91" s="96"/>
      <c r="R91" s="96"/>
      <c r="S91" s="96"/>
      <c r="T91" s="95">
        <f>K91*O91</f>
        <v>80.225299</v>
      </c>
      <c r="U91" s="95"/>
      <c r="V91" s="95"/>
      <c r="W91" s="95"/>
      <c r="X91" s="95"/>
      <c r="Y91" s="52">
        <v>0</v>
      </c>
      <c r="Z91" s="51">
        <f>+T91+Y91</f>
        <v>80.225299</v>
      </c>
      <c r="AG91" s="111"/>
      <c r="AI91" s="15"/>
      <c r="AJ91" s="178"/>
      <c r="AL91" s="176"/>
    </row>
    <row r="92" spans="1:38" ht="12.75" customHeight="1">
      <c r="A92" s="97" t="s">
        <v>7</v>
      </c>
      <c r="B92" s="98"/>
      <c r="C92" s="101" t="s">
        <v>76</v>
      </c>
      <c r="D92" s="102"/>
      <c r="E92" s="102"/>
      <c r="F92" s="102"/>
      <c r="G92" s="103"/>
      <c r="H92" s="76" t="s">
        <v>8</v>
      </c>
      <c r="I92" s="107" t="s">
        <v>9</v>
      </c>
      <c r="J92" s="108"/>
      <c r="K92" s="95">
        <f>K18</f>
        <v>44.42</v>
      </c>
      <c r="L92" s="95"/>
      <c r="M92" s="95"/>
      <c r="N92" s="95"/>
      <c r="O92" s="96">
        <f>+ROUND('[6]Ильич'!O92,2)</f>
        <v>0.55</v>
      </c>
      <c r="P92" s="96"/>
      <c r="Q92" s="96"/>
      <c r="R92" s="96"/>
      <c r="S92" s="96"/>
      <c r="T92" s="95">
        <f>ROUND(K92*O92,2)</f>
        <v>24.43</v>
      </c>
      <c r="U92" s="95"/>
      <c r="V92" s="95"/>
      <c r="W92" s="95"/>
      <c r="X92" s="95"/>
      <c r="Y92" s="50">
        <f>ROUND(T92*$AG$22,2)</f>
        <v>12.22</v>
      </c>
      <c r="Z92" s="51">
        <f>+T92+Y92</f>
        <v>36.65</v>
      </c>
      <c r="AG92" s="110">
        <f>+Z92+Z93</f>
        <v>110.91102750000002</v>
      </c>
      <c r="AI92" s="15"/>
      <c r="AJ92" s="177">
        <v>155.6</v>
      </c>
      <c r="AL92" s="175">
        <f>AG92/AJ92</f>
        <v>0.7127958065552701</v>
      </c>
    </row>
    <row r="93" spans="1:38" ht="12.75" customHeight="1">
      <c r="A93" s="99"/>
      <c r="B93" s="100"/>
      <c r="C93" s="104"/>
      <c r="D93" s="105"/>
      <c r="E93" s="105"/>
      <c r="F93" s="105"/>
      <c r="G93" s="106"/>
      <c r="H93" s="76" t="s">
        <v>10</v>
      </c>
      <c r="I93" s="107" t="s">
        <v>11</v>
      </c>
      <c r="J93" s="108"/>
      <c r="K93" s="95">
        <f>K19</f>
        <v>2126.3</v>
      </c>
      <c r="L93" s="95"/>
      <c r="M93" s="95"/>
      <c r="N93" s="95"/>
      <c r="O93" s="96">
        <f>O92*O19</f>
        <v>0.034925000000000005</v>
      </c>
      <c r="P93" s="96"/>
      <c r="Q93" s="96"/>
      <c r="R93" s="96"/>
      <c r="S93" s="96"/>
      <c r="T93" s="95">
        <f>K93*O93</f>
        <v>74.26102750000001</v>
      </c>
      <c r="U93" s="95"/>
      <c r="V93" s="95"/>
      <c r="W93" s="95"/>
      <c r="X93" s="95"/>
      <c r="Y93" s="52">
        <v>0</v>
      </c>
      <c r="Z93" s="51">
        <f>+T93+Y93</f>
        <v>74.26102750000001</v>
      </c>
      <c r="AG93" s="111"/>
      <c r="AI93" s="15"/>
      <c r="AJ93" s="178"/>
      <c r="AL93" s="176"/>
    </row>
    <row r="94" spans="4:35" ht="12.75" hidden="1">
      <c r="D94" s="73"/>
      <c r="E94" s="73"/>
      <c r="F94" s="73"/>
      <c r="G94" s="73"/>
      <c r="H94" s="73"/>
      <c r="I94" s="73"/>
      <c r="J94" s="73"/>
      <c r="AI94" s="15"/>
    </row>
    <row r="95" spans="1:33" s="24" customFormat="1" ht="29.25" customHeight="1">
      <c r="A95" s="112" t="s">
        <v>54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</row>
    <row r="96" spans="1:35" ht="51" customHeight="1" hidden="1">
      <c r="A96" s="120" t="s">
        <v>4</v>
      </c>
      <c r="B96" s="121"/>
      <c r="C96" s="122" t="s">
        <v>27</v>
      </c>
      <c r="D96" s="123"/>
      <c r="E96" s="123"/>
      <c r="F96" s="123"/>
      <c r="G96" s="123"/>
      <c r="H96" s="124"/>
      <c r="I96" s="125" t="s">
        <v>5</v>
      </c>
      <c r="J96" s="125"/>
      <c r="K96" s="125" t="s">
        <v>28</v>
      </c>
      <c r="L96" s="125"/>
      <c r="M96" s="125"/>
      <c r="N96" s="125"/>
      <c r="O96" s="125" t="str">
        <f>+O88</f>
        <v>Норматив
 горячей воды
куб.м. ** Гкал/куб.м</v>
      </c>
      <c r="P96" s="125"/>
      <c r="Q96" s="125"/>
      <c r="R96" s="125"/>
      <c r="S96" s="125"/>
      <c r="T96" s="125" t="s">
        <v>69</v>
      </c>
      <c r="U96" s="125"/>
      <c r="V96" s="125"/>
      <c r="W96" s="125"/>
      <c r="X96" s="125"/>
      <c r="Y96" s="49" t="s">
        <v>70</v>
      </c>
      <c r="Z96" s="49" t="s">
        <v>71</v>
      </c>
      <c r="AI96" s="15"/>
    </row>
    <row r="97" spans="1:38" ht="12.75" customHeight="1" hidden="1">
      <c r="A97" s="113">
        <v>1</v>
      </c>
      <c r="B97" s="114"/>
      <c r="C97" s="113">
        <v>2</v>
      </c>
      <c r="D97" s="115"/>
      <c r="E97" s="115"/>
      <c r="F97" s="115"/>
      <c r="G97" s="115"/>
      <c r="H97" s="114"/>
      <c r="I97" s="116">
        <v>3</v>
      </c>
      <c r="J97" s="116"/>
      <c r="K97" s="116">
        <v>4</v>
      </c>
      <c r="L97" s="116"/>
      <c r="M97" s="116"/>
      <c r="N97" s="116"/>
      <c r="O97" s="116">
        <v>5</v>
      </c>
      <c r="P97" s="116"/>
      <c r="Q97" s="116"/>
      <c r="R97" s="116"/>
      <c r="S97" s="116"/>
      <c r="T97" s="116">
        <v>6</v>
      </c>
      <c r="U97" s="116"/>
      <c r="V97" s="116"/>
      <c r="W97" s="116"/>
      <c r="X97" s="116"/>
      <c r="Y97" s="47">
        <v>7</v>
      </c>
      <c r="Z97" s="47">
        <v>8</v>
      </c>
      <c r="AI97" s="15"/>
      <c r="AJ97" s="14"/>
      <c r="AL97" s="14"/>
    </row>
    <row r="98" spans="1:38" ht="12.75" customHeight="1">
      <c r="A98" s="97" t="s">
        <v>7</v>
      </c>
      <c r="B98" s="98"/>
      <c r="C98" s="101" t="s">
        <v>75</v>
      </c>
      <c r="D98" s="102"/>
      <c r="E98" s="102"/>
      <c r="F98" s="102"/>
      <c r="G98" s="103"/>
      <c r="H98" s="76" t="s">
        <v>8</v>
      </c>
      <c r="I98" s="107" t="s">
        <v>9</v>
      </c>
      <c r="J98" s="108"/>
      <c r="K98" s="95">
        <f>K16</f>
        <v>44.42</v>
      </c>
      <c r="L98" s="95"/>
      <c r="M98" s="95"/>
      <c r="N98" s="95"/>
      <c r="O98" s="96">
        <f>+ROUND('[6]Ильич'!O98,2)</f>
        <v>1.91</v>
      </c>
      <c r="P98" s="96"/>
      <c r="Q98" s="96"/>
      <c r="R98" s="96"/>
      <c r="S98" s="96"/>
      <c r="T98" s="95">
        <f>ROUND(K98*O98,2)</f>
        <v>84.84</v>
      </c>
      <c r="U98" s="95"/>
      <c r="V98" s="95"/>
      <c r="W98" s="95"/>
      <c r="X98" s="95"/>
      <c r="Y98" s="50">
        <f>ROUND(T98*$AG$22,2)</f>
        <v>42.42</v>
      </c>
      <c r="Z98" s="51">
        <f>+T98+Y98</f>
        <v>127.26</v>
      </c>
      <c r="AG98" s="110">
        <f>+Z98+Z99</f>
        <v>405.8605838</v>
      </c>
      <c r="AI98" s="15"/>
      <c r="AJ98" s="177">
        <v>375.04</v>
      </c>
      <c r="AL98" s="175">
        <f>AG98/AJ98</f>
        <v>1.0821794576578496</v>
      </c>
    </row>
    <row r="99" spans="1:38" ht="12.75" customHeight="1">
      <c r="A99" s="99"/>
      <c r="B99" s="100"/>
      <c r="C99" s="104"/>
      <c r="D99" s="105"/>
      <c r="E99" s="105"/>
      <c r="F99" s="105"/>
      <c r="G99" s="106"/>
      <c r="H99" s="76" t="s">
        <v>10</v>
      </c>
      <c r="I99" s="107" t="s">
        <v>11</v>
      </c>
      <c r="J99" s="108"/>
      <c r="K99" s="95">
        <f>K17</f>
        <v>2126.3</v>
      </c>
      <c r="L99" s="95"/>
      <c r="M99" s="95"/>
      <c r="N99" s="95"/>
      <c r="O99" s="96">
        <f>O98*O17</f>
        <v>0.13102599999999998</v>
      </c>
      <c r="P99" s="96"/>
      <c r="Q99" s="96"/>
      <c r="R99" s="96"/>
      <c r="S99" s="96"/>
      <c r="T99" s="95">
        <f>K99*O99</f>
        <v>278.6005838</v>
      </c>
      <c r="U99" s="95"/>
      <c r="V99" s="95"/>
      <c r="W99" s="95"/>
      <c r="X99" s="95"/>
      <c r="Y99" s="52">
        <v>0</v>
      </c>
      <c r="Z99" s="51">
        <f>+T99+Y99</f>
        <v>278.6005838</v>
      </c>
      <c r="AG99" s="111"/>
      <c r="AI99" s="15"/>
      <c r="AJ99" s="178"/>
      <c r="AL99" s="176"/>
    </row>
    <row r="100" spans="1:38" ht="12.75" customHeight="1">
      <c r="A100" s="97" t="s">
        <v>7</v>
      </c>
      <c r="B100" s="98"/>
      <c r="C100" s="101" t="s">
        <v>76</v>
      </c>
      <c r="D100" s="102"/>
      <c r="E100" s="102"/>
      <c r="F100" s="102"/>
      <c r="G100" s="103"/>
      <c r="H100" s="76" t="s">
        <v>8</v>
      </c>
      <c r="I100" s="107" t="s">
        <v>9</v>
      </c>
      <c r="J100" s="108"/>
      <c r="K100" s="95">
        <f>K18</f>
        <v>44.42</v>
      </c>
      <c r="L100" s="95"/>
      <c r="M100" s="95"/>
      <c r="N100" s="95"/>
      <c r="O100" s="96">
        <f>+ROUND('[6]Ильич'!O100,2)</f>
        <v>1.91</v>
      </c>
      <c r="P100" s="96"/>
      <c r="Q100" s="96"/>
      <c r="R100" s="96"/>
      <c r="S100" s="96"/>
      <c r="T100" s="95">
        <f>ROUND(K100*O100,2)</f>
        <v>84.84</v>
      </c>
      <c r="U100" s="95"/>
      <c r="V100" s="95"/>
      <c r="W100" s="95"/>
      <c r="X100" s="95"/>
      <c r="Y100" s="50">
        <f>ROUND(T100*$AG$22,2)</f>
        <v>42.42</v>
      </c>
      <c r="Z100" s="51">
        <f>+T100+Y100</f>
        <v>127.26</v>
      </c>
      <c r="AG100" s="110">
        <f>+Z100+Z101</f>
        <v>385.1482955</v>
      </c>
      <c r="AI100" s="15"/>
      <c r="AJ100" s="177">
        <v>375.04</v>
      </c>
      <c r="AL100" s="175">
        <f>AG100/AJ100</f>
        <v>1.0269525797248293</v>
      </c>
    </row>
    <row r="101" spans="1:38" ht="13.5" customHeight="1">
      <c r="A101" s="99"/>
      <c r="B101" s="100"/>
      <c r="C101" s="104"/>
      <c r="D101" s="105"/>
      <c r="E101" s="105"/>
      <c r="F101" s="105"/>
      <c r="G101" s="106"/>
      <c r="H101" s="76" t="s">
        <v>10</v>
      </c>
      <c r="I101" s="107" t="s">
        <v>11</v>
      </c>
      <c r="J101" s="108"/>
      <c r="K101" s="95">
        <f>K19</f>
        <v>2126.3</v>
      </c>
      <c r="L101" s="95"/>
      <c r="M101" s="95"/>
      <c r="N101" s="95"/>
      <c r="O101" s="96">
        <f>O100*O19</f>
        <v>0.12128499999999999</v>
      </c>
      <c r="P101" s="96"/>
      <c r="Q101" s="96"/>
      <c r="R101" s="96"/>
      <c r="S101" s="96"/>
      <c r="T101" s="95">
        <f>K101*O101</f>
        <v>257.8882955</v>
      </c>
      <c r="U101" s="95"/>
      <c r="V101" s="95"/>
      <c r="W101" s="95"/>
      <c r="X101" s="95"/>
      <c r="Y101" s="52">
        <v>0</v>
      </c>
      <c r="Z101" s="51">
        <f>+T101+Y101</f>
        <v>257.8882955</v>
      </c>
      <c r="AG101" s="111"/>
      <c r="AI101" s="15"/>
      <c r="AJ101" s="178"/>
      <c r="AL101" s="176"/>
    </row>
    <row r="102" spans="4:35" ht="3" customHeight="1" hidden="1">
      <c r="D102" s="73"/>
      <c r="E102" s="73"/>
      <c r="F102" s="73"/>
      <c r="G102" s="73"/>
      <c r="H102" s="73"/>
      <c r="I102" s="73"/>
      <c r="J102" s="73"/>
      <c r="AI102" s="15"/>
    </row>
    <row r="103" spans="4:35" ht="7.5" customHeight="1">
      <c r="D103" s="73"/>
      <c r="E103" s="73"/>
      <c r="F103" s="73"/>
      <c r="G103" s="73"/>
      <c r="H103" s="73"/>
      <c r="I103" s="73"/>
      <c r="J103" s="73"/>
      <c r="AI103" s="15"/>
    </row>
    <row r="104" spans="1:35" s="5" customFormat="1" ht="15">
      <c r="A104" s="126" t="s">
        <v>96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77"/>
      <c r="AG104" s="77"/>
      <c r="AH104"/>
      <c r="AI104" s="20"/>
    </row>
    <row r="105" spans="1:33" s="24" customFormat="1" ht="30" customHeight="1">
      <c r="A105" s="112" t="s">
        <v>46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23"/>
      <c r="AG105" s="23"/>
    </row>
    <row r="106" spans="1:35" ht="51" customHeight="1">
      <c r="A106" s="120" t="s">
        <v>4</v>
      </c>
      <c r="B106" s="121"/>
      <c r="C106" s="122" t="s">
        <v>27</v>
      </c>
      <c r="D106" s="123"/>
      <c r="E106" s="123"/>
      <c r="F106" s="123"/>
      <c r="G106" s="123"/>
      <c r="H106" s="124"/>
      <c r="I106" s="125" t="s">
        <v>5</v>
      </c>
      <c r="J106" s="125"/>
      <c r="K106" s="125" t="s">
        <v>28</v>
      </c>
      <c r="L106" s="125"/>
      <c r="M106" s="125"/>
      <c r="N106" s="125"/>
      <c r="O106" s="125" t="s">
        <v>97</v>
      </c>
      <c r="P106" s="125"/>
      <c r="Q106" s="125"/>
      <c r="R106" s="125"/>
      <c r="S106" s="125"/>
      <c r="T106" s="125" t="s">
        <v>6</v>
      </c>
      <c r="U106" s="125"/>
      <c r="V106" s="125"/>
      <c r="W106" s="125"/>
      <c r="X106" s="125"/>
      <c r="Y106" s="49" t="s">
        <v>70</v>
      </c>
      <c r="Z106" s="49" t="s">
        <v>71</v>
      </c>
      <c r="AI106" s="15"/>
    </row>
    <row r="107" spans="1:38" ht="21.75" customHeight="1">
      <c r="A107" s="113">
        <v>1</v>
      </c>
      <c r="B107" s="114"/>
      <c r="C107" s="113">
        <v>2</v>
      </c>
      <c r="D107" s="115"/>
      <c r="E107" s="115"/>
      <c r="F107" s="115"/>
      <c r="G107" s="115"/>
      <c r="H107" s="114"/>
      <c r="I107" s="116">
        <v>3</v>
      </c>
      <c r="J107" s="116"/>
      <c r="K107" s="116">
        <v>4</v>
      </c>
      <c r="L107" s="116"/>
      <c r="M107" s="116"/>
      <c r="N107" s="116"/>
      <c r="O107" s="116">
        <v>5</v>
      </c>
      <c r="P107" s="116"/>
      <c r="Q107" s="116"/>
      <c r="R107" s="116"/>
      <c r="S107" s="116"/>
      <c r="T107" s="117" t="s">
        <v>72</v>
      </c>
      <c r="U107" s="118"/>
      <c r="V107" s="118"/>
      <c r="W107" s="118"/>
      <c r="X107" s="119"/>
      <c r="Y107" s="47" t="s">
        <v>79</v>
      </c>
      <c r="Z107" s="47" t="s">
        <v>74</v>
      </c>
      <c r="AI107" s="15"/>
      <c r="AJ107" s="14"/>
      <c r="AL107" s="14"/>
    </row>
    <row r="108" spans="1:38" ht="12.75" customHeight="1">
      <c r="A108" s="97" t="s">
        <v>7</v>
      </c>
      <c r="B108" s="98"/>
      <c r="C108" s="101" t="s">
        <v>75</v>
      </c>
      <c r="D108" s="102"/>
      <c r="E108" s="102"/>
      <c r="F108" s="102"/>
      <c r="G108" s="103"/>
      <c r="H108" s="76" t="s">
        <v>8</v>
      </c>
      <c r="I108" s="107" t="s">
        <v>9</v>
      </c>
      <c r="J108" s="108"/>
      <c r="K108" s="95">
        <f>+K34</f>
        <v>44.42</v>
      </c>
      <c r="L108" s="95"/>
      <c r="M108" s="95"/>
      <c r="N108" s="95"/>
      <c r="O108" s="96">
        <f>+O34*2</f>
        <v>6.48</v>
      </c>
      <c r="P108" s="96"/>
      <c r="Q108" s="96"/>
      <c r="R108" s="96"/>
      <c r="S108" s="96"/>
      <c r="T108" s="95">
        <f>K108*O108</f>
        <v>287.8416</v>
      </c>
      <c r="U108" s="95"/>
      <c r="V108" s="95"/>
      <c r="W108" s="95"/>
      <c r="X108" s="95"/>
      <c r="Y108" s="50">
        <f>ROUND(T108*$AG$22,2)</f>
        <v>143.92</v>
      </c>
      <c r="Z108" s="51">
        <f>+T108+Y108</f>
        <v>431.76160000000004</v>
      </c>
      <c r="AG108" s="110">
        <f>+Z108+Z109</f>
        <v>1376.9614864</v>
      </c>
      <c r="AI108" s="15"/>
      <c r="AJ108" s="177">
        <v>844.99</v>
      </c>
      <c r="AL108" s="175">
        <f>AG108/AJ108</f>
        <v>1.6295595053195895</v>
      </c>
    </row>
    <row r="109" spans="1:38" ht="12.75" customHeight="1">
      <c r="A109" s="99"/>
      <c r="B109" s="100"/>
      <c r="C109" s="104"/>
      <c r="D109" s="105"/>
      <c r="E109" s="105"/>
      <c r="F109" s="105"/>
      <c r="G109" s="106"/>
      <c r="H109" s="76" t="s">
        <v>10</v>
      </c>
      <c r="I109" s="107" t="s">
        <v>11</v>
      </c>
      <c r="J109" s="108"/>
      <c r="K109" s="95">
        <f>+K35</f>
        <v>2126.3</v>
      </c>
      <c r="L109" s="95"/>
      <c r="M109" s="95"/>
      <c r="N109" s="95"/>
      <c r="O109" s="96">
        <f>O108*O$17</f>
        <v>0.444528</v>
      </c>
      <c r="P109" s="96"/>
      <c r="Q109" s="96"/>
      <c r="R109" s="96"/>
      <c r="S109" s="96"/>
      <c r="T109" s="95">
        <f>K109*O109</f>
        <v>945.1998864000001</v>
      </c>
      <c r="U109" s="95"/>
      <c r="V109" s="95"/>
      <c r="W109" s="95"/>
      <c r="X109" s="95"/>
      <c r="Y109" s="52">
        <v>0</v>
      </c>
      <c r="Z109" s="51">
        <f>+T109+Y109</f>
        <v>945.1998864000001</v>
      </c>
      <c r="AG109" s="111"/>
      <c r="AI109" s="15"/>
      <c r="AJ109" s="178"/>
      <c r="AL109" s="176"/>
    </row>
    <row r="110" spans="1:38" ht="12.75" customHeight="1">
      <c r="A110" s="97" t="s">
        <v>7</v>
      </c>
      <c r="B110" s="98"/>
      <c r="C110" s="101" t="s">
        <v>76</v>
      </c>
      <c r="D110" s="102"/>
      <c r="E110" s="102"/>
      <c r="F110" s="102"/>
      <c r="G110" s="103"/>
      <c r="H110" s="76" t="s">
        <v>8</v>
      </c>
      <c r="I110" s="107" t="s">
        <v>9</v>
      </c>
      <c r="J110" s="108"/>
      <c r="K110" s="95">
        <f>+K108</f>
        <v>44.42</v>
      </c>
      <c r="L110" s="95"/>
      <c r="M110" s="95"/>
      <c r="N110" s="95"/>
      <c r="O110" s="96">
        <f>+O108</f>
        <v>6.48</v>
      </c>
      <c r="P110" s="96"/>
      <c r="Q110" s="96"/>
      <c r="R110" s="96"/>
      <c r="S110" s="96"/>
      <c r="T110" s="95">
        <f>K110*O110</f>
        <v>287.8416</v>
      </c>
      <c r="U110" s="95"/>
      <c r="V110" s="95"/>
      <c r="W110" s="95"/>
      <c r="X110" s="95"/>
      <c r="Y110" s="50">
        <f>ROUND(T110*$AG$22,2)</f>
        <v>143.92</v>
      </c>
      <c r="Z110" s="51">
        <f>+T110+Y110</f>
        <v>431.76160000000004</v>
      </c>
      <c r="AG110" s="110">
        <f>+Z110+Z111</f>
        <v>1306.6915240000003</v>
      </c>
      <c r="AI110" s="15"/>
      <c r="AJ110" s="177">
        <v>844.99</v>
      </c>
      <c r="AL110" s="175">
        <f>AG110/AJ110</f>
        <v>1.546398802352691</v>
      </c>
    </row>
    <row r="111" spans="1:38" ht="12.75" customHeight="1">
      <c r="A111" s="99"/>
      <c r="B111" s="100"/>
      <c r="C111" s="104"/>
      <c r="D111" s="105"/>
      <c r="E111" s="105"/>
      <c r="F111" s="105"/>
      <c r="G111" s="106"/>
      <c r="H111" s="76" t="s">
        <v>10</v>
      </c>
      <c r="I111" s="107" t="s">
        <v>11</v>
      </c>
      <c r="J111" s="108"/>
      <c r="K111" s="95">
        <f>+K109</f>
        <v>2126.3</v>
      </c>
      <c r="L111" s="95"/>
      <c r="M111" s="95"/>
      <c r="N111" s="95"/>
      <c r="O111" s="96">
        <f>O110*O$19</f>
        <v>0.41148</v>
      </c>
      <c r="P111" s="96"/>
      <c r="Q111" s="96"/>
      <c r="R111" s="96"/>
      <c r="S111" s="96"/>
      <c r="T111" s="95">
        <f>K111*O111</f>
        <v>874.9299240000001</v>
      </c>
      <c r="U111" s="95"/>
      <c r="V111" s="95"/>
      <c r="W111" s="95"/>
      <c r="X111" s="95"/>
      <c r="Y111" s="52">
        <v>0</v>
      </c>
      <c r="Z111" s="51">
        <f>+T111+Y111</f>
        <v>874.9299240000001</v>
      </c>
      <c r="AG111" s="111"/>
      <c r="AI111" s="15"/>
      <c r="AJ111" s="178"/>
      <c r="AL111" s="176"/>
    </row>
    <row r="112" spans="1:33" s="24" customFormat="1" ht="30" customHeight="1">
      <c r="A112" s="112" t="s">
        <v>48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</row>
    <row r="113" spans="1:38" ht="12.75" customHeight="1">
      <c r="A113" s="97" t="s">
        <v>7</v>
      </c>
      <c r="B113" s="98"/>
      <c r="C113" s="101" t="s">
        <v>75</v>
      </c>
      <c r="D113" s="102"/>
      <c r="E113" s="102"/>
      <c r="F113" s="102"/>
      <c r="G113" s="103"/>
      <c r="H113" s="76" t="s">
        <v>8</v>
      </c>
      <c r="I113" s="107" t="s">
        <v>9</v>
      </c>
      <c r="J113" s="108"/>
      <c r="K113" s="95">
        <f>+K108</f>
        <v>44.42</v>
      </c>
      <c r="L113" s="95"/>
      <c r="M113" s="95"/>
      <c r="N113" s="95"/>
      <c r="O113" s="96">
        <f>+O50*2</f>
        <v>5.26</v>
      </c>
      <c r="P113" s="96"/>
      <c r="Q113" s="96"/>
      <c r="R113" s="96"/>
      <c r="S113" s="96"/>
      <c r="T113" s="95">
        <f>K113*O113</f>
        <v>233.6492</v>
      </c>
      <c r="U113" s="95"/>
      <c r="V113" s="95"/>
      <c r="W113" s="95"/>
      <c r="X113" s="95"/>
      <c r="Y113" s="50">
        <f>ROUND(T113*$AG$22,2)</f>
        <v>116.82</v>
      </c>
      <c r="Z113" s="51">
        <f>+T113+Y113</f>
        <v>350.4692</v>
      </c>
      <c r="AG113" s="110">
        <f>+Z113+Z114</f>
        <v>1117.7147868</v>
      </c>
      <c r="AI113" s="15"/>
      <c r="AJ113" s="177">
        <v>844.99</v>
      </c>
      <c r="AL113" s="175">
        <f>AG113/AJ113</f>
        <v>1.3227550465685984</v>
      </c>
    </row>
    <row r="114" spans="1:38" ht="12.75" customHeight="1">
      <c r="A114" s="99"/>
      <c r="B114" s="100"/>
      <c r="C114" s="104"/>
      <c r="D114" s="105"/>
      <c r="E114" s="105"/>
      <c r="F114" s="105"/>
      <c r="G114" s="106"/>
      <c r="H114" s="76" t="s">
        <v>10</v>
      </c>
      <c r="I114" s="107" t="s">
        <v>11</v>
      </c>
      <c r="J114" s="108"/>
      <c r="K114" s="95">
        <f>+K109</f>
        <v>2126.3</v>
      </c>
      <c r="L114" s="95"/>
      <c r="M114" s="95"/>
      <c r="N114" s="95"/>
      <c r="O114" s="96">
        <f>O113*O$17</f>
        <v>0.36083599999999993</v>
      </c>
      <c r="P114" s="96"/>
      <c r="Q114" s="96"/>
      <c r="R114" s="96"/>
      <c r="S114" s="96"/>
      <c r="T114" s="95">
        <f>K114*O114</f>
        <v>767.2455868</v>
      </c>
      <c r="U114" s="95"/>
      <c r="V114" s="95"/>
      <c r="W114" s="95"/>
      <c r="X114" s="95"/>
      <c r="Y114" s="52">
        <v>0</v>
      </c>
      <c r="Z114" s="51">
        <f>+T114+Y114</f>
        <v>767.2455868</v>
      </c>
      <c r="AG114" s="111"/>
      <c r="AI114" s="15"/>
      <c r="AJ114" s="178"/>
      <c r="AL114" s="176"/>
    </row>
    <row r="115" spans="1:38" ht="12.75" customHeight="1">
      <c r="A115" s="97" t="s">
        <v>7</v>
      </c>
      <c r="B115" s="98"/>
      <c r="C115" s="101" t="s">
        <v>76</v>
      </c>
      <c r="D115" s="102"/>
      <c r="E115" s="102"/>
      <c r="F115" s="102"/>
      <c r="G115" s="103"/>
      <c r="H115" s="76" t="s">
        <v>8</v>
      </c>
      <c r="I115" s="107" t="s">
        <v>9</v>
      </c>
      <c r="J115" s="108"/>
      <c r="K115" s="95">
        <f>+K110</f>
        <v>44.42</v>
      </c>
      <c r="L115" s="95"/>
      <c r="M115" s="95"/>
      <c r="N115" s="95"/>
      <c r="O115" s="96">
        <f>+O113</f>
        <v>5.26</v>
      </c>
      <c r="P115" s="96"/>
      <c r="Q115" s="96"/>
      <c r="R115" s="96"/>
      <c r="S115" s="96"/>
      <c r="T115" s="95">
        <f>K115*O115</f>
        <v>233.6492</v>
      </c>
      <c r="U115" s="95"/>
      <c r="V115" s="95"/>
      <c r="W115" s="95"/>
      <c r="X115" s="95"/>
      <c r="Y115" s="50">
        <f>ROUND(T115*$AG$22,2)</f>
        <v>116.82</v>
      </c>
      <c r="Z115" s="51">
        <f>+T115+Y115</f>
        <v>350.4692</v>
      </c>
      <c r="AG115" s="110">
        <f>+Z115+Z116</f>
        <v>1060.674663</v>
      </c>
      <c r="AI115" s="15"/>
      <c r="AJ115" s="177">
        <v>844.99</v>
      </c>
      <c r="AL115" s="175">
        <f>AG115/AJ115</f>
        <v>1.2552511426170725</v>
      </c>
    </row>
    <row r="116" spans="1:38" ht="12.75" customHeight="1">
      <c r="A116" s="99"/>
      <c r="B116" s="100"/>
      <c r="C116" s="104"/>
      <c r="D116" s="105"/>
      <c r="E116" s="105"/>
      <c r="F116" s="105"/>
      <c r="G116" s="106"/>
      <c r="H116" s="76" t="s">
        <v>10</v>
      </c>
      <c r="I116" s="107" t="s">
        <v>11</v>
      </c>
      <c r="J116" s="108"/>
      <c r="K116" s="95">
        <f>+K111</f>
        <v>2126.3</v>
      </c>
      <c r="L116" s="95"/>
      <c r="M116" s="95"/>
      <c r="N116" s="95"/>
      <c r="O116" s="96">
        <f>O115*O$19</f>
        <v>0.33401</v>
      </c>
      <c r="P116" s="96"/>
      <c r="Q116" s="96"/>
      <c r="R116" s="96"/>
      <c r="S116" s="96"/>
      <c r="T116" s="95">
        <f>K116*O116</f>
        <v>710.205463</v>
      </c>
      <c r="U116" s="95"/>
      <c r="V116" s="95"/>
      <c r="W116" s="95"/>
      <c r="X116" s="95"/>
      <c r="Y116" s="52">
        <v>0</v>
      </c>
      <c r="Z116" s="51">
        <f>+T116+Y116</f>
        <v>710.205463</v>
      </c>
      <c r="AG116" s="111"/>
      <c r="AI116" s="15"/>
      <c r="AJ116" s="178"/>
      <c r="AL116" s="176"/>
    </row>
    <row r="117" spans="1:39" ht="25.5" customHeight="1">
      <c r="A117" s="112" t="s">
        <v>53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9"/>
      <c r="AG117" s="33"/>
      <c r="AL117" s="34" t="s">
        <v>98</v>
      </c>
      <c r="AM117" s="35" t="s">
        <v>99</v>
      </c>
    </row>
    <row r="118" spans="1:38" ht="12.75" customHeight="1">
      <c r="A118" s="97" t="s">
        <v>7</v>
      </c>
      <c r="B118" s="98"/>
      <c r="C118" s="101" t="s">
        <v>75</v>
      </c>
      <c r="D118" s="102"/>
      <c r="E118" s="102"/>
      <c r="F118" s="102"/>
      <c r="G118" s="103"/>
      <c r="H118" s="76" t="s">
        <v>8</v>
      </c>
      <c r="I118" s="107" t="s">
        <v>9</v>
      </c>
      <c r="J118" s="108"/>
      <c r="K118" s="95">
        <f>+K113</f>
        <v>44.42</v>
      </c>
      <c r="L118" s="95"/>
      <c r="M118" s="95"/>
      <c r="N118" s="95"/>
      <c r="O118" s="109">
        <f>+O90*2</f>
        <v>1.1</v>
      </c>
      <c r="P118" s="109"/>
      <c r="Q118" s="109"/>
      <c r="R118" s="109"/>
      <c r="S118" s="109"/>
      <c r="T118" s="95">
        <f>K118*O118</f>
        <v>48.86200000000001</v>
      </c>
      <c r="U118" s="95"/>
      <c r="V118" s="95"/>
      <c r="W118" s="95"/>
      <c r="X118" s="95"/>
      <c r="Y118" s="50">
        <f>ROUND(T118*$AG$22,2)</f>
        <v>24.43</v>
      </c>
      <c r="Z118" s="51">
        <f>+T118+Y118</f>
        <v>73.292</v>
      </c>
      <c r="AG118" s="110">
        <f>+Z118+Z119</f>
        <v>233.74259800000002</v>
      </c>
      <c r="AI118" s="15"/>
      <c r="AJ118" s="177">
        <v>844.99</v>
      </c>
      <c r="AL118" s="175">
        <f>AG118/AJ118</f>
        <v>0.27662173280157165</v>
      </c>
    </row>
    <row r="119" spans="1:38" ht="12.75" customHeight="1">
      <c r="A119" s="99"/>
      <c r="B119" s="100"/>
      <c r="C119" s="104"/>
      <c r="D119" s="105"/>
      <c r="E119" s="105"/>
      <c r="F119" s="105"/>
      <c r="G119" s="106"/>
      <c r="H119" s="76" t="s">
        <v>10</v>
      </c>
      <c r="I119" s="107" t="s">
        <v>11</v>
      </c>
      <c r="J119" s="108"/>
      <c r="K119" s="95">
        <f>+K114</f>
        <v>2126.3</v>
      </c>
      <c r="L119" s="95"/>
      <c r="M119" s="95"/>
      <c r="N119" s="95"/>
      <c r="O119" s="96">
        <f>O118*O$17</f>
        <v>0.07546</v>
      </c>
      <c r="P119" s="96"/>
      <c r="Q119" s="96"/>
      <c r="R119" s="96"/>
      <c r="S119" s="96"/>
      <c r="T119" s="95">
        <f>K119*O119</f>
        <v>160.450598</v>
      </c>
      <c r="U119" s="95"/>
      <c r="V119" s="95"/>
      <c r="W119" s="95"/>
      <c r="X119" s="95"/>
      <c r="Y119" s="52">
        <v>0</v>
      </c>
      <c r="Z119" s="51">
        <f>+T119+Y119</f>
        <v>160.450598</v>
      </c>
      <c r="AG119" s="111"/>
      <c r="AI119" s="15"/>
      <c r="AJ119" s="178"/>
      <c r="AL119" s="176"/>
    </row>
    <row r="120" spans="1:38" ht="12.75" customHeight="1">
      <c r="A120" s="97" t="s">
        <v>7</v>
      </c>
      <c r="B120" s="98"/>
      <c r="C120" s="101" t="s">
        <v>76</v>
      </c>
      <c r="D120" s="102"/>
      <c r="E120" s="102"/>
      <c r="F120" s="102"/>
      <c r="G120" s="103"/>
      <c r="H120" s="76" t="s">
        <v>8</v>
      </c>
      <c r="I120" s="107" t="s">
        <v>9</v>
      </c>
      <c r="J120" s="108"/>
      <c r="K120" s="95">
        <f>+K115</f>
        <v>44.42</v>
      </c>
      <c r="L120" s="95"/>
      <c r="M120" s="95"/>
      <c r="N120" s="95"/>
      <c r="O120" s="96">
        <f>+O118</f>
        <v>1.1</v>
      </c>
      <c r="P120" s="96"/>
      <c r="Q120" s="96"/>
      <c r="R120" s="96"/>
      <c r="S120" s="96"/>
      <c r="T120" s="95">
        <f>K120*O120</f>
        <v>48.86200000000001</v>
      </c>
      <c r="U120" s="95"/>
      <c r="V120" s="95"/>
      <c r="W120" s="95"/>
      <c r="X120" s="95"/>
      <c r="Y120" s="50">
        <f>ROUND(T120*$AG$22,2)</f>
        <v>24.43</v>
      </c>
      <c r="Z120" s="51">
        <f>+T120+Y120</f>
        <v>73.292</v>
      </c>
      <c r="AG120" s="110">
        <f>+Z120+Z121</f>
        <v>221.81405500000002</v>
      </c>
      <c r="AI120" s="15"/>
      <c r="AJ120" s="177">
        <v>844.99</v>
      </c>
      <c r="AL120" s="175">
        <f>AG120/AJ120</f>
        <v>0.26250494680410424</v>
      </c>
    </row>
    <row r="121" spans="1:38" ht="12.75" customHeight="1">
      <c r="A121" s="99"/>
      <c r="B121" s="100"/>
      <c r="C121" s="104"/>
      <c r="D121" s="105"/>
      <c r="E121" s="105"/>
      <c r="F121" s="105"/>
      <c r="G121" s="106"/>
      <c r="H121" s="76" t="s">
        <v>10</v>
      </c>
      <c r="I121" s="107" t="s">
        <v>11</v>
      </c>
      <c r="J121" s="108"/>
      <c r="K121" s="95">
        <f>+K116</f>
        <v>2126.3</v>
      </c>
      <c r="L121" s="95"/>
      <c r="M121" s="95"/>
      <c r="N121" s="95"/>
      <c r="O121" s="96">
        <f>O120*O$19</f>
        <v>0.06985000000000001</v>
      </c>
      <c r="P121" s="96"/>
      <c r="Q121" s="96"/>
      <c r="R121" s="96"/>
      <c r="S121" s="96"/>
      <c r="T121" s="95">
        <f>K121*O121</f>
        <v>148.52205500000002</v>
      </c>
      <c r="U121" s="95"/>
      <c r="V121" s="95"/>
      <c r="W121" s="95"/>
      <c r="X121" s="95"/>
      <c r="Y121" s="52">
        <v>0</v>
      </c>
      <c r="Z121" s="51">
        <f>+T121+Y121</f>
        <v>148.52205500000002</v>
      </c>
      <c r="AG121" s="111"/>
      <c r="AI121" s="15"/>
      <c r="AJ121" s="178"/>
      <c r="AL121" s="176"/>
    </row>
    <row r="122" spans="1:33" s="24" customFormat="1" ht="25.5" customHeight="1">
      <c r="A122" s="112" t="s">
        <v>54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</row>
    <row r="123" spans="1:38" ht="12.75" customHeight="1">
      <c r="A123" s="97" t="s">
        <v>7</v>
      </c>
      <c r="B123" s="98"/>
      <c r="C123" s="101" t="s">
        <v>75</v>
      </c>
      <c r="D123" s="102"/>
      <c r="E123" s="102"/>
      <c r="F123" s="102"/>
      <c r="G123" s="103"/>
      <c r="H123" s="76" t="s">
        <v>8</v>
      </c>
      <c r="I123" s="107" t="s">
        <v>9</v>
      </c>
      <c r="J123" s="108"/>
      <c r="K123" s="95">
        <f>+K118</f>
        <v>44.42</v>
      </c>
      <c r="L123" s="95"/>
      <c r="M123" s="95"/>
      <c r="N123" s="95"/>
      <c r="O123" s="109">
        <f>+O98*2</f>
        <v>3.82</v>
      </c>
      <c r="P123" s="109"/>
      <c r="Q123" s="109"/>
      <c r="R123" s="109"/>
      <c r="S123" s="109"/>
      <c r="T123" s="95">
        <f>K123*O123</f>
        <v>169.6844</v>
      </c>
      <c r="U123" s="95"/>
      <c r="V123" s="95"/>
      <c r="W123" s="95"/>
      <c r="X123" s="95"/>
      <c r="Y123" s="50">
        <f>ROUND(T123*$AG$22,2)</f>
        <v>84.84</v>
      </c>
      <c r="Z123" s="51">
        <f>+T123+Y123</f>
        <v>254.5244</v>
      </c>
      <c r="AG123" s="110">
        <f>+Z123+Z124</f>
        <v>811.7255676</v>
      </c>
      <c r="AI123" s="15"/>
      <c r="AJ123" s="177">
        <v>844.99</v>
      </c>
      <c r="AL123" s="175">
        <f>AG123/AJ123</f>
        <v>0.9606333419330406</v>
      </c>
    </row>
    <row r="124" spans="1:38" ht="12.75" customHeight="1">
      <c r="A124" s="99"/>
      <c r="B124" s="100"/>
      <c r="C124" s="104"/>
      <c r="D124" s="105"/>
      <c r="E124" s="105"/>
      <c r="F124" s="105"/>
      <c r="G124" s="106"/>
      <c r="H124" s="76" t="s">
        <v>10</v>
      </c>
      <c r="I124" s="107" t="s">
        <v>11</v>
      </c>
      <c r="J124" s="108"/>
      <c r="K124" s="95">
        <f>+K119</f>
        <v>2126.3</v>
      </c>
      <c r="L124" s="95"/>
      <c r="M124" s="95"/>
      <c r="N124" s="95"/>
      <c r="O124" s="96">
        <f>O123*O$17</f>
        <v>0.26205199999999995</v>
      </c>
      <c r="P124" s="96"/>
      <c r="Q124" s="96"/>
      <c r="R124" s="96"/>
      <c r="S124" s="96"/>
      <c r="T124" s="95">
        <f>K124*O124</f>
        <v>557.2011676</v>
      </c>
      <c r="U124" s="95"/>
      <c r="V124" s="95"/>
      <c r="W124" s="95"/>
      <c r="X124" s="95"/>
      <c r="Y124" s="52">
        <v>0</v>
      </c>
      <c r="Z124" s="51">
        <f>+T124+Y124</f>
        <v>557.2011676</v>
      </c>
      <c r="AG124" s="111"/>
      <c r="AI124" s="15"/>
      <c r="AJ124" s="178"/>
      <c r="AL124" s="176"/>
    </row>
    <row r="125" spans="1:38" ht="12.75" customHeight="1">
      <c r="A125" s="97" t="s">
        <v>7</v>
      </c>
      <c r="B125" s="98"/>
      <c r="C125" s="101" t="s">
        <v>76</v>
      </c>
      <c r="D125" s="102"/>
      <c r="E125" s="102"/>
      <c r="F125" s="102"/>
      <c r="G125" s="103"/>
      <c r="H125" s="76" t="s">
        <v>8</v>
      </c>
      <c r="I125" s="107" t="s">
        <v>9</v>
      </c>
      <c r="J125" s="108"/>
      <c r="K125" s="95">
        <f>+K120</f>
        <v>44.42</v>
      </c>
      <c r="L125" s="95"/>
      <c r="M125" s="95"/>
      <c r="N125" s="95"/>
      <c r="O125" s="96">
        <f>+O123</f>
        <v>3.82</v>
      </c>
      <c r="P125" s="96"/>
      <c r="Q125" s="96"/>
      <c r="R125" s="96"/>
      <c r="S125" s="96"/>
      <c r="T125" s="95">
        <f>K125*O125</f>
        <v>169.6844</v>
      </c>
      <c r="U125" s="95"/>
      <c r="V125" s="95"/>
      <c r="W125" s="95"/>
      <c r="X125" s="95"/>
      <c r="Y125" s="50">
        <f>ROUND(T125*$AG$22,2)</f>
        <v>84.84</v>
      </c>
      <c r="Z125" s="51">
        <f>+T125+Y125</f>
        <v>254.5244</v>
      </c>
      <c r="AG125" s="110">
        <f>+Z125+Z126</f>
        <v>770.3009910000001</v>
      </c>
      <c r="AI125" s="15"/>
      <c r="AJ125" s="177">
        <v>844.99</v>
      </c>
      <c r="AL125" s="175">
        <f>AG125/AJ125</f>
        <v>0.9116095941963811</v>
      </c>
    </row>
    <row r="126" spans="1:38" ht="12.75" customHeight="1">
      <c r="A126" s="99"/>
      <c r="B126" s="100"/>
      <c r="C126" s="104"/>
      <c r="D126" s="105"/>
      <c r="E126" s="105"/>
      <c r="F126" s="105"/>
      <c r="G126" s="106"/>
      <c r="H126" s="76" t="s">
        <v>10</v>
      </c>
      <c r="I126" s="107" t="s">
        <v>11</v>
      </c>
      <c r="J126" s="108"/>
      <c r="K126" s="95">
        <f>+K121</f>
        <v>2126.3</v>
      </c>
      <c r="L126" s="95"/>
      <c r="M126" s="95"/>
      <c r="N126" s="95"/>
      <c r="O126" s="96">
        <f>O125*O$19</f>
        <v>0.24256999999999998</v>
      </c>
      <c r="P126" s="96"/>
      <c r="Q126" s="96"/>
      <c r="R126" s="96"/>
      <c r="S126" s="96"/>
      <c r="T126" s="95">
        <f>K126*O126</f>
        <v>515.776591</v>
      </c>
      <c r="U126" s="95"/>
      <c r="V126" s="95"/>
      <c r="W126" s="95"/>
      <c r="X126" s="95"/>
      <c r="Y126" s="52">
        <v>0</v>
      </c>
      <c r="Z126" s="51">
        <f>+T126+Y126</f>
        <v>515.776591</v>
      </c>
      <c r="AG126" s="111"/>
      <c r="AI126" s="15"/>
      <c r="AJ126" s="178"/>
      <c r="AL126" s="176"/>
    </row>
    <row r="127" spans="1:38" ht="9.75" customHeight="1">
      <c r="A127" s="28"/>
      <c r="B127" s="28"/>
      <c r="C127" s="78"/>
      <c r="D127" s="78"/>
      <c r="E127" s="78"/>
      <c r="F127" s="78"/>
      <c r="G127" s="78"/>
      <c r="I127" s="14"/>
      <c r="J127" s="14"/>
      <c r="K127" s="79"/>
      <c r="L127" s="79"/>
      <c r="M127" s="79"/>
      <c r="N127" s="79"/>
      <c r="O127" s="80"/>
      <c r="P127" s="80"/>
      <c r="Q127" s="80"/>
      <c r="R127" s="80"/>
      <c r="S127" s="80"/>
      <c r="T127" s="79"/>
      <c r="U127" s="79"/>
      <c r="V127" s="79"/>
      <c r="W127" s="79"/>
      <c r="X127" s="79"/>
      <c r="AG127" s="81"/>
      <c r="AJ127" s="82"/>
      <c r="AL127" s="83"/>
    </row>
    <row r="128" spans="1:35" s="5" customFormat="1" ht="15">
      <c r="A128" s="126" t="s">
        <v>100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77"/>
      <c r="AG128" s="77"/>
      <c r="AH128"/>
      <c r="AI128" s="20"/>
    </row>
    <row r="129" spans="1:33" s="24" customFormat="1" ht="36.75" customHeight="1">
      <c r="A129" s="112" t="s">
        <v>46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23"/>
      <c r="AG129" s="23"/>
    </row>
    <row r="130" spans="1:35" ht="51" customHeight="1">
      <c r="A130" s="120" t="s">
        <v>4</v>
      </c>
      <c r="B130" s="121"/>
      <c r="C130" s="122" t="s">
        <v>27</v>
      </c>
      <c r="D130" s="123"/>
      <c r="E130" s="123"/>
      <c r="F130" s="123"/>
      <c r="G130" s="123"/>
      <c r="H130" s="124"/>
      <c r="I130" s="125" t="s">
        <v>5</v>
      </c>
      <c r="J130" s="125"/>
      <c r="K130" s="125" t="s">
        <v>28</v>
      </c>
      <c r="L130" s="125"/>
      <c r="M130" s="125"/>
      <c r="N130" s="125"/>
      <c r="O130" s="125" t="str">
        <f>+O106</f>
        <v>Объем теплоносителя, Гкал на нагрев, (м3, Гкал)</v>
      </c>
      <c r="P130" s="125"/>
      <c r="Q130" s="125"/>
      <c r="R130" s="125"/>
      <c r="S130" s="125"/>
      <c r="T130" s="125" t="s">
        <v>6</v>
      </c>
      <c r="U130" s="125"/>
      <c r="V130" s="125"/>
      <c r="W130" s="125"/>
      <c r="X130" s="125"/>
      <c r="Y130" s="49" t="s">
        <v>70</v>
      </c>
      <c r="Z130" s="49" t="s">
        <v>71</v>
      </c>
      <c r="AI130" s="15"/>
    </row>
    <row r="131" spans="1:38" ht="21.75" customHeight="1">
      <c r="A131" s="113">
        <v>1</v>
      </c>
      <c r="B131" s="114"/>
      <c r="C131" s="113">
        <v>2</v>
      </c>
      <c r="D131" s="115"/>
      <c r="E131" s="115"/>
      <c r="F131" s="115"/>
      <c r="G131" s="115"/>
      <c r="H131" s="114"/>
      <c r="I131" s="116">
        <v>3</v>
      </c>
      <c r="J131" s="116"/>
      <c r="K131" s="116">
        <v>4</v>
      </c>
      <c r="L131" s="116"/>
      <c r="M131" s="116"/>
      <c r="N131" s="116"/>
      <c r="O131" s="116">
        <v>5</v>
      </c>
      <c r="P131" s="116"/>
      <c r="Q131" s="116"/>
      <c r="R131" s="116"/>
      <c r="S131" s="116"/>
      <c r="T131" s="117" t="s">
        <v>72</v>
      </c>
      <c r="U131" s="118"/>
      <c r="V131" s="118"/>
      <c r="W131" s="118"/>
      <c r="X131" s="119"/>
      <c r="Y131" s="47" t="s">
        <v>79</v>
      </c>
      <c r="Z131" s="47" t="s">
        <v>74</v>
      </c>
      <c r="AI131" s="15"/>
      <c r="AJ131" s="14"/>
      <c r="AL131" s="14"/>
    </row>
    <row r="132" spans="1:38" ht="12.75" customHeight="1">
      <c r="A132" s="97" t="s">
        <v>7</v>
      </c>
      <c r="B132" s="98"/>
      <c r="C132" s="101" t="s">
        <v>75</v>
      </c>
      <c r="D132" s="102"/>
      <c r="E132" s="102"/>
      <c r="F132" s="102"/>
      <c r="G132" s="103"/>
      <c r="H132" s="76" t="s">
        <v>8</v>
      </c>
      <c r="I132" s="107" t="s">
        <v>9</v>
      </c>
      <c r="J132" s="108"/>
      <c r="K132" s="95">
        <f>K118</f>
        <v>44.42</v>
      </c>
      <c r="L132" s="95"/>
      <c r="M132" s="95"/>
      <c r="N132" s="95"/>
      <c r="O132" s="96">
        <f>+O34*3</f>
        <v>9.72</v>
      </c>
      <c r="P132" s="96"/>
      <c r="Q132" s="96"/>
      <c r="R132" s="96"/>
      <c r="S132" s="96"/>
      <c r="T132" s="95">
        <f>K132*O132</f>
        <v>431.76240000000007</v>
      </c>
      <c r="U132" s="95"/>
      <c r="V132" s="95"/>
      <c r="W132" s="95"/>
      <c r="X132" s="95"/>
      <c r="Y132" s="50">
        <f>ROUND(T132*$AG$22,2)</f>
        <v>215.88</v>
      </c>
      <c r="Z132" s="51">
        <f>+T132+Y132</f>
        <v>647.6424000000001</v>
      </c>
      <c r="AG132" s="110">
        <f>+Z132+Z133</f>
        <v>2065.4422296000002</v>
      </c>
      <c r="AI132" s="15"/>
      <c r="AJ132" s="177">
        <v>844.99</v>
      </c>
      <c r="AL132" s="175">
        <f>AG132/AJ132</f>
        <v>2.444339257979385</v>
      </c>
    </row>
    <row r="133" spans="1:38" ht="12.75" customHeight="1">
      <c r="A133" s="99"/>
      <c r="B133" s="100"/>
      <c r="C133" s="104"/>
      <c r="D133" s="105"/>
      <c r="E133" s="105"/>
      <c r="F133" s="105"/>
      <c r="G133" s="106"/>
      <c r="H133" s="76" t="s">
        <v>10</v>
      </c>
      <c r="I133" s="107" t="s">
        <v>11</v>
      </c>
      <c r="J133" s="108"/>
      <c r="K133" s="95">
        <f>K119</f>
        <v>2126.3</v>
      </c>
      <c r="L133" s="95"/>
      <c r="M133" s="95"/>
      <c r="N133" s="95"/>
      <c r="O133" s="96">
        <f>O132*O$17</f>
        <v>0.6667919999999999</v>
      </c>
      <c r="P133" s="96"/>
      <c r="Q133" s="96"/>
      <c r="R133" s="96"/>
      <c r="S133" s="96"/>
      <c r="T133" s="95">
        <f>K133*O133</f>
        <v>1417.7998296</v>
      </c>
      <c r="U133" s="95"/>
      <c r="V133" s="95"/>
      <c r="W133" s="95"/>
      <c r="X133" s="95"/>
      <c r="Y133" s="52">
        <v>0</v>
      </c>
      <c r="Z133" s="51">
        <f>+T133+Y133</f>
        <v>1417.7998296</v>
      </c>
      <c r="AG133" s="111"/>
      <c r="AI133" s="15"/>
      <c r="AJ133" s="178"/>
      <c r="AL133" s="176"/>
    </row>
    <row r="134" spans="1:38" ht="12.75" customHeight="1">
      <c r="A134" s="97" t="s">
        <v>7</v>
      </c>
      <c r="B134" s="98"/>
      <c r="C134" s="101" t="s">
        <v>76</v>
      </c>
      <c r="D134" s="102"/>
      <c r="E134" s="102"/>
      <c r="F134" s="102"/>
      <c r="G134" s="103"/>
      <c r="H134" s="76" t="s">
        <v>8</v>
      </c>
      <c r="I134" s="107" t="s">
        <v>9</v>
      </c>
      <c r="J134" s="108"/>
      <c r="K134" s="95">
        <f>K120</f>
        <v>44.42</v>
      </c>
      <c r="L134" s="95"/>
      <c r="M134" s="95"/>
      <c r="N134" s="95"/>
      <c r="O134" s="96">
        <f>+O132</f>
        <v>9.72</v>
      </c>
      <c r="P134" s="96"/>
      <c r="Q134" s="96"/>
      <c r="R134" s="96"/>
      <c r="S134" s="96"/>
      <c r="T134" s="95">
        <f>K134*O134</f>
        <v>431.76240000000007</v>
      </c>
      <c r="U134" s="95"/>
      <c r="V134" s="95"/>
      <c r="W134" s="95"/>
      <c r="X134" s="95"/>
      <c r="Y134" s="50">
        <f>ROUND(T134*$AG$22,2)</f>
        <v>215.88</v>
      </c>
      <c r="Z134" s="51">
        <f>+T134+Y134</f>
        <v>647.6424000000001</v>
      </c>
      <c r="AG134" s="110">
        <f>+Z134+Z135</f>
        <v>1960.0372860000002</v>
      </c>
      <c r="AI134" s="15"/>
      <c r="AJ134" s="177">
        <v>844.99</v>
      </c>
      <c r="AL134" s="175">
        <f>AG134/AJ134</f>
        <v>2.319598203529036</v>
      </c>
    </row>
    <row r="135" spans="1:38" ht="12.75" customHeight="1">
      <c r="A135" s="99"/>
      <c r="B135" s="100"/>
      <c r="C135" s="104"/>
      <c r="D135" s="105"/>
      <c r="E135" s="105"/>
      <c r="F135" s="105"/>
      <c r="G135" s="106"/>
      <c r="H135" s="76" t="s">
        <v>10</v>
      </c>
      <c r="I135" s="107" t="s">
        <v>11</v>
      </c>
      <c r="J135" s="108"/>
      <c r="K135" s="95">
        <f>K121</f>
        <v>2126.3</v>
      </c>
      <c r="L135" s="95"/>
      <c r="M135" s="95"/>
      <c r="N135" s="95"/>
      <c r="O135" s="96">
        <f>O134*O$19</f>
        <v>0.6172200000000001</v>
      </c>
      <c r="P135" s="96"/>
      <c r="Q135" s="96"/>
      <c r="R135" s="96"/>
      <c r="S135" s="96"/>
      <c r="T135" s="95">
        <f>K135*O135</f>
        <v>1312.3948860000003</v>
      </c>
      <c r="U135" s="95"/>
      <c r="V135" s="95"/>
      <c r="W135" s="95"/>
      <c r="X135" s="95"/>
      <c r="Y135" s="52">
        <v>0</v>
      </c>
      <c r="Z135" s="51">
        <f>+T135+Y135</f>
        <v>1312.3948860000003</v>
      </c>
      <c r="AG135" s="111"/>
      <c r="AI135" s="15"/>
      <c r="AJ135" s="178"/>
      <c r="AL135" s="176"/>
    </row>
    <row r="136" spans="1:33" s="24" customFormat="1" ht="30" customHeight="1">
      <c r="A136" s="112" t="s">
        <v>48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</row>
    <row r="137" spans="1:38" ht="12.75" customHeight="1">
      <c r="A137" s="97" t="s">
        <v>7</v>
      </c>
      <c r="B137" s="98"/>
      <c r="C137" s="101" t="s">
        <v>75</v>
      </c>
      <c r="D137" s="102"/>
      <c r="E137" s="102"/>
      <c r="F137" s="102"/>
      <c r="G137" s="103"/>
      <c r="H137" s="76" t="s">
        <v>8</v>
      </c>
      <c r="I137" s="107" t="s">
        <v>9</v>
      </c>
      <c r="J137" s="108"/>
      <c r="K137" s="95">
        <f>+K132</f>
        <v>44.42</v>
      </c>
      <c r="L137" s="95"/>
      <c r="M137" s="95"/>
      <c r="N137" s="95"/>
      <c r="O137" s="96">
        <f>+O50*3</f>
        <v>7.89</v>
      </c>
      <c r="P137" s="96"/>
      <c r="Q137" s="96"/>
      <c r="R137" s="96"/>
      <c r="S137" s="96"/>
      <c r="T137" s="95">
        <f>K137*O137</f>
        <v>350.4738</v>
      </c>
      <c r="U137" s="95"/>
      <c r="V137" s="95"/>
      <c r="W137" s="95"/>
      <c r="X137" s="95"/>
      <c r="Y137" s="50">
        <f>ROUND(T137*$AG$22,2)</f>
        <v>175.24</v>
      </c>
      <c r="Z137" s="51">
        <f>+T137+Y137</f>
        <v>525.7138</v>
      </c>
      <c r="AG137" s="110">
        <f>+Z137+Z138</f>
        <v>1676.5821801999998</v>
      </c>
      <c r="AI137" s="15"/>
      <c r="AJ137" s="177">
        <v>844.99</v>
      </c>
      <c r="AL137" s="175">
        <f>AG137/AJ137</f>
        <v>1.9841444043124767</v>
      </c>
    </row>
    <row r="138" spans="1:38" ht="12.75" customHeight="1">
      <c r="A138" s="99"/>
      <c r="B138" s="100"/>
      <c r="C138" s="104"/>
      <c r="D138" s="105"/>
      <c r="E138" s="105"/>
      <c r="F138" s="105"/>
      <c r="G138" s="106"/>
      <c r="H138" s="76" t="s">
        <v>10</v>
      </c>
      <c r="I138" s="107" t="s">
        <v>11</v>
      </c>
      <c r="J138" s="108"/>
      <c r="K138" s="95">
        <f>+K133</f>
        <v>2126.3</v>
      </c>
      <c r="L138" s="95"/>
      <c r="M138" s="95"/>
      <c r="N138" s="95"/>
      <c r="O138" s="96">
        <f>O137*O$17</f>
        <v>0.5412539999999999</v>
      </c>
      <c r="P138" s="96"/>
      <c r="Q138" s="96"/>
      <c r="R138" s="96"/>
      <c r="S138" s="96"/>
      <c r="T138" s="95">
        <f>K138*O138</f>
        <v>1150.8683801999998</v>
      </c>
      <c r="U138" s="95"/>
      <c r="V138" s="95"/>
      <c r="W138" s="95"/>
      <c r="X138" s="95"/>
      <c r="Y138" s="52">
        <v>0</v>
      </c>
      <c r="Z138" s="51">
        <f>+T138+Y138</f>
        <v>1150.8683801999998</v>
      </c>
      <c r="AG138" s="111"/>
      <c r="AI138" s="15"/>
      <c r="AJ138" s="178"/>
      <c r="AL138" s="176"/>
    </row>
    <row r="139" spans="1:38" ht="12.75" customHeight="1">
      <c r="A139" s="97" t="s">
        <v>7</v>
      </c>
      <c r="B139" s="98"/>
      <c r="C139" s="101" t="s">
        <v>76</v>
      </c>
      <c r="D139" s="102"/>
      <c r="E139" s="102"/>
      <c r="F139" s="102"/>
      <c r="G139" s="103"/>
      <c r="H139" s="76" t="s">
        <v>8</v>
      </c>
      <c r="I139" s="107" t="s">
        <v>9</v>
      </c>
      <c r="J139" s="108"/>
      <c r="K139" s="95">
        <f>+K134</f>
        <v>44.42</v>
      </c>
      <c r="L139" s="95"/>
      <c r="M139" s="95"/>
      <c r="N139" s="95"/>
      <c r="O139" s="96">
        <f>+O137</f>
        <v>7.89</v>
      </c>
      <c r="P139" s="96"/>
      <c r="Q139" s="96"/>
      <c r="R139" s="96"/>
      <c r="S139" s="96"/>
      <c r="T139" s="95">
        <f>K139*O139</f>
        <v>350.4738</v>
      </c>
      <c r="U139" s="95"/>
      <c r="V139" s="95"/>
      <c r="W139" s="95"/>
      <c r="X139" s="95"/>
      <c r="Y139" s="50">
        <f>ROUND(T139*$AG$22,2)</f>
        <v>175.24</v>
      </c>
      <c r="Z139" s="51">
        <f>+T139+Y139</f>
        <v>525.7138</v>
      </c>
      <c r="AG139" s="110">
        <f>+Z139+Z140</f>
        <v>1591.0219945000001</v>
      </c>
      <c r="AI139" s="15"/>
      <c r="AJ139" s="177">
        <v>844.99</v>
      </c>
      <c r="AL139" s="175">
        <f>AG139/AJ139</f>
        <v>1.882888548385188</v>
      </c>
    </row>
    <row r="140" spans="1:38" ht="12.75" customHeight="1">
      <c r="A140" s="99"/>
      <c r="B140" s="100"/>
      <c r="C140" s="104"/>
      <c r="D140" s="105"/>
      <c r="E140" s="105"/>
      <c r="F140" s="105"/>
      <c r="G140" s="106"/>
      <c r="H140" s="76" t="s">
        <v>10</v>
      </c>
      <c r="I140" s="107" t="s">
        <v>11</v>
      </c>
      <c r="J140" s="108"/>
      <c r="K140" s="95">
        <f>+K135</f>
        <v>2126.3</v>
      </c>
      <c r="L140" s="95"/>
      <c r="M140" s="95"/>
      <c r="N140" s="95"/>
      <c r="O140" s="96">
        <f>O139*O$19</f>
        <v>0.501015</v>
      </c>
      <c r="P140" s="96"/>
      <c r="Q140" s="96"/>
      <c r="R140" s="96"/>
      <c r="S140" s="96"/>
      <c r="T140" s="95">
        <f>K140*O140</f>
        <v>1065.3081945000001</v>
      </c>
      <c r="U140" s="95"/>
      <c r="V140" s="95"/>
      <c r="W140" s="95"/>
      <c r="X140" s="95"/>
      <c r="Y140" s="52">
        <v>0</v>
      </c>
      <c r="Z140" s="51">
        <f>+T140+Y140</f>
        <v>1065.3081945000001</v>
      </c>
      <c r="AG140" s="111"/>
      <c r="AI140" s="15"/>
      <c r="AJ140" s="178"/>
      <c r="AL140" s="176"/>
    </row>
    <row r="141" spans="1:39" ht="25.5" customHeight="1">
      <c r="A141" s="112" t="s">
        <v>53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9"/>
      <c r="AG141" s="33"/>
      <c r="AL141" s="34" t="s">
        <v>98</v>
      </c>
      <c r="AM141" s="35" t="s">
        <v>99</v>
      </c>
    </row>
    <row r="142" spans="1:38" ht="12.75" customHeight="1">
      <c r="A142" s="97" t="s">
        <v>7</v>
      </c>
      <c r="B142" s="98"/>
      <c r="C142" s="101" t="s">
        <v>75</v>
      </c>
      <c r="D142" s="102"/>
      <c r="E142" s="102"/>
      <c r="F142" s="102"/>
      <c r="G142" s="103"/>
      <c r="H142" s="76" t="s">
        <v>8</v>
      </c>
      <c r="I142" s="107" t="s">
        <v>9</v>
      </c>
      <c r="J142" s="108"/>
      <c r="K142" s="95">
        <f>+K137</f>
        <v>44.42</v>
      </c>
      <c r="L142" s="95"/>
      <c r="M142" s="95"/>
      <c r="N142" s="95"/>
      <c r="O142" s="109">
        <f>+O90*3</f>
        <v>1.6500000000000001</v>
      </c>
      <c r="P142" s="109"/>
      <c r="Q142" s="109"/>
      <c r="R142" s="109"/>
      <c r="S142" s="109"/>
      <c r="T142" s="95">
        <f>K142*O142</f>
        <v>73.293</v>
      </c>
      <c r="U142" s="95"/>
      <c r="V142" s="95"/>
      <c r="W142" s="95"/>
      <c r="X142" s="95"/>
      <c r="Y142" s="50">
        <f>ROUND(T142*$AG$22,2)</f>
        <v>36.65</v>
      </c>
      <c r="Z142" s="51">
        <f>+T142+Y142</f>
        <v>109.94300000000001</v>
      </c>
      <c r="AG142" s="110">
        <f>+Z142+Z143</f>
        <v>350.61889700000006</v>
      </c>
      <c r="AI142" s="15"/>
      <c r="AJ142" s="177">
        <v>844.99</v>
      </c>
      <c r="AL142" s="175">
        <f>AG142/AJ142</f>
        <v>0.4149385164321472</v>
      </c>
    </row>
    <row r="143" spans="1:38" ht="12.75" customHeight="1">
      <c r="A143" s="99"/>
      <c r="B143" s="100"/>
      <c r="C143" s="104"/>
      <c r="D143" s="105"/>
      <c r="E143" s="105"/>
      <c r="F143" s="105"/>
      <c r="G143" s="106"/>
      <c r="H143" s="76" t="s">
        <v>10</v>
      </c>
      <c r="I143" s="107" t="s">
        <v>11</v>
      </c>
      <c r="J143" s="108"/>
      <c r="K143" s="95">
        <f>+K138</f>
        <v>2126.3</v>
      </c>
      <c r="L143" s="95"/>
      <c r="M143" s="95"/>
      <c r="N143" s="95"/>
      <c r="O143" s="96">
        <f>O142*O$17</f>
        <v>0.11319</v>
      </c>
      <c r="P143" s="96"/>
      <c r="Q143" s="96"/>
      <c r="R143" s="96"/>
      <c r="S143" s="96"/>
      <c r="T143" s="95">
        <f>K143*O143</f>
        <v>240.67589700000002</v>
      </c>
      <c r="U143" s="95"/>
      <c r="V143" s="95"/>
      <c r="W143" s="95"/>
      <c r="X143" s="95"/>
      <c r="Y143" s="52">
        <v>0</v>
      </c>
      <c r="Z143" s="51">
        <f>+T143+Y143</f>
        <v>240.67589700000002</v>
      </c>
      <c r="AG143" s="111"/>
      <c r="AI143" s="15"/>
      <c r="AJ143" s="178"/>
      <c r="AL143" s="176"/>
    </row>
    <row r="144" spans="1:38" ht="12.75" customHeight="1">
      <c r="A144" s="97" t="s">
        <v>7</v>
      </c>
      <c r="B144" s="98"/>
      <c r="C144" s="101" t="s">
        <v>76</v>
      </c>
      <c r="D144" s="102"/>
      <c r="E144" s="102"/>
      <c r="F144" s="102"/>
      <c r="G144" s="103"/>
      <c r="H144" s="76" t="s">
        <v>8</v>
      </c>
      <c r="I144" s="107" t="s">
        <v>9</v>
      </c>
      <c r="J144" s="108"/>
      <c r="K144" s="95">
        <f>+K139</f>
        <v>44.42</v>
      </c>
      <c r="L144" s="95"/>
      <c r="M144" s="95"/>
      <c r="N144" s="95"/>
      <c r="O144" s="96">
        <f>+O142</f>
        <v>1.6500000000000001</v>
      </c>
      <c r="P144" s="96"/>
      <c r="Q144" s="96"/>
      <c r="R144" s="96"/>
      <c r="S144" s="96"/>
      <c r="T144" s="95">
        <f>K144*O144</f>
        <v>73.293</v>
      </c>
      <c r="U144" s="95"/>
      <c r="V144" s="95"/>
      <c r="W144" s="95"/>
      <c r="X144" s="95"/>
      <c r="Y144" s="50">
        <f>ROUND(T144*$AG$22,2)</f>
        <v>36.65</v>
      </c>
      <c r="Z144" s="51">
        <f>+T144+Y144</f>
        <v>109.94300000000001</v>
      </c>
      <c r="AG144" s="110">
        <f>+Z144+Z145</f>
        <v>332.7260825000001</v>
      </c>
      <c r="AI144" s="15"/>
      <c r="AJ144" s="177">
        <v>844.99</v>
      </c>
      <c r="AL144" s="175">
        <f>AG144/AJ144</f>
        <v>0.39376333743594605</v>
      </c>
    </row>
    <row r="145" spans="1:38" ht="12.75" customHeight="1">
      <c r="A145" s="99"/>
      <c r="B145" s="100"/>
      <c r="C145" s="104"/>
      <c r="D145" s="105"/>
      <c r="E145" s="105"/>
      <c r="F145" s="105"/>
      <c r="G145" s="106"/>
      <c r="H145" s="76" t="s">
        <v>10</v>
      </c>
      <c r="I145" s="107" t="s">
        <v>11</v>
      </c>
      <c r="J145" s="108"/>
      <c r="K145" s="95">
        <f>+K140</f>
        <v>2126.3</v>
      </c>
      <c r="L145" s="95"/>
      <c r="M145" s="95"/>
      <c r="N145" s="95"/>
      <c r="O145" s="96">
        <f>O144*O$19</f>
        <v>0.10477500000000001</v>
      </c>
      <c r="P145" s="96"/>
      <c r="Q145" s="96"/>
      <c r="R145" s="96"/>
      <c r="S145" s="96"/>
      <c r="T145" s="95">
        <f>K145*O145</f>
        <v>222.78308250000003</v>
      </c>
      <c r="U145" s="95"/>
      <c r="V145" s="95"/>
      <c r="W145" s="95"/>
      <c r="X145" s="95"/>
      <c r="Y145" s="52">
        <v>0</v>
      </c>
      <c r="Z145" s="51">
        <f>+T145+Y145</f>
        <v>222.78308250000003</v>
      </c>
      <c r="AG145" s="111"/>
      <c r="AI145" s="15"/>
      <c r="AJ145" s="178"/>
      <c r="AL145" s="176"/>
    </row>
    <row r="146" spans="1:33" s="24" customFormat="1" ht="25.5" customHeight="1">
      <c r="A146" s="112" t="s">
        <v>54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</row>
    <row r="147" spans="1:38" ht="12.75" customHeight="1">
      <c r="A147" s="97" t="s">
        <v>7</v>
      </c>
      <c r="B147" s="98"/>
      <c r="C147" s="101" t="s">
        <v>75</v>
      </c>
      <c r="D147" s="102"/>
      <c r="E147" s="102"/>
      <c r="F147" s="102"/>
      <c r="G147" s="103"/>
      <c r="H147" s="76" t="s">
        <v>8</v>
      </c>
      <c r="I147" s="107" t="s">
        <v>9</v>
      </c>
      <c r="J147" s="108"/>
      <c r="K147" s="95">
        <f>+K142</f>
        <v>44.42</v>
      </c>
      <c r="L147" s="95"/>
      <c r="M147" s="95"/>
      <c r="N147" s="95"/>
      <c r="O147" s="109">
        <f>+O98*3</f>
        <v>5.7299999999999995</v>
      </c>
      <c r="P147" s="109"/>
      <c r="Q147" s="109"/>
      <c r="R147" s="109"/>
      <c r="S147" s="109"/>
      <c r="T147" s="95">
        <f>K147*O147</f>
        <v>254.5266</v>
      </c>
      <c r="U147" s="95"/>
      <c r="V147" s="95"/>
      <c r="W147" s="95"/>
      <c r="X147" s="95"/>
      <c r="Y147" s="50">
        <f>ROUND(T147*$AG$22,2)</f>
        <v>127.26</v>
      </c>
      <c r="Z147" s="51">
        <f>+T147+Y147</f>
        <v>381.7866</v>
      </c>
      <c r="AG147" s="110">
        <f>+Z147+Z148</f>
        <v>1217.5883514</v>
      </c>
      <c r="AI147" s="15"/>
      <c r="AJ147" s="177">
        <v>844.99</v>
      </c>
      <c r="AL147" s="175">
        <f>AG147/AJ147</f>
        <v>1.440950012899561</v>
      </c>
    </row>
    <row r="148" spans="1:38" ht="12.75" customHeight="1">
      <c r="A148" s="99"/>
      <c r="B148" s="100"/>
      <c r="C148" s="104"/>
      <c r="D148" s="105"/>
      <c r="E148" s="105"/>
      <c r="F148" s="105"/>
      <c r="G148" s="106"/>
      <c r="H148" s="76" t="s">
        <v>10</v>
      </c>
      <c r="I148" s="107" t="s">
        <v>11</v>
      </c>
      <c r="J148" s="108"/>
      <c r="K148" s="95">
        <f>+K143</f>
        <v>2126.3</v>
      </c>
      <c r="L148" s="95"/>
      <c r="M148" s="95"/>
      <c r="N148" s="95"/>
      <c r="O148" s="96">
        <f>O147*O$17</f>
        <v>0.3930779999999999</v>
      </c>
      <c r="P148" s="96"/>
      <c r="Q148" s="96"/>
      <c r="R148" s="96"/>
      <c r="S148" s="96"/>
      <c r="T148" s="95">
        <f>K148*O148</f>
        <v>835.8017514</v>
      </c>
      <c r="U148" s="95"/>
      <c r="V148" s="95"/>
      <c r="W148" s="95"/>
      <c r="X148" s="95"/>
      <c r="Y148" s="52">
        <v>0</v>
      </c>
      <c r="Z148" s="51">
        <f>+T148+Y148</f>
        <v>835.8017514</v>
      </c>
      <c r="AG148" s="111"/>
      <c r="AI148" s="15"/>
      <c r="AJ148" s="178"/>
      <c r="AL148" s="176"/>
    </row>
    <row r="149" spans="1:38" ht="12.75" customHeight="1">
      <c r="A149" s="97" t="s">
        <v>7</v>
      </c>
      <c r="B149" s="98"/>
      <c r="C149" s="101" t="s">
        <v>76</v>
      </c>
      <c r="D149" s="102"/>
      <c r="E149" s="102"/>
      <c r="F149" s="102"/>
      <c r="G149" s="103"/>
      <c r="H149" s="76" t="s">
        <v>8</v>
      </c>
      <c r="I149" s="107" t="s">
        <v>9</v>
      </c>
      <c r="J149" s="108"/>
      <c r="K149" s="95">
        <f>+K144</f>
        <v>44.42</v>
      </c>
      <c r="L149" s="95"/>
      <c r="M149" s="95"/>
      <c r="N149" s="95"/>
      <c r="O149" s="96">
        <f>+O147</f>
        <v>5.7299999999999995</v>
      </c>
      <c r="P149" s="96"/>
      <c r="Q149" s="96"/>
      <c r="R149" s="96"/>
      <c r="S149" s="96"/>
      <c r="T149" s="95">
        <f>K149*O149</f>
        <v>254.5266</v>
      </c>
      <c r="U149" s="95"/>
      <c r="V149" s="95"/>
      <c r="W149" s="95"/>
      <c r="X149" s="95"/>
      <c r="Y149" s="50">
        <f>ROUND(T149*$AG$22,2)</f>
        <v>127.26</v>
      </c>
      <c r="Z149" s="51">
        <f>+T149+Y149</f>
        <v>381.7866</v>
      </c>
      <c r="AG149" s="110">
        <f>+Z149+Z150</f>
        <v>1155.4514865</v>
      </c>
      <c r="AI149" s="15"/>
      <c r="AJ149" s="177">
        <v>844.99</v>
      </c>
      <c r="AL149" s="175">
        <f>AG149/AJ149</f>
        <v>1.3674143912945715</v>
      </c>
    </row>
    <row r="150" spans="1:38" ht="12.75" customHeight="1">
      <c r="A150" s="99"/>
      <c r="B150" s="100"/>
      <c r="C150" s="104"/>
      <c r="D150" s="105"/>
      <c r="E150" s="105"/>
      <c r="F150" s="105"/>
      <c r="G150" s="106"/>
      <c r="H150" s="76" t="s">
        <v>10</v>
      </c>
      <c r="I150" s="107" t="s">
        <v>11</v>
      </c>
      <c r="J150" s="108"/>
      <c r="K150" s="95">
        <f>+K145</f>
        <v>2126.3</v>
      </c>
      <c r="L150" s="95"/>
      <c r="M150" s="95"/>
      <c r="N150" s="95"/>
      <c r="O150" s="96">
        <f>O149*O$19</f>
        <v>0.363855</v>
      </c>
      <c r="P150" s="96"/>
      <c r="Q150" s="96"/>
      <c r="R150" s="96"/>
      <c r="S150" s="96"/>
      <c r="T150" s="95">
        <f>K150*O150</f>
        <v>773.6648865000001</v>
      </c>
      <c r="U150" s="95"/>
      <c r="V150" s="95"/>
      <c r="W150" s="95"/>
      <c r="X150" s="95"/>
      <c r="Y150" s="52">
        <v>0</v>
      </c>
      <c r="Z150" s="51">
        <f>+T150+Y150</f>
        <v>773.6648865000001</v>
      </c>
      <c r="AG150" s="111"/>
      <c r="AI150" s="15"/>
      <c r="AJ150" s="178"/>
      <c r="AL150" s="176"/>
    </row>
    <row r="151" spans="1:38" ht="6" customHeight="1">
      <c r="A151" s="28"/>
      <c r="B151" s="28"/>
      <c r="C151" s="78"/>
      <c r="D151" s="78"/>
      <c r="E151" s="78"/>
      <c r="F151" s="78"/>
      <c r="G151" s="78"/>
      <c r="I151" s="14"/>
      <c r="J151" s="14"/>
      <c r="K151" s="79"/>
      <c r="L151" s="79"/>
      <c r="M151" s="79"/>
      <c r="N151" s="79"/>
      <c r="O151" s="80"/>
      <c r="P151" s="80"/>
      <c r="Q151" s="80"/>
      <c r="R151" s="80"/>
      <c r="S151" s="80"/>
      <c r="T151" s="79"/>
      <c r="U151" s="79"/>
      <c r="V151" s="79"/>
      <c r="W151" s="79"/>
      <c r="X151" s="79"/>
      <c r="AG151" s="81"/>
      <c r="AI151" s="15"/>
      <c r="AJ151" s="82"/>
      <c r="AL151" s="84"/>
    </row>
    <row r="152" spans="1:35" s="5" customFormat="1" ht="15">
      <c r="A152" s="126" t="s">
        <v>101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77"/>
      <c r="AG152" s="77"/>
      <c r="AH152"/>
      <c r="AI152" s="20"/>
    </row>
    <row r="153" spans="1:33" s="24" customFormat="1" ht="36.75" customHeight="1">
      <c r="A153" s="112" t="s">
        <v>46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23"/>
      <c r="AG153" s="23"/>
    </row>
    <row r="154" spans="1:35" ht="51" customHeight="1">
      <c r="A154" s="120" t="s">
        <v>4</v>
      </c>
      <c r="B154" s="121"/>
      <c r="C154" s="122" t="s">
        <v>27</v>
      </c>
      <c r="D154" s="123"/>
      <c r="E154" s="123"/>
      <c r="F154" s="123"/>
      <c r="G154" s="123"/>
      <c r="H154" s="124"/>
      <c r="I154" s="125" t="s">
        <v>5</v>
      </c>
      <c r="J154" s="125"/>
      <c r="K154" s="125" t="s">
        <v>28</v>
      </c>
      <c r="L154" s="125"/>
      <c r="M154" s="125"/>
      <c r="N154" s="125"/>
      <c r="O154" s="125" t="str">
        <f>+O130</f>
        <v>Объем теплоносителя, Гкал на нагрев, (м3, Гкал)</v>
      </c>
      <c r="P154" s="125"/>
      <c r="Q154" s="125"/>
      <c r="R154" s="125"/>
      <c r="S154" s="125"/>
      <c r="T154" s="125" t="s">
        <v>6</v>
      </c>
      <c r="U154" s="125"/>
      <c r="V154" s="125"/>
      <c r="W154" s="125"/>
      <c r="X154" s="125"/>
      <c r="Y154" s="49" t="s">
        <v>70</v>
      </c>
      <c r="Z154" s="49" t="s">
        <v>71</v>
      </c>
      <c r="AI154" s="15"/>
    </row>
    <row r="155" spans="1:38" ht="18" customHeight="1">
      <c r="A155" s="113">
        <v>1</v>
      </c>
      <c r="B155" s="114"/>
      <c r="C155" s="113">
        <v>2</v>
      </c>
      <c r="D155" s="115"/>
      <c r="E155" s="115"/>
      <c r="F155" s="115"/>
      <c r="G155" s="115"/>
      <c r="H155" s="114"/>
      <c r="I155" s="116">
        <v>3</v>
      </c>
      <c r="J155" s="116"/>
      <c r="K155" s="116">
        <v>4</v>
      </c>
      <c r="L155" s="116"/>
      <c r="M155" s="116"/>
      <c r="N155" s="116"/>
      <c r="O155" s="116">
        <v>5</v>
      </c>
      <c r="P155" s="116"/>
      <c r="Q155" s="116"/>
      <c r="R155" s="116"/>
      <c r="S155" s="116"/>
      <c r="T155" s="117" t="s">
        <v>72</v>
      </c>
      <c r="U155" s="118"/>
      <c r="V155" s="118"/>
      <c r="W155" s="118"/>
      <c r="X155" s="119"/>
      <c r="Y155" s="47" t="s">
        <v>79</v>
      </c>
      <c r="Z155" s="47" t="s">
        <v>74</v>
      </c>
      <c r="AI155" s="15"/>
      <c r="AJ155" s="14"/>
      <c r="AL155" s="14"/>
    </row>
    <row r="156" spans="1:38" ht="12.75" customHeight="1">
      <c r="A156" s="97" t="s">
        <v>7</v>
      </c>
      <c r="B156" s="98"/>
      <c r="C156" s="101" t="s">
        <v>75</v>
      </c>
      <c r="D156" s="102"/>
      <c r="E156" s="102"/>
      <c r="F156" s="102"/>
      <c r="G156" s="103"/>
      <c r="H156" s="76" t="s">
        <v>8</v>
      </c>
      <c r="I156" s="107" t="s">
        <v>9</v>
      </c>
      <c r="J156" s="108"/>
      <c r="K156" s="95">
        <f>K142</f>
        <v>44.42</v>
      </c>
      <c r="L156" s="95"/>
      <c r="M156" s="95"/>
      <c r="N156" s="95"/>
      <c r="O156" s="96">
        <f>+O34*4</f>
        <v>12.96</v>
      </c>
      <c r="P156" s="96"/>
      <c r="Q156" s="96"/>
      <c r="R156" s="96"/>
      <c r="S156" s="96"/>
      <c r="T156" s="95">
        <f>K156*O156</f>
        <v>575.6832</v>
      </c>
      <c r="U156" s="95"/>
      <c r="V156" s="95"/>
      <c r="W156" s="95"/>
      <c r="X156" s="95"/>
      <c r="Y156" s="50">
        <f>ROUND(T156*$AG$22,2)</f>
        <v>287.84</v>
      </c>
      <c r="Z156" s="51">
        <f>+T156+Y156</f>
        <v>863.5232000000001</v>
      </c>
      <c r="AG156" s="110">
        <f>+Z156+Z157</f>
        <v>2753.9229728</v>
      </c>
      <c r="AI156" s="15"/>
      <c r="AJ156" s="177">
        <v>844.99</v>
      </c>
      <c r="AL156" s="175">
        <f>AG156/AJ156</f>
        <v>3.259119010639179</v>
      </c>
    </row>
    <row r="157" spans="1:38" ht="12.75" customHeight="1">
      <c r="A157" s="99"/>
      <c r="B157" s="100"/>
      <c r="C157" s="104"/>
      <c r="D157" s="105"/>
      <c r="E157" s="105"/>
      <c r="F157" s="105"/>
      <c r="G157" s="106"/>
      <c r="H157" s="76" t="s">
        <v>10</v>
      </c>
      <c r="I157" s="107" t="s">
        <v>11</v>
      </c>
      <c r="J157" s="108"/>
      <c r="K157" s="95">
        <f>K143</f>
        <v>2126.3</v>
      </c>
      <c r="L157" s="95"/>
      <c r="M157" s="95"/>
      <c r="N157" s="95"/>
      <c r="O157" s="96">
        <f>O156*O$17</f>
        <v>0.889056</v>
      </c>
      <c r="P157" s="96"/>
      <c r="Q157" s="96"/>
      <c r="R157" s="96"/>
      <c r="S157" s="96"/>
      <c r="T157" s="95">
        <f>K157*O157</f>
        <v>1890.3997728000002</v>
      </c>
      <c r="U157" s="95"/>
      <c r="V157" s="95"/>
      <c r="W157" s="95"/>
      <c r="X157" s="95"/>
      <c r="Y157" s="52">
        <v>0</v>
      </c>
      <c r="Z157" s="51">
        <f>+T157+Y157</f>
        <v>1890.3997728000002</v>
      </c>
      <c r="AG157" s="111"/>
      <c r="AI157" s="15"/>
      <c r="AJ157" s="178"/>
      <c r="AL157" s="176"/>
    </row>
    <row r="158" spans="1:38" ht="12.75" customHeight="1">
      <c r="A158" s="97" t="s">
        <v>7</v>
      </c>
      <c r="B158" s="98"/>
      <c r="C158" s="101" t="s">
        <v>76</v>
      </c>
      <c r="D158" s="102"/>
      <c r="E158" s="102"/>
      <c r="F158" s="102"/>
      <c r="G158" s="103"/>
      <c r="H158" s="76" t="s">
        <v>8</v>
      </c>
      <c r="I158" s="107" t="s">
        <v>9</v>
      </c>
      <c r="J158" s="108"/>
      <c r="K158" s="95">
        <f>K144</f>
        <v>44.42</v>
      </c>
      <c r="L158" s="95"/>
      <c r="M158" s="95"/>
      <c r="N158" s="95"/>
      <c r="O158" s="96">
        <f>+O156</f>
        <v>12.96</v>
      </c>
      <c r="P158" s="96"/>
      <c r="Q158" s="96"/>
      <c r="R158" s="96"/>
      <c r="S158" s="96"/>
      <c r="T158" s="95">
        <f>K158*O158</f>
        <v>575.6832</v>
      </c>
      <c r="U158" s="95"/>
      <c r="V158" s="95"/>
      <c r="W158" s="95"/>
      <c r="X158" s="95"/>
      <c r="Y158" s="50">
        <f>ROUND(T158*$AG$22,2)</f>
        <v>287.84</v>
      </c>
      <c r="Z158" s="51">
        <f>+T158+Y158</f>
        <v>863.5232000000001</v>
      </c>
      <c r="AG158" s="110">
        <f>+Z158+Z159</f>
        <v>2613.3830480000006</v>
      </c>
      <c r="AI158" s="15"/>
      <c r="AJ158" s="177">
        <v>844.99</v>
      </c>
      <c r="AL158" s="175">
        <f>AG158/AJ158</f>
        <v>3.092797604705382</v>
      </c>
    </row>
    <row r="159" spans="1:38" ht="12.75" customHeight="1">
      <c r="A159" s="99"/>
      <c r="B159" s="100"/>
      <c r="C159" s="104"/>
      <c r="D159" s="105"/>
      <c r="E159" s="105"/>
      <c r="F159" s="105"/>
      <c r="G159" s="106"/>
      <c r="H159" s="76" t="s">
        <v>10</v>
      </c>
      <c r="I159" s="107" t="s">
        <v>11</v>
      </c>
      <c r="J159" s="108"/>
      <c r="K159" s="95">
        <f>K145</f>
        <v>2126.3</v>
      </c>
      <c r="L159" s="95"/>
      <c r="M159" s="95"/>
      <c r="N159" s="95"/>
      <c r="O159" s="96">
        <f>O158*O$19</f>
        <v>0.82296</v>
      </c>
      <c r="P159" s="96"/>
      <c r="Q159" s="96"/>
      <c r="R159" s="96"/>
      <c r="S159" s="96"/>
      <c r="T159" s="95">
        <f>K159*O159</f>
        <v>1749.8598480000003</v>
      </c>
      <c r="U159" s="95"/>
      <c r="V159" s="95"/>
      <c r="W159" s="95"/>
      <c r="X159" s="95"/>
      <c r="Y159" s="52">
        <v>0</v>
      </c>
      <c r="Z159" s="51">
        <f>+T159+Y159</f>
        <v>1749.8598480000003</v>
      </c>
      <c r="AG159" s="111"/>
      <c r="AI159" s="15"/>
      <c r="AJ159" s="178"/>
      <c r="AL159" s="176"/>
    </row>
    <row r="160" spans="1:33" s="24" customFormat="1" ht="30" customHeight="1">
      <c r="A160" s="112" t="s">
        <v>48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</row>
    <row r="161" spans="1:38" ht="12.75" customHeight="1">
      <c r="A161" s="97" t="s">
        <v>7</v>
      </c>
      <c r="B161" s="98"/>
      <c r="C161" s="101" t="s">
        <v>75</v>
      </c>
      <c r="D161" s="102"/>
      <c r="E161" s="102"/>
      <c r="F161" s="102"/>
      <c r="G161" s="103"/>
      <c r="H161" s="76" t="s">
        <v>8</v>
      </c>
      <c r="I161" s="107" t="s">
        <v>9</v>
      </c>
      <c r="J161" s="108"/>
      <c r="K161" s="95">
        <f>+K156</f>
        <v>44.42</v>
      </c>
      <c r="L161" s="95"/>
      <c r="M161" s="95"/>
      <c r="N161" s="95"/>
      <c r="O161" s="96">
        <f>+O50*4</f>
        <v>10.52</v>
      </c>
      <c r="P161" s="96"/>
      <c r="Q161" s="96"/>
      <c r="R161" s="96"/>
      <c r="S161" s="96"/>
      <c r="T161" s="95">
        <f>K161*O161</f>
        <v>467.2984</v>
      </c>
      <c r="U161" s="95"/>
      <c r="V161" s="95"/>
      <c r="W161" s="95"/>
      <c r="X161" s="95"/>
      <c r="Y161" s="50">
        <f>ROUND(T161*$AG$22,2)</f>
        <v>233.65</v>
      </c>
      <c r="Z161" s="51">
        <f>+T161+Y161</f>
        <v>700.9484</v>
      </c>
      <c r="AG161" s="110">
        <f>+Z161+Z162</f>
        <v>2235.4395735999997</v>
      </c>
      <c r="AI161" s="15"/>
      <c r="AJ161" s="177">
        <v>844.99</v>
      </c>
      <c r="AL161" s="175">
        <f>AG161/AJ161</f>
        <v>2.645521927596776</v>
      </c>
    </row>
    <row r="162" spans="1:38" ht="12.75" customHeight="1">
      <c r="A162" s="99"/>
      <c r="B162" s="100"/>
      <c r="C162" s="104"/>
      <c r="D162" s="105"/>
      <c r="E162" s="105"/>
      <c r="F162" s="105"/>
      <c r="G162" s="106"/>
      <c r="H162" s="76" t="s">
        <v>10</v>
      </c>
      <c r="I162" s="107" t="s">
        <v>11</v>
      </c>
      <c r="J162" s="108"/>
      <c r="K162" s="95">
        <f>+K157</f>
        <v>2126.3</v>
      </c>
      <c r="L162" s="95"/>
      <c r="M162" s="95"/>
      <c r="N162" s="95"/>
      <c r="O162" s="96">
        <f>O161*O$17</f>
        <v>0.7216719999999999</v>
      </c>
      <c r="P162" s="96"/>
      <c r="Q162" s="96"/>
      <c r="R162" s="96"/>
      <c r="S162" s="96"/>
      <c r="T162" s="95">
        <f>K162*O162</f>
        <v>1534.4911736</v>
      </c>
      <c r="U162" s="95"/>
      <c r="V162" s="95"/>
      <c r="W162" s="95"/>
      <c r="X162" s="95"/>
      <c r="Y162" s="52">
        <v>0</v>
      </c>
      <c r="Z162" s="51">
        <f>+T162+Y162</f>
        <v>1534.4911736</v>
      </c>
      <c r="AG162" s="111"/>
      <c r="AI162" s="15"/>
      <c r="AJ162" s="178"/>
      <c r="AL162" s="176"/>
    </row>
    <row r="163" spans="1:38" ht="12.75" customHeight="1">
      <c r="A163" s="97" t="s">
        <v>7</v>
      </c>
      <c r="B163" s="98"/>
      <c r="C163" s="101" t="s">
        <v>76</v>
      </c>
      <c r="D163" s="102"/>
      <c r="E163" s="102"/>
      <c r="F163" s="102"/>
      <c r="G163" s="103"/>
      <c r="H163" s="76" t="s">
        <v>8</v>
      </c>
      <c r="I163" s="107" t="s">
        <v>9</v>
      </c>
      <c r="J163" s="108"/>
      <c r="K163" s="95">
        <f>+K158</f>
        <v>44.42</v>
      </c>
      <c r="L163" s="95"/>
      <c r="M163" s="95"/>
      <c r="N163" s="95"/>
      <c r="O163" s="96">
        <f>+O161</f>
        <v>10.52</v>
      </c>
      <c r="P163" s="96"/>
      <c r="Q163" s="96"/>
      <c r="R163" s="96"/>
      <c r="S163" s="96"/>
      <c r="T163" s="95">
        <f>K163*O163</f>
        <v>467.2984</v>
      </c>
      <c r="U163" s="95"/>
      <c r="V163" s="95"/>
      <c r="W163" s="95"/>
      <c r="X163" s="95"/>
      <c r="Y163" s="50">
        <f>ROUND(T163*$AG$22,2)</f>
        <v>233.65</v>
      </c>
      <c r="Z163" s="51">
        <f>+T163+Y163</f>
        <v>700.9484</v>
      </c>
      <c r="AG163" s="110">
        <f>+Z163+Z164</f>
        <v>2121.359326</v>
      </c>
      <c r="AI163" s="15"/>
      <c r="AJ163" s="177">
        <v>844.99</v>
      </c>
      <c r="AL163" s="175">
        <f>AG163/AJ163</f>
        <v>2.510514119693724</v>
      </c>
    </row>
    <row r="164" spans="1:38" ht="12.75" customHeight="1">
      <c r="A164" s="99"/>
      <c r="B164" s="100"/>
      <c r="C164" s="104"/>
      <c r="D164" s="105"/>
      <c r="E164" s="105"/>
      <c r="F164" s="105"/>
      <c r="G164" s="106"/>
      <c r="H164" s="76" t="s">
        <v>10</v>
      </c>
      <c r="I164" s="107" t="s">
        <v>11</v>
      </c>
      <c r="J164" s="108"/>
      <c r="K164" s="95">
        <f>+K159</f>
        <v>2126.3</v>
      </c>
      <c r="L164" s="95"/>
      <c r="M164" s="95"/>
      <c r="N164" s="95"/>
      <c r="O164" s="96">
        <f>O163*O$19</f>
        <v>0.66802</v>
      </c>
      <c r="P164" s="96"/>
      <c r="Q164" s="96"/>
      <c r="R164" s="96"/>
      <c r="S164" s="96"/>
      <c r="T164" s="95">
        <f>K164*O164</f>
        <v>1420.410926</v>
      </c>
      <c r="U164" s="95"/>
      <c r="V164" s="95"/>
      <c r="W164" s="95"/>
      <c r="X164" s="95"/>
      <c r="Y164" s="52">
        <v>0</v>
      </c>
      <c r="Z164" s="51">
        <f>+T164+Y164</f>
        <v>1420.410926</v>
      </c>
      <c r="AG164" s="111"/>
      <c r="AI164" s="15"/>
      <c r="AJ164" s="178"/>
      <c r="AL164" s="176"/>
    </row>
    <row r="165" spans="1:39" ht="25.5" customHeight="1">
      <c r="A165" s="112" t="s">
        <v>53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9"/>
      <c r="AG165" s="33"/>
      <c r="AL165" s="34" t="s">
        <v>98</v>
      </c>
      <c r="AM165" s="35" t="s">
        <v>99</v>
      </c>
    </row>
    <row r="166" spans="1:38" ht="12.75" customHeight="1">
      <c r="A166" s="97" t="s">
        <v>7</v>
      </c>
      <c r="B166" s="98"/>
      <c r="C166" s="101" t="s">
        <v>75</v>
      </c>
      <c r="D166" s="102"/>
      <c r="E166" s="102"/>
      <c r="F166" s="102"/>
      <c r="G166" s="103"/>
      <c r="H166" s="76" t="s">
        <v>8</v>
      </c>
      <c r="I166" s="107" t="s">
        <v>9</v>
      </c>
      <c r="J166" s="108"/>
      <c r="K166" s="95">
        <f>+K161</f>
        <v>44.42</v>
      </c>
      <c r="L166" s="95"/>
      <c r="M166" s="95"/>
      <c r="N166" s="95"/>
      <c r="O166" s="109">
        <f>+O90*4</f>
        <v>2.2</v>
      </c>
      <c r="P166" s="109"/>
      <c r="Q166" s="109"/>
      <c r="R166" s="109"/>
      <c r="S166" s="109"/>
      <c r="T166" s="95">
        <f>K166*O166</f>
        <v>97.72400000000002</v>
      </c>
      <c r="U166" s="95"/>
      <c r="V166" s="95"/>
      <c r="W166" s="95"/>
      <c r="X166" s="95"/>
      <c r="Y166" s="50">
        <f>ROUND(T166*$AG$22,2)</f>
        <v>48.86</v>
      </c>
      <c r="Z166" s="51">
        <f>+T166+Y166</f>
        <v>146.584</v>
      </c>
      <c r="AG166" s="110">
        <f>+Z166+Z167</f>
        <v>467.48519600000003</v>
      </c>
      <c r="AI166" s="15"/>
      <c r="AJ166" s="177">
        <v>844.99</v>
      </c>
      <c r="AL166" s="175">
        <f>AG166/AJ166</f>
        <v>0.5532434656031433</v>
      </c>
    </row>
    <row r="167" spans="1:38" ht="12.75" customHeight="1">
      <c r="A167" s="99"/>
      <c r="B167" s="100"/>
      <c r="C167" s="104"/>
      <c r="D167" s="105"/>
      <c r="E167" s="105"/>
      <c r="F167" s="105"/>
      <c r="G167" s="106"/>
      <c r="H167" s="76" t="s">
        <v>10</v>
      </c>
      <c r="I167" s="107" t="s">
        <v>11</v>
      </c>
      <c r="J167" s="108"/>
      <c r="K167" s="95">
        <f>+K162</f>
        <v>2126.3</v>
      </c>
      <c r="L167" s="95"/>
      <c r="M167" s="95"/>
      <c r="N167" s="95"/>
      <c r="O167" s="96">
        <f>O166*O$17</f>
        <v>0.15092</v>
      </c>
      <c r="P167" s="96"/>
      <c r="Q167" s="96"/>
      <c r="R167" s="96"/>
      <c r="S167" s="96"/>
      <c r="T167" s="95">
        <f>K167*O167</f>
        <v>320.901196</v>
      </c>
      <c r="U167" s="95"/>
      <c r="V167" s="95"/>
      <c r="W167" s="95"/>
      <c r="X167" s="95"/>
      <c r="Y167" s="52">
        <v>0</v>
      </c>
      <c r="Z167" s="51">
        <f>+T167+Y167</f>
        <v>320.901196</v>
      </c>
      <c r="AG167" s="111"/>
      <c r="AI167" s="15"/>
      <c r="AJ167" s="178"/>
      <c r="AL167" s="176"/>
    </row>
    <row r="168" spans="1:38" ht="12.75" customHeight="1">
      <c r="A168" s="97" t="s">
        <v>7</v>
      </c>
      <c r="B168" s="98"/>
      <c r="C168" s="101" t="s">
        <v>76</v>
      </c>
      <c r="D168" s="102"/>
      <c r="E168" s="102"/>
      <c r="F168" s="102"/>
      <c r="G168" s="103"/>
      <c r="H168" s="76" t="s">
        <v>8</v>
      </c>
      <c r="I168" s="107" t="s">
        <v>9</v>
      </c>
      <c r="J168" s="108"/>
      <c r="K168" s="95">
        <f>+K163</f>
        <v>44.42</v>
      </c>
      <c r="L168" s="95"/>
      <c r="M168" s="95"/>
      <c r="N168" s="95"/>
      <c r="O168" s="96">
        <f>+O166</f>
        <v>2.2</v>
      </c>
      <c r="P168" s="96"/>
      <c r="Q168" s="96"/>
      <c r="R168" s="96"/>
      <c r="S168" s="96"/>
      <c r="T168" s="95">
        <f>K168*O168</f>
        <v>97.72400000000002</v>
      </c>
      <c r="U168" s="95"/>
      <c r="V168" s="95"/>
      <c r="W168" s="95"/>
      <c r="X168" s="95"/>
      <c r="Y168" s="50">
        <f>ROUND(T168*$AG$22,2)</f>
        <v>48.86</v>
      </c>
      <c r="Z168" s="51">
        <f>+T168+Y168</f>
        <v>146.584</v>
      </c>
      <c r="AG168" s="110">
        <f>+Z168+Z169</f>
        <v>443.62811000000005</v>
      </c>
      <c r="AI168" s="15"/>
      <c r="AJ168" s="177">
        <v>844.99</v>
      </c>
      <c r="AL168" s="175">
        <f>AG168/AJ168</f>
        <v>0.5250098936082085</v>
      </c>
    </row>
    <row r="169" spans="1:38" ht="12.75" customHeight="1">
      <c r="A169" s="99"/>
      <c r="B169" s="100"/>
      <c r="C169" s="104"/>
      <c r="D169" s="105"/>
      <c r="E169" s="105"/>
      <c r="F169" s="105"/>
      <c r="G169" s="106"/>
      <c r="H169" s="76" t="s">
        <v>10</v>
      </c>
      <c r="I169" s="107" t="s">
        <v>11</v>
      </c>
      <c r="J169" s="108"/>
      <c r="K169" s="95">
        <f>+K164</f>
        <v>2126.3</v>
      </c>
      <c r="L169" s="95"/>
      <c r="M169" s="95"/>
      <c r="N169" s="95"/>
      <c r="O169" s="96">
        <f>O168*O$19</f>
        <v>0.13970000000000002</v>
      </c>
      <c r="P169" s="96"/>
      <c r="Q169" s="96"/>
      <c r="R169" s="96"/>
      <c r="S169" s="96"/>
      <c r="T169" s="95">
        <f>K169*O169</f>
        <v>297.04411000000005</v>
      </c>
      <c r="U169" s="95"/>
      <c r="V169" s="95"/>
      <c r="W169" s="95"/>
      <c r="X169" s="95"/>
      <c r="Y169" s="52">
        <v>0</v>
      </c>
      <c r="Z169" s="51">
        <f>+T169+Y169</f>
        <v>297.04411000000005</v>
      </c>
      <c r="AG169" s="111"/>
      <c r="AI169" s="15"/>
      <c r="AJ169" s="178"/>
      <c r="AL169" s="176"/>
    </row>
    <row r="170" spans="1:33" s="24" customFormat="1" ht="25.5" customHeight="1">
      <c r="A170" s="112" t="s">
        <v>54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</row>
    <row r="171" spans="1:38" ht="12.75" customHeight="1">
      <c r="A171" s="97" t="s">
        <v>7</v>
      </c>
      <c r="B171" s="98"/>
      <c r="C171" s="101" t="s">
        <v>75</v>
      </c>
      <c r="D171" s="102"/>
      <c r="E171" s="102"/>
      <c r="F171" s="102"/>
      <c r="G171" s="103"/>
      <c r="H171" s="76" t="s">
        <v>8</v>
      </c>
      <c r="I171" s="107" t="s">
        <v>9</v>
      </c>
      <c r="J171" s="108"/>
      <c r="K171" s="95">
        <f>+K166</f>
        <v>44.42</v>
      </c>
      <c r="L171" s="95"/>
      <c r="M171" s="95"/>
      <c r="N171" s="95"/>
      <c r="O171" s="109">
        <f>+O98*4</f>
        <v>7.64</v>
      </c>
      <c r="P171" s="109"/>
      <c r="Q171" s="109"/>
      <c r="R171" s="109"/>
      <c r="S171" s="109"/>
      <c r="T171" s="95">
        <f>K171*O171</f>
        <v>339.3688</v>
      </c>
      <c r="U171" s="95"/>
      <c r="V171" s="95"/>
      <c r="W171" s="95"/>
      <c r="X171" s="95"/>
      <c r="Y171" s="50">
        <f>ROUND(T171*$AG$22,2)</f>
        <v>169.68</v>
      </c>
      <c r="Z171" s="51">
        <f>+T171+Y171</f>
        <v>509.0488</v>
      </c>
      <c r="AG171" s="110">
        <f>+Z171+Z172</f>
        <v>1623.4511352</v>
      </c>
      <c r="AI171" s="15"/>
      <c r="AJ171" s="177">
        <v>844.99</v>
      </c>
      <c r="AL171" s="175">
        <f>AG171/AJ171</f>
        <v>1.9212666838660812</v>
      </c>
    </row>
    <row r="172" spans="1:38" ht="12.75" customHeight="1">
      <c r="A172" s="99"/>
      <c r="B172" s="100"/>
      <c r="C172" s="104"/>
      <c r="D172" s="105"/>
      <c r="E172" s="105"/>
      <c r="F172" s="105"/>
      <c r="G172" s="106"/>
      <c r="H172" s="76" t="s">
        <v>10</v>
      </c>
      <c r="I172" s="107" t="s">
        <v>11</v>
      </c>
      <c r="J172" s="108"/>
      <c r="K172" s="95">
        <f>+K167</f>
        <v>2126.3</v>
      </c>
      <c r="L172" s="95"/>
      <c r="M172" s="95"/>
      <c r="N172" s="95"/>
      <c r="O172" s="96">
        <f>O171*O$17</f>
        <v>0.5241039999999999</v>
      </c>
      <c r="P172" s="96"/>
      <c r="Q172" s="96"/>
      <c r="R172" s="96"/>
      <c r="S172" s="96"/>
      <c r="T172" s="95">
        <f>K172*O172</f>
        <v>1114.4023352</v>
      </c>
      <c r="U172" s="95"/>
      <c r="V172" s="95"/>
      <c r="W172" s="95"/>
      <c r="X172" s="95"/>
      <c r="Y172" s="52">
        <v>0</v>
      </c>
      <c r="Z172" s="51">
        <f>+T172+Y172</f>
        <v>1114.4023352</v>
      </c>
      <c r="AG172" s="111"/>
      <c r="AI172" s="15"/>
      <c r="AJ172" s="178"/>
      <c r="AL172" s="176"/>
    </row>
    <row r="173" spans="1:38" ht="12.75" customHeight="1">
      <c r="A173" s="97" t="s">
        <v>7</v>
      </c>
      <c r="B173" s="98"/>
      <c r="C173" s="101" t="s">
        <v>76</v>
      </c>
      <c r="D173" s="102"/>
      <c r="E173" s="102"/>
      <c r="F173" s="102"/>
      <c r="G173" s="103"/>
      <c r="H173" s="76" t="s">
        <v>8</v>
      </c>
      <c r="I173" s="107" t="s">
        <v>9</v>
      </c>
      <c r="J173" s="108"/>
      <c r="K173" s="95">
        <f>+K168</f>
        <v>44.42</v>
      </c>
      <c r="L173" s="95"/>
      <c r="M173" s="95"/>
      <c r="N173" s="95"/>
      <c r="O173" s="96">
        <f>+O171</f>
        <v>7.64</v>
      </c>
      <c r="P173" s="96"/>
      <c r="Q173" s="96"/>
      <c r="R173" s="96"/>
      <c r="S173" s="96"/>
      <c r="T173" s="95">
        <f>K173*O173</f>
        <v>339.3688</v>
      </c>
      <c r="U173" s="95"/>
      <c r="V173" s="95"/>
      <c r="W173" s="95"/>
      <c r="X173" s="95"/>
      <c r="Y173" s="50">
        <f>ROUND(T173*$AG$22,2)</f>
        <v>169.68</v>
      </c>
      <c r="Z173" s="51">
        <f>+T173+Y173</f>
        <v>509.0488</v>
      </c>
      <c r="AG173" s="110">
        <f>+Z173+Z174</f>
        <v>1540.6019820000001</v>
      </c>
      <c r="AI173" s="15"/>
      <c r="AJ173" s="177">
        <v>844.99</v>
      </c>
      <c r="AL173" s="175">
        <f>AG173/AJ173</f>
        <v>1.8232191883927622</v>
      </c>
    </row>
    <row r="174" spans="1:38" ht="12.75" customHeight="1">
      <c r="A174" s="99"/>
      <c r="B174" s="100"/>
      <c r="C174" s="104"/>
      <c r="D174" s="105"/>
      <c r="E174" s="105"/>
      <c r="F174" s="105"/>
      <c r="G174" s="106"/>
      <c r="H174" s="76" t="s">
        <v>10</v>
      </c>
      <c r="I174" s="107" t="s">
        <v>11</v>
      </c>
      <c r="J174" s="108"/>
      <c r="K174" s="95">
        <f>+K169</f>
        <v>2126.3</v>
      </c>
      <c r="L174" s="95"/>
      <c r="M174" s="95"/>
      <c r="N174" s="95"/>
      <c r="O174" s="96">
        <f>O173*O$19</f>
        <v>0.48513999999999996</v>
      </c>
      <c r="P174" s="96"/>
      <c r="Q174" s="96"/>
      <c r="R174" s="96"/>
      <c r="S174" s="96"/>
      <c r="T174" s="95">
        <f>K174*O174</f>
        <v>1031.553182</v>
      </c>
      <c r="U174" s="95"/>
      <c r="V174" s="95"/>
      <c r="W174" s="95"/>
      <c r="X174" s="95"/>
      <c r="Y174" s="52">
        <v>0</v>
      </c>
      <c r="Z174" s="51">
        <f>+T174+Y174</f>
        <v>1031.553182</v>
      </c>
      <c r="AG174" s="111"/>
      <c r="AI174" s="15"/>
      <c r="AJ174" s="178"/>
      <c r="AL174" s="176"/>
    </row>
    <row r="175" spans="1:38" ht="6" customHeight="1">
      <c r="A175" s="28"/>
      <c r="B175" s="28"/>
      <c r="C175" s="78"/>
      <c r="D175" s="78"/>
      <c r="E175" s="78"/>
      <c r="F175" s="78"/>
      <c r="G175" s="78"/>
      <c r="I175" s="14"/>
      <c r="J175" s="14"/>
      <c r="K175" s="79"/>
      <c r="L175" s="79"/>
      <c r="M175" s="79"/>
      <c r="N175" s="79"/>
      <c r="O175" s="80"/>
      <c r="P175" s="80"/>
      <c r="Q175" s="80"/>
      <c r="R175" s="80"/>
      <c r="S175" s="80"/>
      <c r="T175" s="79"/>
      <c r="U175" s="79"/>
      <c r="V175" s="79"/>
      <c r="W175" s="79"/>
      <c r="X175" s="79"/>
      <c r="AG175" s="81"/>
      <c r="AI175" s="15"/>
      <c r="AJ175" s="82"/>
      <c r="AL175" s="84"/>
    </row>
    <row r="176" spans="1:35" s="5" customFormat="1" ht="15">
      <c r="A176" s="126" t="s">
        <v>102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77"/>
      <c r="AG176" s="77"/>
      <c r="AH176"/>
      <c r="AI176" s="20"/>
    </row>
    <row r="177" spans="1:33" s="24" customFormat="1" ht="36.75" customHeight="1">
      <c r="A177" s="112" t="s">
        <v>46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23"/>
      <c r="AG177" s="23"/>
    </row>
    <row r="178" spans="1:35" ht="51" customHeight="1">
      <c r="A178" s="120" t="s">
        <v>4</v>
      </c>
      <c r="B178" s="121"/>
      <c r="C178" s="122" t="s">
        <v>27</v>
      </c>
      <c r="D178" s="123"/>
      <c r="E178" s="123"/>
      <c r="F178" s="123"/>
      <c r="G178" s="123"/>
      <c r="H178" s="124"/>
      <c r="I178" s="125" t="s">
        <v>5</v>
      </c>
      <c r="J178" s="125"/>
      <c r="K178" s="125" t="s">
        <v>28</v>
      </c>
      <c r="L178" s="125"/>
      <c r="M178" s="125"/>
      <c r="N178" s="125"/>
      <c r="O178" s="125" t="str">
        <f>+O154</f>
        <v>Объем теплоносителя, Гкал на нагрев, (м3, Гкал)</v>
      </c>
      <c r="P178" s="125"/>
      <c r="Q178" s="125"/>
      <c r="R178" s="125"/>
      <c r="S178" s="125"/>
      <c r="T178" s="125" t="s">
        <v>6</v>
      </c>
      <c r="U178" s="125"/>
      <c r="V178" s="125"/>
      <c r="W178" s="125"/>
      <c r="X178" s="125"/>
      <c r="Y178" s="49" t="s">
        <v>70</v>
      </c>
      <c r="Z178" s="49" t="s">
        <v>71</v>
      </c>
      <c r="AI178" s="15"/>
    </row>
    <row r="179" spans="1:38" ht="21" customHeight="1">
      <c r="A179" s="113">
        <v>1</v>
      </c>
      <c r="B179" s="114"/>
      <c r="C179" s="113">
        <v>2</v>
      </c>
      <c r="D179" s="115"/>
      <c r="E179" s="115"/>
      <c r="F179" s="115"/>
      <c r="G179" s="115"/>
      <c r="H179" s="114"/>
      <c r="I179" s="116">
        <v>3</v>
      </c>
      <c r="J179" s="116"/>
      <c r="K179" s="116">
        <v>4</v>
      </c>
      <c r="L179" s="116"/>
      <c r="M179" s="116"/>
      <c r="N179" s="116"/>
      <c r="O179" s="116">
        <v>5</v>
      </c>
      <c r="P179" s="116"/>
      <c r="Q179" s="116"/>
      <c r="R179" s="116"/>
      <c r="S179" s="116"/>
      <c r="T179" s="117" t="s">
        <v>72</v>
      </c>
      <c r="U179" s="118"/>
      <c r="V179" s="118"/>
      <c r="W179" s="118"/>
      <c r="X179" s="119"/>
      <c r="Y179" s="47" t="s">
        <v>79</v>
      </c>
      <c r="Z179" s="47" t="s">
        <v>74</v>
      </c>
      <c r="AI179" s="15"/>
      <c r="AJ179" s="14"/>
      <c r="AL179" s="14"/>
    </row>
    <row r="180" spans="1:38" ht="12.75" customHeight="1">
      <c r="A180" s="97" t="s">
        <v>7</v>
      </c>
      <c r="B180" s="98"/>
      <c r="C180" s="101" t="s">
        <v>75</v>
      </c>
      <c r="D180" s="102"/>
      <c r="E180" s="102"/>
      <c r="F180" s="102"/>
      <c r="G180" s="103"/>
      <c r="H180" s="76" t="s">
        <v>8</v>
      </c>
      <c r="I180" s="107" t="s">
        <v>9</v>
      </c>
      <c r="J180" s="108"/>
      <c r="K180" s="95">
        <f>K166</f>
        <v>44.42</v>
      </c>
      <c r="L180" s="95"/>
      <c r="M180" s="95"/>
      <c r="N180" s="95"/>
      <c r="O180" s="96">
        <f>+O34*5</f>
        <v>16.200000000000003</v>
      </c>
      <c r="P180" s="96"/>
      <c r="Q180" s="96"/>
      <c r="R180" s="96"/>
      <c r="S180" s="96"/>
      <c r="T180" s="95">
        <f>K180*O180</f>
        <v>719.6040000000002</v>
      </c>
      <c r="U180" s="95"/>
      <c r="V180" s="95"/>
      <c r="W180" s="95"/>
      <c r="X180" s="95"/>
      <c r="Y180" s="50">
        <f>ROUND(T180*$AG$22,2)</f>
        <v>359.8</v>
      </c>
      <c r="Z180" s="51">
        <f>+T180+Y180</f>
        <v>1079.4040000000002</v>
      </c>
      <c r="AG180" s="110">
        <f>+Z180+Z181</f>
        <v>3442.4037160000007</v>
      </c>
      <c r="AI180" s="15"/>
      <c r="AJ180" s="177">
        <v>844.99</v>
      </c>
      <c r="AL180" s="175">
        <f>AG180/AJ180</f>
        <v>4.073898763298975</v>
      </c>
    </row>
    <row r="181" spans="1:38" ht="12.75" customHeight="1">
      <c r="A181" s="99"/>
      <c r="B181" s="100"/>
      <c r="C181" s="104"/>
      <c r="D181" s="105"/>
      <c r="E181" s="105"/>
      <c r="F181" s="105"/>
      <c r="G181" s="106"/>
      <c r="H181" s="76" t="s">
        <v>10</v>
      </c>
      <c r="I181" s="107" t="s">
        <v>11</v>
      </c>
      <c r="J181" s="108"/>
      <c r="K181" s="95">
        <f>K167</f>
        <v>2126.3</v>
      </c>
      <c r="L181" s="95"/>
      <c r="M181" s="95"/>
      <c r="N181" s="95"/>
      <c r="O181" s="96">
        <f>O180*O$17</f>
        <v>1.11132</v>
      </c>
      <c r="P181" s="96"/>
      <c r="Q181" s="96"/>
      <c r="R181" s="96"/>
      <c r="S181" s="96"/>
      <c r="T181" s="95">
        <f>K181*O181</f>
        <v>2362.9997160000003</v>
      </c>
      <c r="U181" s="95"/>
      <c r="V181" s="95"/>
      <c r="W181" s="95"/>
      <c r="X181" s="95"/>
      <c r="Y181" s="52">
        <v>0</v>
      </c>
      <c r="Z181" s="51">
        <f>+T181+Y181</f>
        <v>2362.9997160000003</v>
      </c>
      <c r="AG181" s="111"/>
      <c r="AI181" s="15"/>
      <c r="AJ181" s="178"/>
      <c r="AL181" s="176"/>
    </row>
    <row r="182" spans="1:38" ht="12.75" customHeight="1">
      <c r="A182" s="97" t="s">
        <v>7</v>
      </c>
      <c r="B182" s="98"/>
      <c r="C182" s="101" t="s">
        <v>76</v>
      </c>
      <c r="D182" s="102"/>
      <c r="E182" s="102"/>
      <c r="F182" s="102"/>
      <c r="G182" s="103"/>
      <c r="H182" s="76" t="s">
        <v>8</v>
      </c>
      <c r="I182" s="107" t="s">
        <v>9</v>
      </c>
      <c r="J182" s="108"/>
      <c r="K182" s="95">
        <f>K168</f>
        <v>44.42</v>
      </c>
      <c r="L182" s="95"/>
      <c r="M182" s="95"/>
      <c r="N182" s="95"/>
      <c r="O182" s="96">
        <f>+O180</f>
        <v>16.200000000000003</v>
      </c>
      <c r="P182" s="96"/>
      <c r="Q182" s="96"/>
      <c r="R182" s="96"/>
      <c r="S182" s="96"/>
      <c r="T182" s="95">
        <f>K182*O182</f>
        <v>719.6040000000002</v>
      </c>
      <c r="U182" s="95"/>
      <c r="V182" s="95"/>
      <c r="W182" s="95"/>
      <c r="X182" s="95"/>
      <c r="Y182" s="50">
        <f>ROUND(T182*$AG$22,2)</f>
        <v>359.8</v>
      </c>
      <c r="Z182" s="51">
        <f>+T182+Y182</f>
        <v>1079.4040000000002</v>
      </c>
      <c r="AG182" s="110">
        <f>+Z182+Z183</f>
        <v>3266.7288100000005</v>
      </c>
      <c r="AI182" s="15"/>
      <c r="AJ182" s="177">
        <v>844.99</v>
      </c>
      <c r="AL182" s="175">
        <f>AG182/AJ182</f>
        <v>3.865997005881727</v>
      </c>
    </row>
    <row r="183" spans="1:38" ht="12.75" customHeight="1">
      <c r="A183" s="99"/>
      <c r="B183" s="100"/>
      <c r="C183" s="104"/>
      <c r="D183" s="105"/>
      <c r="E183" s="105"/>
      <c r="F183" s="105"/>
      <c r="G183" s="106"/>
      <c r="H183" s="76" t="s">
        <v>10</v>
      </c>
      <c r="I183" s="107" t="s">
        <v>11</v>
      </c>
      <c r="J183" s="108"/>
      <c r="K183" s="95">
        <f>K169</f>
        <v>2126.3</v>
      </c>
      <c r="L183" s="95"/>
      <c r="M183" s="95"/>
      <c r="N183" s="95"/>
      <c r="O183" s="96">
        <f>O182*O$19</f>
        <v>1.0287000000000002</v>
      </c>
      <c r="P183" s="96"/>
      <c r="Q183" s="96"/>
      <c r="R183" s="96"/>
      <c r="S183" s="96"/>
      <c r="T183" s="95">
        <f>K183*O183</f>
        <v>2187.3248100000005</v>
      </c>
      <c r="U183" s="95"/>
      <c r="V183" s="95"/>
      <c r="W183" s="95"/>
      <c r="X183" s="95"/>
      <c r="Y183" s="52">
        <v>0</v>
      </c>
      <c r="Z183" s="51">
        <f>+T183+Y183</f>
        <v>2187.3248100000005</v>
      </c>
      <c r="AG183" s="111"/>
      <c r="AI183" s="15"/>
      <c r="AJ183" s="178"/>
      <c r="AL183" s="176"/>
    </row>
    <row r="184" spans="1:33" s="24" customFormat="1" ht="24" customHeight="1">
      <c r="A184" s="112" t="s">
        <v>48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</row>
    <row r="185" spans="1:38" ht="12.75" customHeight="1">
      <c r="A185" s="97" t="s">
        <v>7</v>
      </c>
      <c r="B185" s="98"/>
      <c r="C185" s="101" t="s">
        <v>75</v>
      </c>
      <c r="D185" s="102"/>
      <c r="E185" s="102"/>
      <c r="F185" s="102"/>
      <c r="G185" s="103"/>
      <c r="H185" s="76" t="s">
        <v>8</v>
      </c>
      <c r="I185" s="107" t="s">
        <v>9</v>
      </c>
      <c r="J185" s="108"/>
      <c r="K185" s="95">
        <f>+K180</f>
        <v>44.42</v>
      </c>
      <c r="L185" s="95"/>
      <c r="M185" s="95"/>
      <c r="N185" s="95"/>
      <c r="O185" s="96">
        <f>+O50*4</f>
        <v>10.52</v>
      </c>
      <c r="P185" s="96"/>
      <c r="Q185" s="96"/>
      <c r="R185" s="96"/>
      <c r="S185" s="96"/>
      <c r="T185" s="95">
        <f>K185*O185</f>
        <v>467.2984</v>
      </c>
      <c r="U185" s="95"/>
      <c r="V185" s="95"/>
      <c r="W185" s="95"/>
      <c r="X185" s="95"/>
      <c r="Y185" s="50">
        <f>ROUND(T185*$AG$22,2)</f>
        <v>233.65</v>
      </c>
      <c r="Z185" s="51">
        <f>+T185+Y185</f>
        <v>700.9484</v>
      </c>
      <c r="AG185" s="110">
        <f>+Z185+Z186</f>
        <v>2235.4395735999997</v>
      </c>
      <c r="AI185" s="15"/>
      <c r="AJ185" s="177">
        <v>844.99</v>
      </c>
      <c r="AL185" s="175">
        <f>AG185/AJ185</f>
        <v>2.645521927596776</v>
      </c>
    </row>
    <row r="186" spans="1:38" ht="12.75" customHeight="1">
      <c r="A186" s="99"/>
      <c r="B186" s="100"/>
      <c r="C186" s="104"/>
      <c r="D186" s="105"/>
      <c r="E186" s="105"/>
      <c r="F186" s="105"/>
      <c r="G186" s="106"/>
      <c r="H186" s="76" t="s">
        <v>10</v>
      </c>
      <c r="I186" s="107" t="s">
        <v>11</v>
      </c>
      <c r="J186" s="108"/>
      <c r="K186" s="95">
        <f>+K181</f>
        <v>2126.3</v>
      </c>
      <c r="L186" s="95"/>
      <c r="M186" s="95"/>
      <c r="N186" s="95"/>
      <c r="O186" s="96">
        <f>O185*O$17</f>
        <v>0.7216719999999999</v>
      </c>
      <c r="P186" s="96"/>
      <c r="Q186" s="96"/>
      <c r="R186" s="96"/>
      <c r="S186" s="96"/>
      <c r="T186" s="95">
        <f>K186*O186</f>
        <v>1534.4911736</v>
      </c>
      <c r="U186" s="95"/>
      <c r="V186" s="95"/>
      <c r="W186" s="95"/>
      <c r="X186" s="95"/>
      <c r="Y186" s="52">
        <v>0</v>
      </c>
      <c r="Z186" s="51">
        <f>+T186+Y186</f>
        <v>1534.4911736</v>
      </c>
      <c r="AG186" s="111"/>
      <c r="AI186" s="15"/>
      <c r="AJ186" s="178"/>
      <c r="AL186" s="176"/>
    </row>
    <row r="187" spans="1:38" ht="12.75" customHeight="1">
      <c r="A187" s="97" t="s">
        <v>7</v>
      </c>
      <c r="B187" s="98"/>
      <c r="C187" s="101" t="s">
        <v>76</v>
      </c>
      <c r="D187" s="102"/>
      <c r="E187" s="102"/>
      <c r="F187" s="102"/>
      <c r="G187" s="103"/>
      <c r="H187" s="76" t="s">
        <v>8</v>
      </c>
      <c r="I187" s="107" t="s">
        <v>9</v>
      </c>
      <c r="J187" s="108"/>
      <c r="K187" s="95">
        <f>+K182</f>
        <v>44.42</v>
      </c>
      <c r="L187" s="95"/>
      <c r="M187" s="95"/>
      <c r="N187" s="95"/>
      <c r="O187" s="96">
        <f>+O185</f>
        <v>10.52</v>
      </c>
      <c r="P187" s="96"/>
      <c r="Q187" s="96"/>
      <c r="R187" s="96"/>
      <c r="S187" s="96"/>
      <c r="T187" s="95">
        <f>K187*O187</f>
        <v>467.2984</v>
      </c>
      <c r="U187" s="95"/>
      <c r="V187" s="95"/>
      <c r="W187" s="95"/>
      <c r="X187" s="95"/>
      <c r="Y187" s="50">
        <f>ROUND(T187*$AG$22,2)</f>
        <v>233.65</v>
      </c>
      <c r="Z187" s="51">
        <f>+T187+Y187</f>
        <v>700.9484</v>
      </c>
      <c r="AG187" s="110">
        <f>+Z187+Z188</f>
        <v>2121.359326</v>
      </c>
      <c r="AI187" s="15"/>
      <c r="AJ187" s="177">
        <v>844.99</v>
      </c>
      <c r="AL187" s="175">
        <f>AG187/AJ187</f>
        <v>2.510514119693724</v>
      </c>
    </row>
    <row r="188" spans="1:38" ht="12.75" customHeight="1">
      <c r="A188" s="99"/>
      <c r="B188" s="100"/>
      <c r="C188" s="104"/>
      <c r="D188" s="105"/>
      <c r="E188" s="105"/>
      <c r="F188" s="105"/>
      <c r="G188" s="106"/>
      <c r="H188" s="76" t="s">
        <v>10</v>
      </c>
      <c r="I188" s="107" t="s">
        <v>11</v>
      </c>
      <c r="J188" s="108"/>
      <c r="K188" s="95">
        <f>+K183</f>
        <v>2126.3</v>
      </c>
      <c r="L188" s="95"/>
      <c r="M188" s="95"/>
      <c r="N188" s="95"/>
      <c r="O188" s="96">
        <f>O187*O$19</f>
        <v>0.66802</v>
      </c>
      <c r="P188" s="96"/>
      <c r="Q188" s="96"/>
      <c r="R188" s="96"/>
      <c r="S188" s="96"/>
      <c r="T188" s="95">
        <f>K188*O188</f>
        <v>1420.410926</v>
      </c>
      <c r="U188" s="95"/>
      <c r="V188" s="95"/>
      <c r="W188" s="95"/>
      <c r="X188" s="95"/>
      <c r="Y188" s="52">
        <v>0</v>
      </c>
      <c r="Z188" s="51">
        <f>+T188+Y188</f>
        <v>1420.410926</v>
      </c>
      <c r="AG188" s="111"/>
      <c r="AI188" s="15"/>
      <c r="AJ188" s="178"/>
      <c r="AL188" s="176"/>
    </row>
    <row r="189" spans="1:39" ht="25.5" customHeight="1">
      <c r="A189" s="112" t="s">
        <v>53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9"/>
      <c r="AG189" s="33"/>
      <c r="AL189" s="34" t="s">
        <v>98</v>
      </c>
      <c r="AM189" s="35" t="s">
        <v>99</v>
      </c>
    </row>
    <row r="190" spans="1:38" ht="12.75" customHeight="1">
      <c r="A190" s="97" t="s">
        <v>7</v>
      </c>
      <c r="B190" s="98"/>
      <c r="C190" s="101" t="s">
        <v>75</v>
      </c>
      <c r="D190" s="102"/>
      <c r="E190" s="102"/>
      <c r="F190" s="102"/>
      <c r="G190" s="103"/>
      <c r="H190" s="76" t="s">
        <v>8</v>
      </c>
      <c r="I190" s="107" t="s">
        <v>9</v>
      </c>
      <c r="J190" s="108"/>
      <c r="K190" s="95">
        <f>+K185</f>
        <v>44.42</v>
      </c>
      <c r="L190" s="95"/>
      <c r="M190" s="95"/>
      <c r="N190" s="95"/>
      <c r="O190" s="109">
        <f>+O90*4</f>
        <v>2.2</v>
      </c>
      <c r="P190" s="109"/>
      <c r="Q190" s="109"/>
      <c r="R190" s="109"/>
      <c r="S190" s="109"/>
      <c r="T190" s="95">
        <f>K190*O190</f>
        <v>97.72400000000002</v>
      </c>
      <c r="U190" s="95"/>
      <c r="V190" s="95"/>
      <c r="W190" s="95"/>
      <c r="X190" s="95"/>
      <c r="Y190" s="50">
        <f>ROUND(T190*$AG$22,2)</f>
        <v>48.86</v>
      </c>
      <c r="Z190" s="51">
        <f>+T190+Y190</f>
        <v>146.584</v>
      </c>
      <c r="AG190" s="110">
        <f>+Z190+Z191</f>
        <v>467.48519600000003</v>
      </c>
      <c r="AI190" s="15"/>
      <c r="AJ190" s="177">
        <v>844.99</v>
      </c>
      <c r="AL190" s="175">
        <f>AG190/AJ190</f>
        <v>0.5532434656031433</v>
      </c>
    </row>
    <row r="191" spans="1:38" ht="12.75" customHeight="1">
      <c r="A191" s="99"/>
      <c r="B191" s="100"/>
      <c r="C191" s="104"/>
      <c r="D191" s="105"/>
      <c r="E191" s="105"/>
      <c r="F191" s="105"/>
      <c r="G191" s="106"/>
      <c r="H191" s="76" t="s">
        <v>10</v>
      </c>
      <c r="I191" s="107" t="s">
        <v>11</v>
      </c>
      <c r="J191" s="108"/>
      <c r="K191" s="95">
        <f>+K186</f>
        <v>2126.3</v>
      </c>
      <c r="L191" s="95"/>
      <c r="M191" s="95"/>
      <c r="N191" s="95"/>
      <c r="O191" s="96">
        <f>O190*O$17</f>
        <v>0.15092</v>
      </c>
      <c r="P191" s="96"/>
      <c r="Q191" s="96"/>
      <c r="R191" s="96"/>
      <c r="S191" s="96"/>
      <c r="T191" s="95">
        <f>K191*O191</f>
        <v>320.901196</v>
      </c>
      <c r="U191" s="95"/>
      <c r="V191" s="95"/>
      <c r="W191" s="95"/>
      <c r="X191" s="95"/>
      <c r="Y191" s="52">
        <v>0</v>
      </c>
      <c r="Z191" s="51">
        <f>+T191+Y191</f>
        <v>320.901196</v>
      </c>
      <c r="AG191" s="111"/>
      <c r="AI191" s="15"/>
      <c r="AJ191" s="178"/>
      <c r="AL191" s="176"/>
    </row>
    <row r="192" spans="1:38" ht="12.75" customHeight="1">
      <c r="A192" s="97" t="s">
        <v>7</v>
      </c>
      <c r="B192" s="98"/>
      <c r="C192" s="101" t="s">
        <v>76</v>
      </c>
      <c r="D192" s="102"/>
      <c r="E192" s="102"/>
      <c r="F192" s="102"/>
      <c r="G192" s="103"/>
      <c r="H192" s="76" t="s">
        <v>8</v>
      </c>
      <c r="I192" s="107" t="s">
        <v>9</v>
      </c>
      <c r="J192" s="108"/>
      <c r="K192" s="95">
        <f>+K187</f>
        <v>44.42</v>
      </c>
      <c r="L192" s="95"/>
      <c r="M192" s="95"/>
      <c r="N192" s="95"/>
      <c r="O192" s="96">
        <f>+O190</f>
        <v>2.2</v>
      </c>
      <c r="P192" s="96"/>
      <c r="Q192" s="96"/>
      <c r="R192" s="96"/>
      <c r="S192" s="96"/>
      <c r="T192" s="95">
        <f>K192*O192</f>
        <v>97.72400000000002</v>
      </c>
      <c r="U192" s="95"/>
      <c r="V192" s="95"/>
      <c r="W192" s="95"/>
      <c r="X192" s="95"/>
      <c r="Y192" s="50">
        <f>ROUND(T192*$AG$22,2)</f>
        <v>48.86</v>
      </c>
      <c r="Z192" s="51">
        <f>+T192+Y192</f>
        <v>146.584</v>
      </c>
      <c r="AG192" s="110">
        <f>+Z192+Z193</f>
        <v>443.62811000000005</v>
      </c>
      <c r="AI192" s="15"/>
      <c r="AJ192" s="177">
        <v>844.99</v>
      </c>
      <c r="AL192" s="175">
        <f>AG192/AJ192</f>
        <v>0.5250098936082085</v>
      </c>
    </row>
    <row r="193" spans="1:38" ht="12.75" customHeight="1">
      <c r="A193" s="99"/>
      <c r="B193" s="100"/>
      <c r="C193" s="104"/>
      <c r="D193" s="105"/>
      <c r="E193" s="105"/>
      <c r="F193" s="105"/>
      <c r="G193" s="106"/>
      <c r="H193" s="76" t="s">
        <v>10</v>
      </c>
      <c r="I193" s="107" t="s">
        <v>11</v>
      </c>
      <c r="J193" s="108"/>
      <c r="K193" s="95">
        <f>+K188</f>
        <v>2126.3</v>
      </c>
      <c r="L193" s="95"/>
      <c r="M193" s="95"/>
      <c r="N193" s="95"/>
      <c r="O193" s="96">
        <f>O192*O$19</f>
        <v>0.13970000000000002</v>
      </c>
      <c r="P193" s="96"/>
      <c r="Q193" s="96"/>
      <c r="R193" s="96"/>
      <c r="S193" s="96"/>
      <c r="T193" s="95">
        <f>K193*O193</f>
        <v>297.04411000000005</v>
      </c>
      <c r="U193" s="95"/>
      <c r="V193" s="95"/>
      <c r="W193" s="95"/>
      <c r="X193" s="95"/>
      <c r="Y193" s="52">
        <v>0</v>
      </c>
      <c r="Z193" s="51">
        <f>+T193+Y193</f>
        <v>297.04411000000005</v>
      </c>
      <c r="AG193" s="111"/>
      <c r="AI193" s="15"/>
      <c r="AJ193" s="178"/>
      <c r="AL193" s="176"/>
    </row>
    <row r="194" spans="1:33" s="24" customFormat="1" ht="25.5" customHeight="1">
      <c r="A194" s="112" t="s">
        <v>54</v>
      </c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</row>
    <row r="195" spans="1:38" ht="12.75" customHeight="1">
      <c r="A195" s="97" t="s">
        <v>7</v>
      </c>
      <c r="B195" s="98"/>
      <c r="C195" s="101" t="s">
        <v>75</v>
      </c>
      <c r="D195" s="102"/>
      <c r="E195" s="102"/>
      <c r="F195" s="102"/>
      <c r="G195" s="103"/>
      <c r="H195" s="76" t="s">
        <v>8</v>
      </c>
      <c r="I195" s="107" t="s">
        <v>9</v>
      </c>
      <c r="J195" s="108"/>
      <c r="K195" s="95">
        <f>+K190</f>
        <v>44.42</v>
      </c>
      <c r="L195" s="95"/>
      <c r="M195" s="95"/>
      <c r="N195" s="95"/>
      <c r="O195" s="109">
        <f>+O98*4</f>
        <v>7.64</v>
      </c>
      <c r="P195" s="109"/>
      <c r="Q195" s="109"/>
      <c r="R195" s="109"/>
      <c r="S195" s="109"/>
      <c r="T195" s="95">
        <f>K195*O195</f>
        <v>339.3688</v>
      </c>
      <c r="U195" s="95"/>
      <c r="V195" s="95"/>
      <c r="W195" s="95"/>
      <c r="X195" s="95"/>
      <c r="Y195" s="50">
        <f>ROUND(T195*$AG$22,2)</f>
        <v>169.68</v>
      </c>
      <c r="Z195" s="51">
        <f>+T195+Y195</f>
        <v>509.0488</v>
      </c>
      <c r="AG195" s="110">
        <f>+Z195+Z196</f>
        <v>1623.4511352</v>
      </c>
      <c r="AI195" s="15"/>
      <c r="AJ195" s="177">
        <v>844.99</v>
      </c>
      <c r="AL195" s="175">
        <f>AG195/AJ195</f>
        <v>1.9212666838660812</v>
      </c>
    </row>
    <row r="196" spans="1:38" ht="12.75" customHeight="1">
      <c r="A196" s="99"/>
      <c r="B196" s="100"/>
      <c r="C196" s="104"/>
      <c r="D196" s="105"/>
      <c r="E196" s="105"/>
      <c r="F196" s="105"/>
      <c r="G196" s="106"/>
      <c r="H196" s="76" t="s">
        <v>10</v>
      </c>
      <c r="I196" s="107" t="s">
        <v>11</v>
      </c>
      <c r="J196" s="108"/>
      <c r="K196" s="95">
        <f>+K191</f>
        <v>2126.3</v>
      </c>
      <c r="L196" s="95"/>
      <c r="M196" s="95"/>
      <c r="N196" s="95"/>
      <c r="O196" s="96">
        <f>O195*O$17</f>
        <v>0.5241039999999999</v>
      </c>
      <c r="P196" s="96"/>
      <c r="Q196" s="96"/>
      <c r="R196" s="96"/>
      <c r="S196" s="96"/>
      <c r="T196" s="95">
        <f>K196*O196</f>
        <v>1114.4023352</v>
      </c>
      <c r="U196" s="95"/>
      <c r="V196" s="95"/>
      <c r="W196" s="95"/>
      <c r="X196" s="95"/>
      <c r="Y196" s="52">
        <v>0</v>
      </c>
      <c r="Z196" s="51">
        <f>+T196+Y196</f>
        <v>1114.4023352</v>
      </c>
      <c r="AG196" s="111"/>
      <c r="AI196" s="15"/>
      <c r="AJ196" s="178"/>
      <c r="AL196" s="176"/>
    </row>
    <row r="197" spans="1:38" ht="12.75" customHeight="1">
      <c r="A197" s="97" t="s">
        <v>7</v>
      </c>
      <c r="B197" s="98"/>
      <c r="C197" s="101" t="s">
        <v>76</v>
      </c>
      <c r="D197" s="102"/>
      <c r="E197" s="102"/>
      <c r="F197" s="102"/>
      <c r="G197" s="103"/>
      <c r="H197" s="76" t="s">
        <v>8</v>
      </c>
      <c r="I197" s="107" t="s">
        <v>9</v>
      </c>
      <c r="J197" s="108"/>
      <c r="K197" s="95">
        <f>+K192</f>
        <v>44.42</v>
      </c>
      <c r="L197" s="95"/>
      <c r="M197" s="95"/>
      <c r="N197" s="95"/>
      <c r="O197" s="96">
        <f>+O195</f>
        <v>7.64</v>
      </c>
      <c r="P197" s="96"/>
      <c r="Q197" s="96"/>
      <c r="R197" s="96"/>
      <c r="S197" s="96"/>
      <c r="T197" s="95">
        <f>K197*O197</f>
        <v>339.3688</v>
      </c>
      <c r="U197" s="95"/>
      <c r="V197" s="95"/>
      <c r="W197" s="95"/>
      <c r="X197" s="95"/>
      <c r="Y197" s="50">
        <f>ROUND(T197*$AG$22,2)</f>
        <v>169.68</v>
      </c>
      <c r="Z197" s="51">
        <f>+T197+Y197</f>
        <v>509.0488</v>
      </c>
      <c r="AG197" s="110">
        <f>+Z197+Z198</f>
        <v>1540.6019820000001</v>
      </c>
      <c r="AI197" s="15"/>
      <c r="AJ197" s="177">
        <v>844.99</v>
      </c>
      <c r="AL197" s="175">
        <f>AG197/AJ197</f>
        <v>1.8232191883927622</v>
      </c>
    </row>
    <row r="198" spans="1:38" ht="12.75" customHeight="1">
      <c r="A198" s="99"/>
      <c r="B198" s="100"/>
      <c r="C198" s="104"/>
      <c r="D198" s="105"/>
      <c r="E198" s="105"/>
      <c r="F198" s="105"/>
      <c r="G198" s="106"/>
      <c r="H198" s="76" t="s">
        <v>10</v>
      </c>
      <c r="I198" s="107" t="s">
        <v>11</v>
      </c>
      <c r="J198" s="108"/>
      <c r="K198" s="95">
        <f>+K193</f>
        <v>2126.3</v>
      </c>
      <c r="L198" s="95"/>
      <c r="M198" s="95"/>
      <c r="N198" s="95"/>
      <c r="O198" s="96">
        <f>O197*O$19</f>
        <v>0.48513999999999996</v>
      </c>
      <c r="P198" s="96"/>
      <c r="Q198" s="96"/>
      <c r="R198" s="96"/>
      <c r="S198" s="96"/>
      <c r="T198" s="95">
        <f>K198*O198</f>
        <v>1031.553182</v>
      </c>
      <c r="U198" s="95"/>
      <c r="V198" s="95"/>
      <c r="W198" s="95"/>
      <c r="X198" s="95"/>
      <c r="Y198" s="52">
        <v>0</v>
      </c>
      <c r="Z198" s="51">
        <f>+T198+Y198</f>
        <v>1031.553182</v>
      </c>
      <c r="AG198" s="111"/>
      <c r="AI198" s="15"/>
      <c r="AJ198" s="178"/>
      <c r="AL198" s="176"/>
    </row>
    <row r="199" spans="1:38" ht="6.75" customHeight="1">
      <c r="A199" s="28"/>
      <c r="B199" s="28"/>
      <c r="C199" s="78"/>
      <c r="D199" s="78"/>
      <c r="E199" s="78"/>
      <c r="F199" s="78"/>
      <c r="G199" s="78"/>
      <c r="I199" s="14"/>
      <c r="J199" s="14"/>
      <c r="K199" s="79"/>
      <c r="L199" s="79"/>
      <c r="M199" s="79"/>
      <c r="N199" s="79"/>
      <c r="O199" s="80"/>
      <c r="P199" s="80"/>
      <c r="Q199" s="80"/>
      <c r="R199" s="80"/>
      <c r="S199" s="80"/>
      <c r="T199" s="79"/>
      <c r="U199" s="79"/>
      <c r="V199" s="79"/>
      <c r="W199" s="79"/>
      <c r="X199" s="79"/>
      <c r="AG199" s="81"/>
      <c r="AI199" s="15"/>
      <c r="AJ199" s="82"/>
      <c r="AL199" s="84"/>
    </row>
    <row r="200" ht="12.75" hidden="1"/>
    <row r="201" spans="2:41" s="30" customFormat="1" ht="17.25" hidden="1">
      <c r="B201" s="30">
        <f>+'[6]Кап_2'!A256</f>
        <v>0</v>
      </c>
      <c r="AL201" s="31"/>
      <c r="AM201" s="31"/>
      <c r="AN201" s="32"/>
      <c r="AO201"/>
    </row>
    <row r="202" spans="4:35" ht="12.75" hidden="1">
      <c r="D202" s="73"/>
      <c r="E202" s="73"/>
      <c r="F202" s="73"/>
      <c r="G202" s="73"/>
      <c r="H202" s="73"/>
      <c r="I202" s="73"/>
      <c r="J202" s="73"/>
      <c r="AI202" s="15"/>
    </row>
    <row r="203" spans="1:35" s="4" customFormat="1" ht="18" hidden="1">
      <c r="A203" s="141" t="s">
        <v>39</v>
      </c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3"/>
      <c r="AG203" s="25"/>
      <c r="AH203"/>
      <c r="AI203" s="39"/>
    </row>
    <row r="204" spans="1:35" ht="36.75" customHeight="1" hidden="1">
      <c r="A204" s="180" t="s">
        <v>80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1"/>
      <c r="AC204" s="180"/>
      <c r="AD204" s="180"/>
      <c r="AE204" s="180"/>
      <c r="AI204" s="15"/>
    </row>
    <row r="205" spans="1:35" ht="66.75" customHeight="1" hidden="1">
      <c r="A205" s="142" t="s">
        <v>4</v>
      </c>
      <c r="B205" s="143"/>
      <c r="C205" s="143"/>
      <c r="D205" s="143"/>
      <c r="E205" s="143"/>
      <c r="F205" s="143"/>
      <c r="G205" s="143"/>
      <c r="H205" s="144"/>
      <c r="I205" s="148" t="s">
        <v>13</v>
      </c>
      <c r="J205" s="148"/>
      <c r="K205" s="148"/>
      <c r="L205" s="148"/>
      <c r="M205" s="148"/>
      <c r="N205" s="148"/>
      <c r="O205" s="149" t="s">
        <v>14</v>
      </c>
      <c r="P205" s="150"/>
      <c r="Q205" s="150"/>
      <c r="R205" s="150"/>
      <c r="S205" s="151"/>
      <c r="T205" s="149" t="s">
        <v>15</v>
      </c>
      <c r="U205" s="150"/>
      <c r="V205" s="150"/>
      <c r="W205" s="150"/>
      <c r="X205" s="150"/>
      <c r="Y205" s="54" t="s">
        <v>81</v>
      </c>
      <c r="Z205" s="54" t="s">
        <v>82</v>
      </c>
      <c r="AA205" s="53" t="s">
        <v>83</v>
      </c>
      <c r="AB205" s="57"/>
      <c r="AC205" s="58"/>
      <c r="AD205" s="58"/>
      <c r="AE205" s="59"/>
      <c r="AF205" s="85"/>
      <c r="AI205" s="15"/>
    </row>
    <row r="206" spans="1:35" ht="12" customHeight="1" hidden="1">
      <c r="A206" s="145"/>
      <c r="B206" s="146"/>
      <c r="C206" s="146"/>
      <c r="D206" s="146"/>
      <c r="E206" s="146"/>
      <c r="F206" s="146"/>
      <c r="G206" s="146"/>
      <c r="H206" s="147"/>
      <c r="I206" s="148" t="s">
        <v>17</v>
      </c>
      <c r="J206" s="148"/>
      <c r="K206" s="148"/>
      <c r="L206" s="148"/>
      <c r="M206" s="148"/>
      <c r="N206" s="148"/>
      <c r="O206" s="149" t="s">
        <v>18</v>
      </c>
      <c r="P206" s="150"/>
      <c r="Q206" s="150"/>
      <c r="R206" s="150"/>
      <c r="S206" s="151"/>
      <c r="T206" s="149" t="s">
        <v>19</v>
      </c>
      <c r="U206" s="150"/>
      <c r="V206" s="150"/>
      <c r="W206" s="150"/>
      <c r="X206" s="150"/>
      <c r="Y206" s="54" t="s">
        <v>20</v>
      </c>
      <c r="Z206" s="54" t="s">
        <v>20</v>
      </c>
      <c r="AA206" s="53" t="s">
        <v>20</v>
      </c>
      <c r="AB206" s="57"/>
      <c r="AC206" s="91"/>
      <c r="AD206" s="91"/>
      <c r="AE206" s="60"/>
      <c r="AF206" s="86"/>
      <c r="AI206" s="15"/>
    </row>
    <row r="207" spans="1:38" s="6" customFormat="1" ht="30" customHeight="1" hidden="1">
      <c r="A207" s="152">
        <v>1</v>
      </c>
      <c r="B207" s="153"/>
      <c r="C207" s="153"/>
      <c r="D207" s="153"/>
      <c r="E207" s="153"/>
      <c r="F207" s="153"/>
      <c r="G207" s="153"/>
      <c r="H207" s="154"/>
      <c r="I207" s="155">
        <v>2</v>
      </c>
      <c r="J207" s="155"/>
      <c r="K207" s="155"/>
      <c r="L207" s="155"/>
      <c r="M207" s="155"/>
      <c r="N207" s="155"/>
      <c r="O207" s="156">
        <v>3</v>
      </c>
      <c r="P207" s="157"/>
      <c r="Q207" s="157"/>
      <c r="R207" s="157"/>
      <c r="S207" s="158"/>
      <c r="T207" s="156">
        <v>4</v>
      </c>
      <c r="U207" s="157"/>
      <c r="V207" s="157"/>
      <c r="W207" s="157"/>
      <c r="X207" s="157"/>
      <c r="Y207" s="56" t="s">
        <v>55</v>
      </c>
      <c r="Z207" s="56" t="s">
        <v>84</v>
      </c>
      <c r="AA207" s="55" t="s">
        <v>85</v>
      </c>
      <c r="AB207" s="61"/>
      <c r="AC207" s="92"/>
      <c r="AD207" s="92"/>
      <c r="AE207" s="62"/>
      <c r="AF207" s="87"/>
      <c r="AG207" s="26" t="s">
        <v>33</v>
      </c>
      <c r="AH207"/>
      <c r="AI207" s="40"/>
      <c r="AJ207" s="26" t="s">
        <v>43</v>
      </c>
      <c r="AL207" s="26" t="s">
        <v>31</v>
      </c>
    </row>
    <row r="208" spans="1:38" s="28" customFormat="1" ht="23.25" customHeight="1" hidden="1">
      <c r="A208" s="159" t="s">
        <v>56</v>
      </c>
      <c r="B208" s="160"/>
      <c r="C208" s="160"/>
      <c r="D208" s="160"/>
      <c r="E208" s="160"/>
      <c r="F208" s="160"/>
      <c r="G208" s="160"/>
      <c r="H208" s="98"/>
      <c r="I208" s="162">
        <v>19.8</v>
      </c>
      <c r="J208" s="162"/>
      <c r="K208" s="162"/>
      <c r="L208" s="162"/>
      <c r="M208" s="162"/>
      <c r="N208" s="162"/>
      <c r="O208" s="163">
        <f>+ROUND('[6]Ильич'!O324,4)</f>
        <v>0.0433</v>
      </c>
      <c r="P208" s="164"/>
      <c r="Q208" s="164"/>
      <c r="R208" s="164"/>
      <c r="S208" s="165"/>
      <c r="T208" s="182">
        <f>K17</f>
        <v>2126.3</v>
      </c>
      <c r="U208" s="183"/>
      <c r="V208" s="183"/>
      <c r="W208" s="183"/>
      <c r="X208" s="183"/>
      <c r="Y208" s="93">
        <f>ROUND(I208*O208*T208,2)</f>
        <v>1822.96</v>
      </c>
      <c r="Z208" s="63">
        <f>ROUND(Y208*$AG$22,2)</f>
        <v>911.48</v>
      </c>
      <c r="AA208" s="64">
        <f>+Y208+Z208</f>
        <v>2734.44</v>
      </c>
      <c r="AB208" s="65"/>
      <c r="AC208" s="66"/>
      <c r="AD208" s="66"/>
      <c r="AE208" s="67"/>
      <c r="AF208" s="74"/>
      <c r="AG208" s="27">
        <f>ROUND(O208*T208,2)+ROUND((ROUND(O208*T208,2)*$AG$22),2)</f>
        <v>138.10999999999999</v>
      </c>
      <c r="AH208"/>
      <c r="AI208" s="41"/>
      <c r="AJ208" s="42">
        <v>54.52</v>
      </c>
      <c r="AL208" s="75">
        <f>AG208/AJ208</f>
        <v>2.533198826118855</v>
      </c>
    </row>
    <row r="209" spans="1:35" s="28" customFormat="1" ht="43.5" customHeight="1" hidden="1">
      <c r="A209" s="99"/>
      <c r="B209" s="161"/>
      <c r="C209" s="161"/>
      <c r="D209" s="161"/>
      <c r="E209" s="161"/>
      <c r="F209" s="161"/>
      <c r="G209" s="161"/>
      <c r="H209" s="100"/>
      <c r="I209" s="184" t="str">
        <f>CONCATENATE(I208," ",$I$206," х ",O208," ",$O$206," х ",T208," ",$T$206," = ",Y208," ",$Y$206,"                                         ",Y208," ",$Y$206,"+",Y208," ",$Y$206,"х коэф. ",$AG$22," = ",AA208,$AA$206)</f>
        <v>19,8 кв.м х 0,0433 Гкал/кв.м х 2126,3 руб./Гкал = 1822,96 руб.                                         1822,96 руб.+1822,96 руб.х коэф. 0,5 = 2734,44руб.</v>
      </c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6"/>
      <c r="AB209" s="68"/>
      <c r="AC209" s="69"/>
      <c r="AD209" s="69"/>
      <c r="AE209" s="70"/>
      <c r="AF209" s="88"/>
      <c r="AG209" s="29"/>
      <c r="AH209"/>
      <c r="AI209" s="41"/>
    </row>
    <row r="210" spans="1:38" s="28" customFormat="1" ht="23.25" customHeight="1" hidden="1">
      <c r="A210" s="159" t="s">
        <v>57</v>
      </c>
      <c r="B210" s="160"/>
      <c r="C210" s="160"/>
      <c r="D210" s="160"/>
      <c r="E210" s="160"/>
      <c r="F210" s="160"/>
      <c r="G210" s="160"/>
      <c r="H210" s="98"/>
      <c r="I210" s="162">
        <v>19.8</v>
      </c>
      <c r="J210" s="162"/>
      <c r="K210" s="162"/>
      <c r="L210" s="162"/>
      <c r="M210" s="162"/>
      <c r="N210" s="162"/>
      <c r="O210" s="163">
        <f>+ROUND('[6]Ильич'!O326,4)</f>
        <v>0.0464</v>
      </c>
      <c r="P210" s="164"/>
      <c r="Q210" s="164"/>
      <c r="R210" s="164"/>
      <c r="S210" s="165"/>
      <c r="T210" s="182">
        <f>+T208</f>
        <v>2126.3</v>
      </c>
      <c r="U210" s="183"/>
      <c r="V210" s="183"/>
      <c r="W210" s="183"/>
      <c r="X210" s="183"/>
      <c r="Y210" s="93">
        <f>ROUND(I210*O210*T210,2)</f>
        <v>1953.47</v>
      </c>
      <c r="Z210" s="63">
        <f>ROUND(Y210*$AG$22,2)</f>
        <v>976.74</v>
      </c>
      <c r="AA210" s="64">
        <f>+Y210+Z210</f>
        <v>2930.21</v>
      </c>
      <c r="AB210" s="65"/>
      <c r="AC210" s="66"/>
      <c r="AD210" s="66"/>
      <c r="AE210" s="67"/>
      <c r="AF210" s="74"/>
      <c r="AG210" s="27">
        <f>ROUND(O210*T210,2)+ROUND((ROUND(O210*T210,2)*$AG$22),2)</f>
        <v>147.99</v>
      </c>
      <c r="AH210"/>
      <c r="AI210" s="41"/>
      <c r="AJ210" s="42">
        <v>54.52</v>
      </c>
      <c r="AL210" s="75">
        <f>AG210/AJ210</f>
        <v>2.71441672780631</v>
      </c>
    </row>
    <row r="211" spans="1:35" s="28" customFormat="1" ht="35.25" customHeight="1" hidden="1">
      <c r="A211" s="99"/>
      <c r="B211" s="161"/>
      <c r="C211" s="161"/>
      <c r="D211" s="161"/>
      <c r="E211" s="161"/>
      <c r="F211" s="161"/>
      <c r="G211" s="161"/>
      <c r="H211" s="100"/>
      <c r="I211" s="184" t="s">
        <v>86</v>
      </c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6"/>
      <c r="AB211" s="187"/>
      <c r="AC211" s="188"/>
      <c r="AD211" s="188"/>
      <c r="AE211" s="188"/>
      <c r="AF211" s="88"/>
      <c r="AG211" s="29"/>
      <c r="AH211"/>
      <c r="AI211" s="41"/>
    </row>
    <row r="212" spans="1:38" s="28" customFormat="1" ht="23.25" customHeight="1" hidden="1">
      <c r="A212" s="159" t="s">
        <v>58</v>
      </c>
      <c r="B212" s="160"/>
      <c r="C212" s="160"/>
      <c r="D212" s="160"/>
      <c r="E212" s="160"/>
      <c r="F212" s="160"/>
      <c r="G212" s="160"/>
      <c r="H212" s="98"/>
      <c r="I212" s="162">
        <v>19.8</v>
      </c>
      <c r="J212" s="162"/>
      <c r="K212" s="162"/>
      <c r="L212" s="162"/>
      <c r="M212" s="162"/>
      <c r="N212" s="162"/>
      <c r="O212" s="163">
        <f>+ROUND('[6]Ильич'!O328,4)</f>
        <v>0.0476</v>
      </c>
      <c r="P212" s="164"/>
      <c r="Q212" s="164"/>
      <c r="R212" s="164"/>
      <c r="S212" s="165"/>
      <c r="T212" s="182">
        <f>+T208</f>
        <v>2126.3</v>
      </c>
      <c r="U212" s="183"/>
      <c r="V212" s="183"/>
      <c r="W212" s="183"/>
      <c r="X212" s="183"/>
      <c r="Y212" s="93">
        <f>ROUND(I212*O212*T212,2)</f>
        <v>2004</v>
      </c>
      <c r="Z212" s="63">
        <f>ROUND(Y212*$AG$22,2)</f>
        <v>1002</v>
      </c>
      <c r="AA212" s="64">
        <f>+Y212+Z212</f>
        <v>3006</v>
      </c>
      <c r="AB212" s="65"/>
      <c r="AC212" s="66"/>
      <c r="AD212" s="66"/>
      <c r="AE212" s="67"/>
      <c r="AF212" s="74"/>
      <c r="AG212" s="27">
        <f>ROUND(O212*T212,2)+ROUND((ROUND(O212*T212,2)*$AG$22),2)</f>
        <v>151.82</v>
      </c>
      <c r="AH212"/>
      <c r="AI212" s="41"/>
      <c r="AJ212" s="42">
        <v>54.52</v>
      </c>
      <c r="AL212" s="75">
        <f>AG212/AJ212</f>
        <v>2.7846661775495227</v>
      </c>
    </row>
    <row r="213" spans="1:35" s="28" customFormat="1" ht="34.5" customHeight="1" hidden="1">
      <c r="A213" s="99"/>
      <c r="B213" s="161"/>
      <c r="C213" s="161"/>
      <c r="D213" s="161"/>
      <c r="E213" s="161"/>
      <c r="F213" s="161"/>
      <c r="G213" s="161"/>
      <c r="H213" s="100"/>
      <c r="I213" s="184" t="s">
        <v>86</v>
      </c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6"/>
      <c r="AB213" s="187"/>
      <c r="AC213" s="188"/>
      <c r="AD213" s="188"/>
      <c r="AE213" s="188"/>
      <c r="AF213" s="88"/>
      <c r="AG213" s="29"/>
      <c r="AH213"/>
      <c r="AI213" s="41"/>
    </row>
    <row r="214" spans="1:38" s="28" customFormat="1" ht="23.25" customHeight="1" hidden="1">
      <c r="A214" s="159" t="s">
        <v>59</v>
      </c>
      <c r="B214" s="160"/>
      <c r="C214" s="160"/>
      <c r="D214" s="160"/>
      <c r="E214" s="160"/>
      <c r="F214" s="160"/>
      <c r="G214" s="160"/>
      <c r="H214" s="98"/>
      <c r="I214" s="162">
        <v>19.8</v>
      </c>
      <c r="J214" s="162"/>
      <c r="K214" s="162"/>
      <c r="L214" s="162"/>
      <c r="M214" s="162"/>
      <c r="N214" s="162"/>
      <c r="O214" s="163">
        <f>+ROUND('[6]Ильич'!O330,4)</f>
        <v>0.0541</v>
      </c>
      <c r="P214" s="164"/>
      <c r="Q214" s="164"/>
      <c r="R214" s="164"/>
      <c r="S214" s="165"/>
      <c r="T214" s="182">
        <f>+T208</f>
        <v>2126.3</v>
      </c>
      <c r="U214" s="183"/>
      <c r="V214" s="183"/>
      <c r="W214" s="183"/>
      <c r="X214" s="183"/>
      <c r="Y214" s="93">
        <f>ROUND(I214*O214*T214,2)</f>
        <v>2277.65</v>
      </c>
      <c r="Z214" s="63">
        <f>ROUND(Y214*$AG$22,2)</f>
        <v>1138.83</v>
      </c>
      <c r="AA214" s="64">
        <f>+Y214+Z214</f>
        <v>3416.48</v>
      </c>
      <c r="AB214" s="65"/>
      <c r="AC214" s="66"/>
      <c r="AD214" s="66"/>
      <c r="AE214" s="67"/>
      <c r="AF214" s="74"/>
      <c r="AG214" s="27">
        <f>ROUND(O214*T214,2)+ROUND((ROUND(O214*T214,2)*$AG$22),2)</f>
        <v>172.55</v>
      </c>
      <c r="AH214"/>
      <c r="AI214" s="41"/>
      <c r="AJ214" s="42">
        <v>54.52</v>
      </c>
      <c r="AL214" s="75">
        <f>AG214/AJ214</f>
        <v>3.1648936170212765</v>
      </c>
    </row>
    <row r="215" spans="1:35" s="28" customFormat="1" ht="27.75" customHeight="1" hidden="1">
      <c r="A215" s="99"/>
      <c r="B215" s="161"/>
      <c r="C215" s="161"/>
      <c r="D215" s="161"/>
      <c r="E215" s="161"/>
      <c r="F215" s="161"/>
      <c r="G215" s="161"/>
      <c r="H215" s="100"/>
      <c r="I215" s="184" t="s">
        <v>86</v>
      </c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6"/>
      <c r="AB215" s="187"/>
      <c r="AC215" s="188"/>
      <c r="AD215" s="188"/>
      <c r="AE215" s="188"/>
      <c r="AF215" s="88"/>
      <c r="AG215" s="29"/>
      <c r="AH215"/>
      <c r="AI215" s="41"/>
    </row>
    <row r="216" spans="1:38" s="28" customFormat="1" ht="23.25" customHeight="1" hidden="1">
      <c r="A216" s="159" t="s">
        <v>60</v>
      </c>
      <c r="B216" s="160"/>
      <c r="C216" s="160"/>
      <c r="D216" s="160"/>
      <c r="E216" s="160"/>
      <c r="F216" s="160"/>
      <c r="G216" s="160"/>
      <c r="H216" s="98"/>
      <c r="I216" s="162">
        <v>19.8</v>
      </c>
      <c r="J216" s="162"/>
      <c r="K216" s="162"/>
      <c r="L216" s="162"/>
      <c r="M216" s="162"/>
      <c r="N216" s="162"/>
      <c r="O216" s="163">
        <f>+ROUND('[6]Ильич'!O332,4)</f>
        <v>0.0331</v>
      </c>
      <c r="P216" s="164"/>
      <c r="Q216" s="164"/>
      <c r="R216" s="164"/>
      <c r="S216" s="165"/>
      <c r="T216" s="182">
        <f>+T208</f>
        <v>2126.3</v>
      </c>
      <c r="U216" s="183"/>
      <c r="V216" s="183"/>
      <c r="W216" s="183"/>
      <c r="X216" s="183"/>
      <c r="Y216" s="93">
        <f>ROUND(I216*O216*T216,2)</f>
        <v>1393.53</v>
      </c>
      <c r="Z216" s="63">
        <f>ROUND(Y216*$AG$22,2)</f>
        <v>696.77</v>
      </c>
      <c r="AA216" s="64">
        <f>+Y216+Z216</f>
        <v>2090.3</v>
      </c>
      <c r="AB216" s="65"/>
      <c r="AC216" s="66"/>
      <c r="AD216" s="66"/>
      <c r="AE216" s="67"/>
      <c r="AF216" s="74"/>
      <c r="AG216" s="27">
        <f>ROUND(O216*T216,2)+ROUND((ROUND(O216*T216,2)*$AG$22),2)</f>
        <v>105.57</v>
      </c>
      <c r="AH216"/>
      <c r="AI216" s="41"/>
      <c r="AJ216" s="42">
        <v>54.52</v>
      </c>
      <c r="AL216" s="75">
        <f>AG216/AJ216</f>
        <v>1.9363536316947907</v>
      </c>
    </row>
    <row r="217" spans="1:35" s="28" customFormat="1" ht="29.25" customHeight="1" hidden="1">
      <c r="A217" s="99"/>
      <c r="B217" s="161"/>
      <c r="C217" s="161"/>
      <c r="D217" s="161"/>
      <c r="E217" s="161"/>
      <c r="F217" s="161"/>
      <c r="G217" s="161"/>
      <c r="H217" s="100"/>
      <c r="I217" s="184" t="s">
        <v>86</v>
      </c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6"/>
      <c r="AB217" s="187"/>
      <c r="AC217" s="188"/>
      <c r="AD217" s="188"/>
      <c r="AE217" s="188"/>
      <c r="AF217" s="88"/>
      <c r="AG217" s="29"/>
      <c r="AH217"/>
      <c r="AI217" s="41"/>
    </row>
    <row r="218" spans="1:38" s="28" customFormat="1" ht="23.25" customHeight="1" hidden="1">
      <c r="A218" s="159" t="s">
        <v>61</v>
      </c>
      <c r="B218" s="160"/>
      <c r="C218" s="160"/>
      <c r="D218" s="160"/>
      <c r="E218" s="160"/>
      <c r="F218" s="160"/>
      <c r="G218" s="160"/>
      <c r="H218" s="98"/>
      <c r="I218" s="162">
        <v>19.8</v>
      </c>
      <c r="J218" s="162"/>
      <c r="K218" s="162"/>
      <c r="L218" s="162"/>
      <c r="M218" s="162"/>
      <c r="N218" s="162"/>
      <c r="O218" s="163">
        <f>+ROUND('[6]Ильич'!O334,4)</f>
        <v>0.0351</v>
      </c>
      <c r="P218" s="164"/>
      <c r="Q218" s="164"/>
      <c r="R218" s="164"/>
      <c r="S218" s="165"/>
      <c r="T218" s="182">
        <f>+T208</f>
        <v>2126.3</v>
      </c>
      <c r="U218" s="183"/>
      <c r="V218" s="183"/>
      <c r="W218" s="183"/>
      <c r="X218" s="183"/>
      <c r="Y218" s="93">
        <f>ROUND(I218*O218*T218,2)</f>
        <v>1477.74</v>
      </c>
      <c r="Z218" s="63">
        <f>ROUND(Y218*$AG$22,2)</f>
        <v>738.87</v>
      </c>
      <c r="AA218" s="64">
        <f>+Y218+Z218</f>
        <v>2216.61</v>
      </c>
      <c r="AB218" s="65"/>
      <c r="AC218" s="66"/>
      <c r="AD218" s="66"/>
      <c r="AE218" s="67"/>
      <c r="AF218" s="74"/>
      <c r="AG218" s="27">
        <f>ROUND(O218*T218,2)+ROUND((ROUND(O218*T218,2)*$AG$22),2)</f>
        <v>111.94999999999999</v>
      </c>
      <c r="AH218"/>
      <c r="AI218" s="41"/>
      <c r="AJ218" s="42">
        <v>54.52</v>
      </c>
      <c r="AL218" s="75">
        <f>AG218/AJ218</f>
        <v>2.053374908290535</v>
      </c>
    </row>
    <row r="219" spans="1:35" s="28" customFormat="1" ht="34.5" customHeight="1" hidden="1">
      <c r="A219" s="99"/>
      <c r="B219" s="161"/>
      <c r="C219" s="161"/>
      <c r="D219" s="161"/>
      <c r="E219" s="161"/>
      <c r="F219" s="161"/>
      <c r="G219" s="161"/>
      <c r="H219" s="100"/>
      <c r="I219" s="184" t="s">
        <v>86</v>
      </c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6"/>
      <c r="AB219" s="71"/>
      <c r="AC219" s="94"/>
      <c r="AD219" s="94"/>
      <c r="AE219" s="72"/>
      <c r="AF219" s="88"/>
      <c r="AG219" s="29"/>
      <c r="AH219"/>
      <c r="AI219" s="41"/>
    </row>
    <row r="220" spans="1:38" s="28" customFormat="1" ht="23.25" customHeight="1" hidden="1">
      <c r="A220" s="159" t="s">
        <v>62</v>
      </c>
      <c r="B220" s="160"/>
      <c r="C220" s="160"/>
      <c r="D220" s="160"/>
      <c r="E220" s="160"/>
      <c r="F220" s="160"/>
      <c r="G220" s="160"/>
      <c r="H220" s="98"/>
      <c r="I220" s="162">
        <v>19.8</v>
      </c>
      <c r="J220" s="162"/>
      <c r="K220" s="162"/>
      <c r="L220" s="162"/>
      <c r="M220" s="162"/>
      <c r="N220" s="162"/>
      <c r="O220" s="163">
        <f>+ROUND('[6]Ильич'!O336,4)</f>
        <v>0.0187</v>
      </c>
      <c r="P220" s="164"/>
      <c r="Q220" s="164"/>
      <c r="R220" s="164"/>
      <c r="S220" s="165"/>
      <c r="T220" s="182">
        <f>+T208</f>
        <v>2126.3</v>
      </c>
      <c r="U220" s="183"/>
      <c r="V220" s="183"/>
      <c r="W220" s="183"/>
      <c r="X220" s="183"/>
      <c r="Y220" s="93">
        <f>ROUND(I220*O220*T220,2)</f>
        <v>787.28</v>
      </c>
      <c r="Z220" s="63">
        <f>ROUND(Y220*$AG$22,2)</f>
        <v>393.64</v>
      </c>
      <c r="AA220" s="64">
        <f>+Y220+Z220</f>
        <v>1180.92</v>
      </c>
      <c r="AB220" s="65"/>
      <c r="AC220" s="66"/>
      <c r="AD220" s="66"/>
      <c r="AE220" s="67"/>
      <c r="AF220" s="74"/>
      <c r="AG220" s="27">
        <f>ROUND(O220*T220,2)+ROUND((ROUND(O220*T220,2)*$AG$22),2)</f>
        <v>59.64</v>
      </c>
      <c r="AH220"/>
      <c r="AI220" s="41"/>
      <c r="AJ220" s="42">
        <v>54.52</v>
      </c>
      <c r="AL220" s="75">
        <f>AG220/AJ220</f>
        <v>1.0939104915627291</v>
      </c>
    </row>
    <row r="221" spans="1:35" s="28" customFormat="1" ht="27.75" customHeight="1" hidden="1">
      <c r="A221" s="99"/>
      <c r="B221" s="161"/>
      <c r="C221" s="161"/>
      <c r="D221" s="161"/>
      <c r="E221" s="161"/>
      <c r="F221" s="161"/>
      <c r="G221" s="161"/>
      <c r="H221" s="100"/>
      <c r="I221" s="184" t="s">
        <v>86</v>
      </c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6"/>
      <c r="AB221" s="187"/>
      <c r="AC221" s="188"/>
      <c r="AD221" s="188"/>
      <c r="AE221" s="188"/>
      <c r="AF221" s="88"/>
      <c r="AG221" s="29"/>
      <c r="AH221"/>
      <c r="AI221" s="41"/>
    </row>
    <row r="222" ht="12.75" hidden="1"/>
    <row r="223" spans="2:40" ht="12.75">
      <c r="B223" s="7" t="s">
        <v>21</v>
      </c>
      <c r="AG223"/>
      <c r="AN223" s="14"/>
    </row>
    <row r="224" spans="2:47" ht="27.75" customHeight="1" hidden="1">
      <c r="B224" s="8" t="s">
        <v>22</v>
      </c>
      <c r="C224" s="170" t="str">
        <f>CONCATENATE("Тариф на тепловую энергию в размере ",K17," руб./Гкал (с НДС) утвержден Приказом Министерства тарифной политики Красноярского края  ",AS224," № ",AT224,)</f>
        <v>Тариф на тепловую энергию в размере 2126,3 руб./Гкал (с НДС) утвержден Приказом Министерства тарифной политики Красноярского края  от 15.12.2016 г. № 618-п</v>
      </c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36"/>
      <c r="AG224" s="36"/>
      <c r="AH224" s="36"/>
      <c r="AI224" s="36"/>
      <c r="AJ224" s="36"/>
      <c r="AK224" s="36"/>
      <c r="AL224" s="36"/>
      <c r="AM224" s="9"/>
      <c r="AN224" s="33"/>
      <c r="AS224" s="34" t="s">
        <v>64</v>
      </c>
      <c r="AT224" s="35" t="s">
        <v>65</v>
      </c>
      <c r="AU224" s="33"/>
    </row>
    <row r="225" spans="2:46" ht="25.5" customHeight="1">
      <c r="B225" s="8">
        <v>1</v>
      </c>
      <c r="C225" s="170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",AS225," № ",AT225,)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29.11.2021 г. № 135-п</v>
      </c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36"/>
      <c r="AG225" s="36"/>
      <c r="AH225" s="36"/>
      <c r="AI225" s="36"/>
      <c r="AJ225" s="36"/>
      <c r="AK225" s="36"/>
      <c r="AL225" s="36"/>
      <c r="AM225" s="9"/>
      <c r="AN225" s="33"/>
      <c r="AS225" s="34" t="str">
        <f>+'[6]Ильич'!AS342</f>
        <v>от 29.11.2021 г.</v>
      </c>
      <c r="AT225" s="35" t="str">
        <f>+'[6]Ильич'!AT342</f>
        <v>135-п</v>
      </c>
    </row>
    <row r="226" spans="2:46" ht="19.5" customHeight="1" hidden="1">
      <c r="B226" s="8">
        <v>2</v>
      </c>
      <c r="C226" s="170" t="str">
        <f>CONCATENATE("Тариф на теплоноситель ",,"утвержден Приказом Министерства тарифной политики Красноярского края ",AS226," № ",AT226,)</f>
        <v>Тариф на теплоноситель утвержден Приказом Министерства тарифной политики Красноярского края 0 № 0</v>
      </c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36"/>
      <c r="AG226" s="36"/>
      <c r="AH226" s="36"/>
      <c r="AI226" s="36"/>
      <c r="AJ226" s="36"/>
      <c r="AK226" s="36"/>
      <c r="AL226" s="36"/>
      <c r="AM226" s="9"/>
      <c r="AN226" s="33"/>
      <c r="AS226" s="34">
        <f>+'[6]Суб_2'!AH159</f>
        <v>0</v>
      </c>
      <c r="AT226" s="35">
        <f>+'[6]Суб_2'!AI159</f>
        <v>0</v>
      </c>
    </row>
    <row r="227" spans="2:46" ht="29.25" customHeight="1" hidden="1">
      <c r="B227" s="8" t="s">
        <v>35</v>
      </c>
      <c r="C227" s="171" t="s">
        <v>63</v>
      </c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24"/>
      <c r="AH227" s="24"/>
      <c r="AI227" s="24"/>
      <c r="AJ227" s="24"/>
      <c r="AK227" s="24"/>
      <c r="AL227" s="24"/>
      <c r="AN227" s="14"/>
      <c r="AS227" s="89" t="s">
        <v>77</v>
      </c>
      <c r="AT227" s="90" t="s">
        <v>78</v>
      </c>
    </row>
    <row r="228" spans="2:45" ht="27" customHeight="1">
      <c r="B228" s="8">
        <v>2</v>
      </c>
      <c r="C228" s="170" t="str">
        <f>+'[6]Шуш_1-2 эт'!B246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24"/>
      <c r="AG228" s="24"/>
      <c r="AH228" s="24"/>
      <c r="AI228" s="24"/>
      <c r="AJ228" s="24"/>
      <c r="AK228" s="24"/>
      <c r="AL228" s="24"/>
      <c r="AN228" s="14"/>
      <c r="AS228" s="89"/>
    </row>
    <row r="229" spans="2:46" ht="25.5" customHeight="1">
      <c r="B229" s="8">
        <v>3</v>
      </c>
      <c r="C229" s="171" t="str">
        <f>+'[6]Шуш_1-2 эт'!B247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24"/>
      <c r="AH229" s="24"/>
      <c r="AI229" s="24"/>
      <c r="AJ229" s="24"/>
      <c r="AK229" s="24"/>
      <c r="AL229" s="24"/>
      <c r="AN229" s="33"/>
      <c r="AS229" s="89"/>
      <c r="AT229" s="90"/>
    </row>
    <row r="230" spans="1:33" ht="25.5" customHeight="1">
      <c r="A230" s="8"/>
      <c r="B230" s="8">
        <v>4</v>
      </c>
      <c r="C230" s="170" t="s">
        <v>87</v>
      </c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G230" s="33"/>
    </row>
    <row r="231" spans="1:36" s="30" customFormat="1" ht="21" customHeight="1">
      <c r="A231" s="45" t="str">
        <f>+'[6]Шуш_3 эт и выше'!A293</f>
        <v>Начальник ПЭО                                         С.А.Окунева</v>
      </c>
      <c r="AE231" s="31"/>
      <c r="AF231" s="31"/>
      <c r="AG231" s="46"/>
      <c r="AJ231" s="46"/>
    </row>
    <row r="232" spans="1:33" ht="6" customHeight="1">
      <c r="A232" s="8"/>
      <c r="B232" s="43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G232" s="33"/>
    </row>
    <row r="233" spans="1:40" ht="12.75">
      <c r="A233" s="37" t="s">
        <v>105</v>
      </c>
      <c r="AG233"/>
      <c r="AN233" s="14"/>
    </row>
    <row r="234" spans="1:40" ht="12.75">
      <c r="A234" s="37"/>
      <c r="AG234"/>
      <c r="AN234" s="14"/>
    </row>
    <row r="235" spans="1:40" ht="12.75">
      <c r="A235" s="169"/>
      <c r="B235" s="169"/>
      <c r="C235" s="169"/>
      <c r="D235" s="169"/>
      <c r="E235" s="169"/>
      <c r="F235" s="169"/>
      <c r="X235" s="189"/>
      <c r="Y235" s="189"/>
      <c r="Z235" s="189"/>
      <c r="AA235" s="189"/>
      <c r="AG235"/>
      <c r="AN235" s="14"/>
    </row>
  </sheetData>
  <sheetProtection/>
  <mergeCells count="1002">
    <mergeCell ref="C229:AF229"/>
    <mergeCell ref="C230:AE230"/>
    <mergeCell ref="A235:F235"/>
    <mergeCell ref="X235:AA235"/>
    <mergeCell ref="AB221:AE221"/>
    <mergeCell ref="C224:AE224"/>
    <mergeCell ref="C225:AE225"/>
    <mergeCell ref="C226:AE226"/>
    <mergeCell ref="C227:AF227"/>
    <mergeCell ref="C228:AE228"/>
    <mergeCell ref="A218:H219"/>
    <mergeCell ref="I218:N218"/>
    <mergeCell ref="O218:S218"/>
    <mergeCell ref="T218:X218"/>
    <mergeCell ref="I219:AA219"/>
    <mergeCell ref="A220:H221"/>
    <mergeCell ref="I220:N220"/>
    <mergeCell ref="O220:S220"/>
    <mergeCell ref="T220:X220"/>
    <mergeCell ref="I221:AA221"/>
    <mergeCell ref="A216:H217"/>
    <mergeCell ref="I216:N216"/>
    <mergeCell ref="O216:S216"/>
    <mergeCell ref="T216:X216"/>
    <mergeCell ref="I217:AA217"/>
    <mergeCell ref="AB217:AE217"/>
    <mergeCell ref="A214:H215"/>
    <mergeCell ref="I214:N214"/>
    <mergeCell ref="O214:S214"/>
    <mergeCell ref="T214:X214"/>
    <mergeCell ref="I215:AA215"/>
    <mergeCell ref="AB215:AE215"/>
    <mergeCell ref="A212:H213"/>
    <mergeCell ref="I212:N212"/>
    <mergeCell ref="O212:S212"/>
    <mergeCell ref="T212:X212"/>
    <mergeCell ref="I213:AA213"/>
    <mergeCell ref="AB213:AE213"/>
    <mergeCell ref="A210:H211"/>
    <mergeCell ref="I210:N210"/>
    <mergeCell ref="O210:S210"/>
    <mergeCell ref="T210:X210"/>
    <mergeCell ref="I211:AA211"/>
    <mergeCell ref="AB211:AE211"/>
    <mergeCell ref="A207:H207"/>
    <mergeCell ref="I207:N207"/>
    <mergeCell ref="O207:S207"/>
    <mergeCell ref="T207:X207"/>
    <mergeCell ref="A208:H209"/>
    <mergeCell ref="I208:N208"/>
    <mergeCell ref="O208:S208"/>
    <mergeCell ref="T208:X208"/>
    <mergeCell ref="I209:AA209"/>
    <mergeCell ref="A203:AE203"/>
    <mergeCell ref="A204:AE204"/>
    <mergeCell ref="A205:H206"/>
    <mergeCell ref="I205:N205"/>
    <mergeCell ref="O205:S205"/>
    <mergeCell ref="T205:X205"/>
    <mergeCell ref="I206:N206"/>
    <mergeCell ref="O206:S206"/>
    <mergeCell ref="T206:X206"/>
    <mergeCell ref="O195:S195"/>
    <mergeCell ref="T195:X195"/>
    <mergeCell ref="AG195:AG196"/>
    <mergeCell ref="AJ195:AJ196"/>
    <mergeCell ref="AL195:AL196"/>
    <mergeCell ref="A197:B198"/>
    <mergeCell ref="C197:G198"/>
    <mergeCell ref="AG197:AG198"/>
    <mergeCell ref="AJ197:AJ198"/>
    <mergeCell ref="AL197:AL198"/>
    <mergeCell ref="T190:X190"/>
    <mergeCell ref="AG190:AG191"/>
    <mergeCell ref="AJ190:AJ191"/>
    <mergeCell ref="AL190:AL191"/>
    <mergeCell ref="A192:B193"/>
    <mergeCell ref="C192:G193"/>
    <mergeCell ref="AG192:AG193"/>
    <mergeCell ref="AJ192:AJ193"/>
    <mergeCell ref="AL192:AL193"/>
    <mergeCell ref="I193:J193"/>
    <mergeCell ref="T185:X185"/>
    <mergeCell ref="AG185:AG186"/>
    <mergeCell ref="AJ185:AJ186"/>
    <mergeCell ref="AL185:AL186"/>
    <mergeCell ref="A187:B188"/>
    <mergeCell ref="C187:G188"/>
    <mergeCell ref="AG187:AG188"/>
    <mergeCell ref="AJ187:AJ188"/>
    <mergeCell ref="AL187:AL188"/>
    <mergeCell ref="AL180:AL181"/>
    <mergeCell ref="A182:B183"/>
    <mergeCell ref="C182:G183"/>
    <mergeCell ref="AG182:AG183"/>
    <mergeCell ref="AJ182:AJ183"/>
    <mergeCell ref="AL182:AL183"/>
    <mergeCell ref="I180:J180"/>
    <mergeCell ref="K180:N180"/>
    <mergeCell ref="O180:S180"/>
    <mergeCell ref="T180:X180"/>
    <mergeCell ref="AJ180:AJ181"/>
    <mergeCell ref="A176:AE176"/>
    <mergeCell ref="A177:AE177"/>
    <mergeCell ref="A179:B179"/>
    <mergeCell ref="C179:H179"/>
    <mergeCell ref="I179:J179"/>
    <mergeCell ref="K179:N179"/>
    <mergeCell ref="O179:S179"/>
    <mergeCell ref="T179:X179"/>
    <mergeCell ref="AJ171:AJ172"/>
    <mergeCell ref="AL171:AL172"/>
    <mergeCell ref="A173:B174"/>
    <mergeCell ref="C173:G174"/>
    <mergeCell ref="AG173:AG174"/>
    <mergeCell ref="AJ173:AJ174"/>
    <mergeCell ref="AL173:AL174"/>
    <mergeCell ref="I174:J174"/>
    <mergeCell ref="K174:N174"/>
    <mergeCell ref="O174:S174"/>
    <mergeCell ref="AF170:AG170"/>
    <mergeCell ref="A171:B172"/>
    <mergeCell ref="C171:G172"/>
    <mergeCell ref="AG171:AG172"/>
    <mergeCell ref="I171:J171"/>
    <mergeCell ref="K171:N171"/>
    <mergeCell ref="AG166:AG167"/>
    <mergeCell ref="AJ166:AJ167"/>
    <mergeCell ref="AL166:AL167"/>
    <mergeCell ref="A168:B169"/>
    <mergeCell ref="C168:G169"/>
    <mergeCell ref="AG168:AG169"/>
    <mergeCell ref="AJ168:AJ169"/>
    <mergeCell ref="AL168:AL169"/>
    <mergeCell ref="I169:J169"/>
    <mergeCell ref="K169:N169"/>
    <mergeCell ref="AJ163:AJ164"/>
    <mergeCell ref="AL163:AL164"/>
    <mergeCell ref="I164:J164"/>
    <mergeCell ref="K164:N164"/>
    <mergeCell ref="O164:S164"/>
    <mergeCell ref="T164:X164"/>
    <mergeCell ref="C163:G164"/>
    <mergeCell ref="I163:J163"/>
    <mergeCell ref="K163:N163"/>
    <mergeCell ref="O163:S163"/>
    <mergeCell ref="T163:X163"/>
    <mergeCell ref="AG163:AG164"/>
    <mergeCell ref="AJ158:AJ159"/>
    <mergeCell ref="AL158:AL159"/>
    <mergeCell ref="A160:AE160"/>
    <mergeCell ref="AF160:AG160"/>
    <mergeCell ref="A161:B162"/>
    <mergeCell ref="C161:G162"/>
    <mergeCell ref="AG161:AG162"/>
    <mergeCell ref="AJ161:AJ162"/>
    <mergeCell ref="AL161:AL162"/>
    <mergeCell ref="I162:J162"/>
    <mergeCell ref="T157:X157"/>
    <mergeCell ref="A158:B159"/>
    <mergeCell ref="C158:G159"/>
    <mergeCell ref="I158:J158"/>
    <mergeCell ref="K158:N158"/>
    <mergeCell ref="O158:S158"/>
    <mergeCell ref="T158:X158"/>
    <mergeCell ref="AG149:AG150"/>
    <mergeCell ref="AJ149:AJ150"/>
    <mergeCell ref="AL149:AL150"/>
    <mergeCell ref="A152:AE152"/>
    <mergeCell ref="A156:B157"/>
    <mergeCell ref="C156:G157"/>
    <mergeCell ref="AG156:AG157"/>
    <mergeCell ref="AJ156:AJ157"/>
    <mergeCell ref="AL156:AL157"/>
    <mergeCell ref="I157:J157"/>
    <mergeCell ref="T147:X147"/>
    <mergeCell ref="AG147:AG148"/>
    <mergeCell ref="AJ147:AJ148"/>
    <mergeCell ref="AL147:AL148"/>
    <mergeCell ref="I148:J148"/>
    <mergeCell ref="K148:N148"/>
    <mergeCell ref="O148:S148"/>
    <mergeCell ref="T148:X148"/>
    <mergeCell ref="AG144:AG145"/>
    <mergeCell ref="AJ144:AJ145"/>
    <mergeCell ref="AL144:AL145"/>
    <mergeCell ref="A146:AE146"/>
    <mergeCell ref="AF146:AG146"/>
    <mergeCell ref="A147:B148"/>
    <mergeCell ref="C147:G148"/>
    <mergeCell ref="I147:J147"/>
    <mergeCell ref="K147:N147"/>
    <mergeCell ref="O147:S147"/>
    <mergeCell ref="AG142:AG143"/>
    <mergeCell ref="AJ142:AJ143"/>
    <mergeCell ref="AL142:AL143"/>
    <mergeCell ref="I143:J143"/>
    <mergeCell ref="K143:N143"/>
    <mergeCell ref="O143:S143"/>
    <mergeCell ref="T143:X143"/>
    <mergeCell ref="AG139:AG140"/>
    <mergeCell ref="AJ139:AJ140"/>
    <mergeCell ref="AL139:AL140"/>
    <mergeCell ref="A141:AE141"/>
    <mergeCell ref="A142:B143"/>
    <mergeCell ref="C142:G143"/>
    <mergeCell ref="I142:J142"/>
    <mergeCell ref="K142:N142"/>
    <mergeCell ref="O142:S142"/>
    <mergeCell ref="T142:X142"/>
    <mergeCell ref="T137:X137"/>
    <mergeCell ref="AG137:AG138"/>
    <mergeCell ref="AJ137:AJ138"/>
    <mergeCell ref="AL137:AL138"/>
    <mergeCell ref="I138:J138"/>
    <mergeCell ref="K138:N138"/>
    <mergeCell ref="O138:S138"/>
    <mergeCell ref="T138:X138"/>
    <mergeCell ref="A134:B135"/>
    <mergeCell ref="C134:G135"/>
    <mergeCell ref="AG134:AG135"/>
    <mergeCell ref="AJ134:AJ135"/>
    <mergeCell ref="AL134:AL135"/>
    <mergeCell ref="A137:B138"/>
    <mergeCell ref="C137:G138"/>
    <mergeCell ref="I137:J137"/>
    <mergeCell ref="K137:N137"/>
    <mergeCell ref="O137:S137"/>
    <mergeCell ref="O132:S132"/>
    <mergeCell ref="T132:X132"/>
    <mergeCell ref="AG132:AG133"/>
    <mergeCell ref="AJ132:AJ133"/>
    <mergeCell ref="AL132:AL133"/>
    <mergeCell ref="I133:J133"/>
    <mergeCell ref="K133:N133"/>
    <mergeCell ref="O133:S133"/>
    <mergeCell ref="T133:X133"/>
    <mergeCell ref="AL123:AL124"/>
    <mergeCell ref="A125:B126"/>
    <mergeCell ref="C125:G126"/>
    <mergeCell ref="AG125:AG126"/>
    <mergeCell ref="AJ125:AJ126"/>
    <mergeCell ref="AL125:AL126"/>
    <mergeCell ref="I123:J123"/>
    <mergeCell ref="K123:N123"/>
    <mergeCell ref="O123:S123"/>
    <mergeCell ref="T123:X123"/>
    <mergeCell ref="AG123:AG124"/>
    <mergeCell ref="AJ123:AJ124"/>
    <mergeCell ref="AL118:AL119"/>
    <mergeCell ref="A120:B121"/>
    <mergeCell ref="C120:G121"/>
    <mergeCell ref="AG120:AG121"/>
    <mergeCell ref="AJ120:AJ121"/>
    <mergeCell ref="AL120:AL121"/>
    <mergeCell ref="I118:J118"/>
    <mergeCell ref="K118:N118"/>
    <mergeCell ref="AG118:AG119"/>
    <mergeCell ref="AJ118:AJ119"/>
    <mergeCell ref="AJ113:AJ114"/>
    <mergeCell ref="AL113:AL114"/>
    <mergeCell ref="O113:S113"/>
    <mergeCell ref="T113:X113"/>
    <mergeCell ref="AG113:AG114"/>
    <mergeCell ref="AG115:AG116"/>
    <mergeCell ref="AJ115:AJ116"/>
    <mergeCell ref="AL115:AL116"/>
    <mergeCell ref="AF112:AG112"/>
    <mergeCell ref="A113:B114"/>
    <mergeCell ref="C113:G114"/>
    <mergeCell ref="I113:J113"/>
    <mergeCell ref="K113:N113"/>
    <mergeCell ref="I111:J111"/>
    <mergeCell ref="K111:N111"/>
    <mergeCell ref="O111:S111"/>
    <mergeCell ref="T111:X111"/>
    <mergeCell ref="A115:B116"/>
    <mergeCell ref="C115:G116"/>
    <mergeCell ref="K110:N110"/>
    <mergeCell ref="O110:S110"/>
    <mergeCell ref="T110:X110"/>
    <mergeCell ref="AG110:AG111"/>
    <mergeCell ref="AJ110:AJ111"/>
    <mergeCell ref="AL110:AL111"/>
    <mergeCell ref="AG108:AG109"/>
    <mergeCell ref="AJ108:AJ109"/>
    <mergeCell ref="AL108:AL109"/>
    <mergeCell ref="I109:J109"/>
    <mergeCell ref="K109:N109"/>
    <mergeCell ref="O109:S109"/>
    <mergeCell ref="T109:X109"/>
    <mergeCell ref="I108:J108"/>
    <mergeCell ref="K108:N108"/>
    <mergeCell ref="O108:S108"/>
    <mergeCell ref="I198:J198"/>
    <mergeCell ref="K198:N198"/>
    <mergeCell ref="O198:S198"/>
    <mergeCell ref="T198:X198"/>
    <mergeCell ref="I197:J197"/>
    <mergeCell ref="K197:N197"/>
    <mergeCell ref="O197:S197"/>
    <mergeCell ref="T197:X197"/>
    <mergeCell ref="K193:N193"/>
    <mergeCell ref="O193:S193"/>
    <mergeCell ref="T193:X193"/>
    <mergeCell ref="A194:AE194"/>
    <mergeCell ref="AF194:AG194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89:AE189"/>
    <mergeCell ref="A190:B191"/>
    <mergeCell ref="I191:J191"/>
    <mergeCell ref="K191:N191"/>
    <mergeCell ref="O191:S191"/>
    <mergeCell ref="T191:X191"/>
    <mergeCell ref="K187:N187"/>
    <mergeCell ref="O187:S187"/>
    <mergeCell ref="T187:X187"/>
    <mergeCell ref="I183:J183"/>
    <mergeCell ref="K183:N183"/>
    <mergeCell ref="O183:S183"/>
    <mergeCell ref="T183:X183"/>
    <mergeCell ref="A184:AE184"/>
    <mergeCell ref="I186:J186"/>
    <mergeCell ref="O185:S185"/>
    <mergeCell ref="AF184:AG184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G180:AG181"/>
    <mergeCell ref="A178:B178"/>
    <mergeCell ref="C178:H178"/>
    <mergeCell ref="A180:B181"/>
    <mergeCell ref="C180:G181"/>
    <mergeCell ref="I173:J173"/>
    <mergeCell ref="K173:N173"/>
    <mergeCell ref="T174:X174"/>
    <mergeCell ref="O168:S168"/>
    <mergeCell ref="T168:X168"/>
    <mergeCell ref="A170:AE170"/>
    <mergeCell ref="I172:J172"/>
    <mergeCell ref="K172:N172"/>
    <mergeCell ref="O172:S172"/>
    <mergeCell ref="T172:X172"/>
    <mergeCell ref="O169:S169"/>
    <mergeCell ref="T169:X169"/>
    <mergeCell ref="I167:J167"/>
    <mergeCell ref="K167:N167"/>
    <mergeCell ref="O167:S167"/>
    <mergeCell ref="T167:X167"/>
    <mergeCell ref="A166:B167"/>
    <mergeCell ref="C166:G167"/>
    <mergeCell ref="I166:J166"/>
    <mergeCell ref="K166:N166"/>
    <mergeCell ref="O166:S166"/>
    <mergeCell ref="T166:X166"/>
    <mergeCell ref="K140:N140"/>
    <mergeCell ref="O140:S140"/>
    <mergeCell ref="T140:X140"/>
    <mergeCell ref="A139:B140"/>
    <mergeCell ref="C139:G140"/>
    <mergeCell ref="I139:J139"/>
    <mergeCell ref="K139:N139"/>
    <mergeCell ref="O139:S139"/>
    <mergeCell ref="O131:S131"/>
    <mergeCell ref="T131:X131"/>
    <mergeCell ref="A131:B131"/>
    <mergeCell ref="C131:H131"/>
    <mergeCell ref="A136:AE136"/>
    <mergeCell ref="AF136:AG136"/>
    <mergeCell ref="I135:J135"/>
    <mergeCell ref="K135:N135"/>
    <mergeCell ref="O135:S135"/>
    <mergeCell ref="T135:X135"/>
    <mergeCell ref="A132:B133"/>
    <mergeCell ref="C132:G133"/>
    <mergeCell ref="A130:B130"/>
    <mergeCell ref="C130:H130"/>
    <mergeCell ref="I130:J130"/>
    <mergeCell ref="K130:N130"/>
    <mergeCell ref="I131:J131"/>
    <mergeCell ref="K131:N131"/>
    <mergeCell ref="I132:J132"/>
    <mergeCell ref="K132:N132"/>
    <mergeCell ref="O130:S130"/>
    <mergeCell ref="T130:X130"/>
    <mergeCell ref="I126:J126"/>
    <mergeCell ref="K126:N126"/>
    <mergeCell ref="O126:S126"/>
    <mergeCell ref="T126:X126"/>
    <mergeCell ref="A128:AE128"/>
    <mergeCell ref="O125:S125"/>
    <mergeCell ref="T125:X125"/>
    <mergeCell ref="I121:J121"/>
    <mergeCell ref="K121:N121"/>
    <mergeCell ref="O121:S121"/>
    <mergeCell ref="T121:X121"/>
    <mergeCell ref="A122:AE122"/>
    <mergeCell ref="I124:J124"/>
    <mergeCell ref="AF122:AG122"/>
    <mergeCell ref="A123:B124"/>
    <mergeCell ref="C123:G124"/>
    <mergeCell ref="O116:S116"/>
    <mergeCell ref="T116:X116"/>
    <mergeCell ref="I120:J120"/>
    <mergeCell ref="K120:N120"/>
    <mergeCell ref="O120:S120"/>
    <mergeCell ref="T120:X120"/>
    <mergeCell ref="I119:J119"/>
    <mergeCell ref="I115:J115"/>
    <mergeCell ref="K115:N115"/>
    <mergeCell ref="O115:S115"/>
    <mergeCell ref="T115:X115"/>
    <mergeCell ref="A106:B106"/>
    <mergeCell ref="C106:H106"/>
    <mergeCell ref="I106:J106"/>
    <mergeCell ref="K106:N106"/>
    <mergeCell ref="O106:S106"/>
    <mergeCell ref="A110:B111"/>
    <mergeCell ref="T106:X106"/>
    <mergeCell ref="A105:AE105"/>
    <mergeCell ref="AJ100:AJ101"/>
    <mergeCell ref="AL100:AL101"/>
    <mergeCell ref="I101:J101"/>
    <mergeCell ref="K101:N101"/>
    <mergeCell ref="O101:S101"/>
    <mergeCell ref="T101:X101"/>
    <mergeCell ref="A104:AE104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T88:X88"/>
    <mergeCell ref="A89:B89"/>
    <mergeCell ref="C89:H89"/>
    <mergeCell ref="I89:J89"/>
    <mergeCell ref="K89:N89"/>
    <mergeCell ref="O89:S89"/>
    <mergeCell ref="T89:X89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I85:J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56:X56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34:B35"/>
    <mergeCell ref="C34:G35"/>
    <mergeCell ref="I34:J34"/>
    <mergeCell ref="K34:N34"/>
    <mergeCell ref="O34:S34"/>
    <mergeCell ref="T34:X34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8:B29"/>
    <mergeCell ref="C28:G29"/>
    <mergeCell ref="I29:J29"/>
    <mergeCell ref="K29:N29"/>
    <mergeCell ref="O29:S29"/>
    <mergeCell ref="T29:X29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36:B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F39:AG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7:AE47"/>
    <mergeCell ref="C48:H48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52:B53"/>
    <mergeCell ref="C52:G53"/>
    <mergeCell ref="I53:J53"/>
    <mergeCell ref="K53:N53"/>
    <mergeCell ref="O53:S53"/>
    <mergeCell ref="T53:X53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71:AE71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6:B77"/>
    <mergeCell ref="C76:G77"/>
    <mergeCell ref="I77:J77"/>
    <mergeCell ref="K77:N77"/>
    <mergeCell ref="O77:S77"/>
    <mergeCell ref="T77:X77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O88:S88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7:X97"/>
    <mergeCell ref="T96:X96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7:B107"/>
    <mergeCell ref="C107:H107"/>
    <mergeCell ref="I107:J107"/>
    <mergeCell ref="K107:N107"/>
    <mergeCell ref="O107:S107"/>
    <mergeCell ref="T107:X107"/>
    <mergeCell ref="T108:X108"/>
    <mergeCell ref="A108:B109"/>
    <mergeCell ref="C108:G109"/>
    <mergeCell ref="I114:J114"/>
    <mergeCell ref="K114:N114"/>
    <mergeCell ref="O114:S114"/>
    <mergeCell ref="T114:X114"/>
    <mergeCell ref="A112:AE112"/>
    <mergeCell ref="C110:G111"/>
    <mergeCell ref="I110:J110"/>
    <mergeCell ref="K119:N119"/>
    <mergeCell ref="I116:J116"/>
    <mergeCell ref="K116:N116"/>
    <mergeCell ref="A117:AE117"/>
    <mergeCell ref="A118:B119"/>
    <mergeCell ref="C118:G119"/>
    <mergeCell ref="O119:S119"/>
    <mergeCell ref="T119:X119"/>
    <mergeCell ref="O118:S118"/>
    <mergeCell ref="T118:X118"/>
    <mergeCell ref="K124:N124"/>
    <mergeCell ref="O124:S124"/>
    <mergeCell ref="T124:X124"/>
    <mergeCell ref="A129:AE129"/>
    <mergeCell ref="I134:J134"/>
    <mergeCell ref="K134:N134"/>
    <mergeCell ref="O134:S134"/>
    <mergeCell ref="T134:X134"/>
    <mergeCell ref="I125:J125"/>
    <mergeCell ref="K125:N125"/>
    <mergeCell ref="T139:X139"/>
    <mergeCell ref="K144:N144"/>
    <mergeCell ref="O144:S144"/>
    <mergeCell ref="T144:X144"/>
    <mergeCell ref="I145:J145"/>
    <mergeCell ref="K145:N145"/>
    <mergeCell ref="O145:S145"/>
    <mergeCell ref="T145:X145"/>
    <mergeCell ref="I144:J144"/>
    <mergeCell ref="I140:J140"/>
    <mergeCell ref="A144:B145"/>
    <mergeCell ref="C144:G145"/>
    <mergeCell ref="I149:J149"/>
    <mergeCell ref="K149:N149"/>
    <mergeCell ref="O149:S149"/>
    <mergeCell ref="T149:X149"/>
    <mergeCell ref="A149:B150"/>
    <mergeCell ref="C149:G150"/>
    <mergeCell ref="I150:J150"/>
    <mergeCell ref="K150:N150"/>
    <mergeCell ref="O150:S150"/>
    <mergeCell ref="T150:X150"/>
    <mergeCell ref="A153:AE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I156:J156"/>
    <mergeCell ref="K156:N156"/>
    <mergeCell ref="O156:S156"/>
    <mergeCell ref="T156:X156"/>
    <mergeCell ref="I159:J159"/>
    <mergeCell ref="K159:N159"/>
    <mergeCell ref="O159:S159"/>
    <mergeCell ref="T159:X159"/>
    <mergeCell ref="K157:N157"/>
    <mergeCell ref="O157:S157"/>
    <mergeCell ref="AG158:AG159"/>
    <mergeCell ref="I161:J161"/>
    <mergeCell ref="K161:N161"/>
    <mergeCell ref="O161:S161"/>
    <mergeCell ref="T161:X161"/>
    <mergeCell ref="A165:AE165"/>
    <mergeCell ref="K162:N162"/>
    <mergeCell ref="O162:S162"/>
    <mergeCell ref="T162:X162"/>
    <mergeCell ref="A163:B164"/>
    <mergeCell ref="I168:J168"/>
    <mergeCell ref="K168:N168"/>
    <mergeCell ref="O171:S171"/>
    <mergeCell ref="T171:X171"/>
    <mergeCell ref="I181:J181"/>
    <mergeCell ref="K181:N181"/>
    <mergeCell ref="O181:S181"/>
    <mergeCell ref="T181:X181"/>
    <mergeCell ref="O173:S173"/>
    <mergeCell ref="T173:X173"/>
    <mergeCell ref="K196:N196"/>
    <mergeCell ref="O196:S196"/>
    <mergeCell ref="K186:N186"/>
    <mergeCell ref="O186:S186"/>
    <mergeCell ref="T186:X186"/>
    <mergeCell ref="A185:B186"/>
    <mergeCell ref="C185:G186"/>
    <mergeCell ref="I185:J185"/>
    <mergeCell ref="K185:N185"/>
    <mergeCell ref="I187:J187"/>
    <mergeCell ref="T196:X196"/>
    <mergeCell ref="A195:B196"/>
    <mergeCell ref="C195:G196"/>
    <mergeCell ref="I195:J195"/>
    <mergeCell ref="K195:N195"/>
    <mergeCell ref="C190:G191"/>
    <mergeCell ref="I190:J190"/>
    <mergeCell ref="K190:N190"/>
    <mergeCell ref="O190:S190"/>
    <mergeCell ref="I196:J1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2021-12-23T03:59:58Z</dcterms:modified>
  <cp:category/>
  <cp:version/>
  <cp:contentType/>
  <cp:contentStatus/>
</cp:coreProperties>
</file>