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1"/>
  </bookViews>
  <sheets>
    <sheet name="МКК" sheetId="1" r:id="rId1"/>
    <sheet name="Шуш_1-2 эт" sheetId="2" r:id="rId2"/>
    <sheet name="Шуш_1-2 эт с коэф " sheetId="3" r:id="rId3"/>
    <sheet name="Шуш_3 эт и выше" sheetId="4" r:id="rId4"/>
    <sheet name="Шуш_3 эт и выше с коэф" sheetId="5" r:id="rId5"/>
    <sheet name="Лист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xlfn.BAHTTEXT" hidden="1">#NAME?</definedName>
    <definedName name="bhg" localSheetId="0">'МКК'!bhg</definedName>
    <definedName name="bhg" localSheetId="1">'Шуш_1-2 эт'!bhg</definedName>
    <definedName name="bhg" localSheetId="3">'Шуш_3 эт и выше'!bhg</definedName>
    <definedName name="bhg">[0]!bhg</definedName>
    <definedName name="CompOt" localSheetId="0">'МКК'!CompOt</definedName>
    <definedName name="CompOt" localSheetId="1">'Шуш_1-2 эт'!CompOt</definedName>
    <definedName name="CompOt" localSheetId="3">'Шуш_3 эт и выше'!CompOt</definedName>
    <definedName name="CompOt">[0]!CompOt</definedName>
    <definedName name="CompRas" localSheetId="0">'МКК'!CompRas</definedName>
    <definedName name="CompRas" localSheetId="1">'Шуш_1-2 эт'!CompRas</definedName>
    <definedName name="CompRas" localSheetId="3">'Шуш_3 эт и выше'!CompRas</definedName>
    <definedName name="CompRas">[0]!CompRas</definedName>
    <definedName name="ew" localSheetId="0">'МКК'!ew</definedName>
    <definedName name="ew" localSheetId="1">'Шуш_1-2 эт'!ew</definedName>
    <definedName name="ew" localSheetId="3">'Шуш_3 эт и выше'!ew</definedName>
    <definedName name="ew">[0]!ew</definedName>
    <definedName name="fg" localSheetId="0">'МКК'!fg</definedName>
    <definedName name="fg" localSheetId="1">'Шуш_1-2 эт'!fg</definedName>
    <definedName name="fg" localSheetId="3">'Шуш_3 эт и выше'!fg</definedName>
    <definedName name="fg">[0]!fg</definedName>
    <definedName name="fghy" localSheetId="0">'МКК'!fghy</definedName>
    <definedName name="fghy" localSheetId="1">'Шуш_1-2 эт'!fghy</definedName>
    <definedName name="fghy" localSheetId="3">'Шуш_3 эт и выше'!fghy</definedName>
    <definedName name="fghy">[0]!fghy</definedName>
    <definedName name="jhu" localSheetId="0">'МКК'!jhu</definedName>
    <definedName name="jhu" localSheetId="1">'Шуш_1-2 эт'!jhu</definedName>
    <definedName name="jhu" localSheetId="3">'Шуш_3 эт и выше'!jhu</definedName>
    <definedName name="jhu">[0]!jhu</definedName>
    <definedName name="ke" localSheetId="0">'МКК'!ke</definedName>
    <definedName name="ke" localSheetId="1">'Шуш_1-2 эт'!ke</definedName>
    <definedName name="ke" localSheetId="3">'Шуш_3 эт и выше'!ke</definedName>
    <definedName name="ke">[0]!ke</definedName>
    <definedName name="kkk" localSheetId="0">'МКК'!kkk</definedName>
    <definedName name="kkk" localSheetId="1">'Шуш_1-2 эт'!kkk</definedName>
    <definedName name="kkk" localSheetId="3">'Шуш_3 эт и выше'!kkk</definedName>
    <definedName name="kkk">[0]!kkk</definedName>
    <definedName name="l" localSheetId="0">'МКК'!l</definedName>
    <definedName name="l" localSheetId="1">'Шуш_1-2 эт'!l</definedName>
    <definedName name="l" localSheetId="3">'Шуш_3 эт и выше'!l</definedName>
    <definedName name="l">[0]!l</definedName>
    <definedName name="mj" localSheetId="0">'МКК'!mj</definedName>
    <definedName name="mj" localSheetId="1">'Шуш_1-2 эт'!mj</definedName>
    <definedName name="mj" localSheetId="3">'Шуш_3 эт и выше'!mj</definedName>
    <definedName name="mj">[0]!mj</definedName>
    <definedName name="nh" localSheetId="0">'МКК'!nh</definedName>
    <definedName name="nh" localSheetId="1">'Шуш_1-2 эт'!nh</definedName>
    <definedName name="nh" localSheetId="3">'Шуш_3 эт и выше'!nh</definedName>
    <definedName name="nh">[0]!nh</definedName>
    <definedName name="njh" localSheetId="0">'МКК'!njh</definedName>
    <definedName name="njh" localSheetId="1">'Шуш_1-2 эт'!njh</definedName>
    <definedName name="njh" localSheetId="3">'Шуш_3 эт и выше'!njh</definedName>
    <definedName name="njh">[0]!njh</definedName>
    <definedName name="q" localSheetId="0">'МКК'!q</definedName>
    <definedName name="q" localSheetId="1">'Шуш_1-2 эт'!q</definedName>
    <definedName name="q" localSheetId="3">'Шуш_3 эт и выше'!q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 localSheetId="1">'[2]FES'!#REF!</definedName>
    <definedName name="SP1" localSheetId="2">'[2]FES'!#REF!</definedName>
    <definedName name="SP1">'[2]FES'!#REF!</definedName>
    <definedName name="SP10" localSheetId="1">'[2]FES'!#REF!</definedName>
    <definedName name="SP10" localSheetId="2">'[2]FES'!#REF!</definedName>
    <definedName name="SP10">'[2]FES'!#REF!</definedName>
    <definedName name="SP11" localSheetId="1">'[2]FES'!#REF!</definedName>
    <definedName name="SP11" localSheetId="2">'[2]FES'!#REF!</definedName>
    <definedName name="SP11">'[2]FES'!#REF!</definedName>
    <definedName name="SP12" localSheetId="1">'[2]FES'!#REF!</definedName>
    <definedName name="SP12" localSheetId="2">'[2]FES'!#REF!</definedName>
    <definedName name="SP12">'[2]FES'!#REF!</definedName>
    <definedName name="SP13" localSheetId="1">'[2]FES'!#REF!</definedName>
    <definedName name="SP13" localSheetId="2">'[2]FES'!#REF!</definedName>
    <definedName name="SP13">'[2]FES'!#REF!</definedName>
    <definedName name="SP14" localSheetId="1">'[2]FES'!#REF!</definedName>
    <definedName name="SP14" localSheetId="2">'[2]FES'!#REF!</definedName>
    <definedName name="SP14">'[2]FES'!#REF!</definedName>
    <definedName name="SP15" localSheetId="1">'[2]FES'!#REF!</definedName>
    <definedName name="SP15" localSheetId="2">'[2]FES'!#REF!</definedName>
    <definedName name="SP15">'[2]FES'!#REF!</definedName>
    <definedName name="SP16" localSheetId="1">'[2]FES'!#REF!</definedName>
    <definedName name="SP16" localSheetId="2">'[2]FES'!#REF!</definedName>
    <definedName name="SP16">'[2]FES'!#REF!</definedName>
    <definedName name="SP17" localSheetId="1">'[2]FES'!#REF!</definedName>
    <definedName name="SP17" localSheetId="2">'[2]FES'!#REF!</definedName>
    <definedName name="SP17">'[2]FES'!#REF!</definedName>
    <definedName name="SP18" localSheetId="1">'[2]FES'!#REF!</definedName>
    <definedName name="SP18" localSheetId="2">'[2]FES'!#REF!</definedName>
    <definedName name="SP18">'[2]FES'!#REF!</definedName>
    <definedName name="SP19" localSheetId="1">'[2]FES'!#REF!</definedName>
    <definedName name="SP19" localSheetId="2">'[2]FES'!#REF!</definedName>
    <definedName name="SP19">'[2]FES'!#REF!</definedName>
    <definedName name="SP2" localSheetId="1">'[2]FES'!#REF!</definedName>
    <definedName name="SP2" localSheetId="2">'[2]FES'!#REF!</definedName>
    <definedName name="SP2">'[2]FES'!#REF!</definedName>
    <definedName name="SP20" localSheetId="1">'[2]FES'!#REF!</definedName>
    <definedName name="SP20" localSheetId="2">'[2]FES'!#REF!</definedName>
    <definedName name="SP20">'[2]FES'!#REF!</definedName>
    <definedName name="SP3" localSheetId="1">'[2]FES'!#REF!</definedName>
    <definedName name="SP3" localSheetId="2">'[2]FES'!#REF!</definedName>
    <definedName name="SP3">'[2]FES'!#REF!</definedName>
    <definedName name="SP4" localSheetId="1">'[2]FES'!#REF!</definedName>
    <definedName name="SP4" localSheetId="2">'[2]FES'!#REF!</definedName>
    <definedName name="SP4">'[2]FES'!#REF!</definedName>
    <definedName name="SP5" localSheetId="1">'[2]FES'!#REF!</definedName>
    <definedName name="SP5" localSheetId="2">'[2]FES'!#REF!</definedName>
    <definedName name="SP5">'[2]FES'!#REF!</definedName>
    <definedName name="SP7" localSheetId="1">'[2]FES'!#REF!</definedName>
    <definedName name="SP7" localSheetId="2">'[2]FES'!#REF!</definedName>
    <definedName name="SP7">'[2]FES'!#REF!</definedName>
    <definedName name="SP8" localSheetId="1">'[2]FES'!#REF!</definedName>
    <definedName name="SP8" localSheetId="2">'[2]FES'!#REF!</definedName>
    <definedName name="SP8">'[2]FES'!#REF!</definedName>
    <definedName name="SP9" localSheetId="1">'[2]FES'!#REF!</definedName>
    <definedName name="SP9" localSheetId="2">'[2]FES'!#REF!</definedName>
    <definedName name="SP9">'[2]FES'!#REF!</definedName>
    <definedName name="tyt" localSheetId="0">'МКК'!tyt</definedName>
    <definedName name="tyt" localSheetId="1">'Шуш_1-2 эт'!tyt</definedName>
    <definedName name="tyt" localSheetId="3">'Шуш_3 эт и выше'!tyt</definedName>
    <definedName name="tyt">[0]!tyt</definedName>
    <definedName name="yui" localSheetId="0">'МКК'!yui</definedName>
    <definedName name="yui" localSheetId="1">'Шуш_1-2 эт'!yui</definedName>
    <definedName name="yui" localSheetId="3">'Шуш_3 эт и выше'!yui</definedName>
    <definedName name="yui">[0]!yui</definedName>
    <definedName name="второй">#REF!</definedName>
    <definedName name="дек.">'[4]кап.ремонт'!$AY:$AY</definedName>
    <definedName name="ен" localSheetId="0">'МКК'!ен</definedName>
    <definedName name="ен" localSheetId="1">'Шуш_1-2 эт'!ен</definedName>
    <definedName name="ен" localSheetId="3">'Шуш_3 эт и выше'!ен</definedName>
    <definedName name="ен">[0]!ен</definedName>
    <definedName name="ке" localSheetId="0">'МКК'!ке</definedName>
    <definedName name="ке" localSheetId="1">'Шуш_1-2 эт'!ке</definedName>
    <definedName name="ке" localSheetId="3">'Шуш_3 эт и выше'!ке</definedName>
    <definedName name="ке">[0]!ке</definedName>
    <definedName name="лд" localSheetId="0">'МКК'!лд</definedName>
    <definedName name="лд" localSheetId="1">'Шуш_1-2 эт'!лд</definedName>
    <definedName name="лд" localSheetId="3">'Шуш_3 эт и выше'!лд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'МКК'!не</definedName>
    <definedName name="не" localSheetId="1">'Шуш_1-2 эт'!не</definedName>
    <definedName name="не" localSheetId="3">'Шуш_3 эт и выше'!не</definedName>
    <definedName name="не">[0]!не</definedName>
    <definedName name="_xlnm.Print_Area" localSheetId="0">'МКК'!$A$1:$AG$52</definedName>
    <definedName name="_xlnm.Print_Area" localSheetId="1">'Шуш_1-2 эт'!$A$1:$AG$302</definedName>
    <definedName name="_xlnm.Print_Area" localSheetId="2">'Шуш_1-2 эт с коэф '!$A$1:$AF$289</definedName>
    <definedName name="_xlnm.Print_Area" localSheetId="3">'Шуш_3 эт и выше'!$A$1:$AG$370</definedName>
    <definedName name="_xlnm.Print_Area" localSheetId="4">'Шуш_3 эт и выше с коэф'!$A$1:$AF$290</definedName>
    <definedName name="первый">#REF!</definedName>
    <definedName name="р" localSheetId="0">'МКК'!р</definedName>
    <definedName name="р" localSheetId="1">'Шуш_1-2 эт'!р</definedName>
    <definedName name="р" localSheetId="3">'Шуш_3 эт и выше'!р</definedName>
    <definedName name="р">[0]!р</definedName>
    <definedName name="т" localSheetId="0">'МКК'!т</definedName>
    <definedName name="т" localSheetId="1">'Шуш_1-2 эт'!т</definedName>
    <definedName name="т" localSheetId="3">'Шуш_3 эт и выше'!т</definedName>
    <definedName name="т">[0]!т</definedName>
    <definedName name="третий">#REF!</definedName>
    <definedName name="цу" localSheetId="0">'МКК'!цу</definedName>
    <definedName name="цу" localSheetId="1">'Шуш_1-2 эт'!цу</definedName>
    <definedName name="цу" localSheetId="3">'Шуш_3 эт и выше'!цу</definedName>
    <definedName name="цу">[0]!цу</definedName>
    <definedName name="четвертый">#REF!</definedName>
    <definedName name="ю" localSheetId="0">'МКК'!ю</definedName>
    <definedName name="ю" localSheetId="1">'Шуш_1-2 эт'!ю</definedName>
    <definedName name="ю" localSheetId="3">'Шуш_3 эт и выше'!ю</definedName>
    <definedName name="ю">[0]!ю</definedName>
    <definedName name="юж" localSheetId="0">'МКК'!юж</definedName>
    <definedName name="юж" localSheetId="1">'Шуш_1-2 эт'!юж</definedName>
    <definedName name="юж" localSheetId="3">'Шуш_3 эт и выше'!юж</definedName>
    <definedName name="юж">[0]!юж</definedName>
  </definedNames>
  <calcPr fullCalcOnLoad="1" fullPrecision="0"/>
</workbook>
</file>

<file path=xl/comments4.xml><?xml version="1.0" encoding="utf-8"?>
<comments xmlns="http://schemas.openxmlformats.org/spreadsheetml/2006/main">
  <authors>
    <author>Пользователь</author>
  </authors>
  <commentList>
    <comment ref="C2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добавить с закрытой системой</t>
        </r>
      </text>
    </comment>
  </commentList>
</comments>
</file>

<file path=xl/sharedStrings.xml><?xml version="1.0" encoding="utf-8"?>
<sst xmlns="http://schemas.openxmlformats.org/spreadsheetml/2006/main" count="2830" uniqueCount="150">
  <si>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</si>
  <si>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</si>
  <si>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</si>
  <si>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</si>
  <si>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</si>
  <si>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</si>
  <si>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</si>
  <si>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</si>
  <si>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</si>
  <si>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</si>
  <si>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</si>
  <si>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</si>
  <si>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2. При отсутствии приборов учета   (на 1 человека в месяц)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</si>
  <si>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</si>
  <si>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</si>
  <si>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</si>
  <si>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</si>
  <si>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</si>
  <si>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</si>
  <si>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</si>
  <si>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</si>
  <si>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</si>
  <si>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</si>
  <si>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</si>
  <si>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1.</t>
  </si>
  <si>
    <t>Утверждаю:</t>
  </si>
  <si>
    <t>(для населения)</t>
  </si>
  <si>
    <t>рост, %</t>
  </si>
  <si>
    <t>Компоненты</t>
  </si>
  <si>
    <t>Тариф на
ед.изм.
(с НДС),руб.</t>
  </si>
  <si>
    <t>руб./ куб.м</t>
  </si>
  <si>
    <t>руб./куб.м</t>
  </si>
  <si>
    <t>рост</t>
  </si>
  <si>
    <t>руб./на 1 чел.</t>
  </si>
  <si>
    <t>руб./ кв.м</t>
  </si>
  <si>
    <t>руб./кв.м</t>
  </si>
  <si>
    <t>с 01.01.2015
по 30.06.2015</t>
  </si>
  <si>
    <t>Норматив
 нагрева воды*
Гкал/куб.м</t>
  </si>
  <si>
    <t>*Расчетный норматив расхода тепловой энергии на нагрев 1куб.м. холодной воды для предоставления услуги по горячему водоснабжению по формуле 23.1 согласно пункт. 24(1) и 25 Постановления Правительства РФ от 23 мая 2006 г. N 306 (в редакции Постановления Правительства Российской Федерации № 129 от 14.02.2015г.) «Об утверждении Правил установления и определения нормативов потребления коммунальных услуг»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</si>
  <si>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</si>
  <si>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</si>
  <si>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</si>
  <si>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</si>
  <si>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</si>
  <si>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</si>
  <si>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</si>
  <si>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</si>
  <si>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</si>
  <si>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</si>
  <si>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</si>
  <si>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</si>
  <si>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Мартынова Елена Дмитриевна</t>
  </si>
  <si>
    <t>3-44-79</t>
  </si>
  <si>
    <t>п. Шушенское, квартал МКК</t>
  </si>
  <si>
    <t>I. Размер платы за отопление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</si>
  <si>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</si>
  <si>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</si>
  <si>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</si>
  <si>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</si>
  <si>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</si>
  <si>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</si>
  <si>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</si>
  <si>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</si>
  <si>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</si>
  <si>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</si>
  <si>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</si>
  <si>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</si>
  <si>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</si>
  <si>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 xml:space="preserve"> 9 этажные многоквартирные 
жилые дома со стенами из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</si>
  <si>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</si>
  <si>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>от 15.12.2016 г.</t>
  </si>
  <si>
    <t>618-п</t>
  </si>
  <si>
    <t>620-п</t>
  </si>
  <si>
    <t>619-п</t>
  </si>
  <si>
    <t>Директор МУП "ШТЭС"</t>
  </si>
  <si>
    <t>____________А.П.Щербаков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</si>
  <si>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</si>
  <si>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</si>
  <si>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</si>
  <si>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</si>
  <si>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</si>
  <si>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</si>
  <si>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Норматив
 на подогрев воды, Гкал на 1 куб.м*</t>
  </si>
  <si>
    <t>С изолированными стояками 
с полотенцесушителями</t>
  </si>
  <si>
    <t>С изолированными стояками 
без полотенцесушителей</t>
  </si>
  <si>
    <t>С неизолированными стояками 
с полотенцесушителями</t>
  </si>
  <si>
    <t>С неизолированными стояками 
без полотенцесушителей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</si>
  <si>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</si>
  <si>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 xml:space="preserve"> 4-5 этажные многоквартирные 
и жилые дома со стенами из камня, кирпича  после 1999 года постройки</t>
  </si>
  <si>
    <t xml:space="preserve"> 9 этажные многоквартирные 
жилые дома со стенами из камня, кирпича после 1999 года постройки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</si>
  <si>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</si>
  <si>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</si>
  <si>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</si>
  <si>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</si>
  <si>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6 = гр.5 * коэф 0,4</t>
  </si>
  <si>
    <t>от 16.12.2015 г.</t>
  </si>
  <si>
    <t>568-п</t>
  </si>
  <si>
    <t>п. Шушенское ( 1-2 этажные жилые дома)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</si>
  <si>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</si>
  <si>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</si>
  <si>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</si>
  <si>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</t>
  </si>
  <si>
    <t xml:space="preserve"> 3-4 этажные многоквартирные 
и жилые дома со стенами из панелей, блоков до 1999 года постройки включительно</t>
  </si>
  <si>
    <t>5-9 этажные многоквартирные 
и жилые дома со стенами из камня, кирпича до 1999 года постройки включительно</t>
  </si>
  <si>
    <t>5-9 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</si>
  <si>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камня, кирпича после 1999 года постройки </t>
  </si>
  <si>
    <t xml:space="preserve">Трехэтажные многоквартирные 
и жилые дома со стенами из камня, кирпича после 1999 года постройки </t>
  </si>
  <si>
    <t>Начальник ПЭО                                         С.А.Окунева</t>
  </si>
  <si>
    <t>п. Шушенское (жилые дома от трех этажей и выше)</t>
  </si>
  <si>
    <t xml:space="preserve"> Двухэтажные многоквартирные 
и жилые дома со стенами из камня, кирпича после 1999 года постройки</t>
  </si>
  <si>
    <t>Трехэтажные многоквартирные 
и жилые дома со стенами из камня, кирпича после 1999 года постройки</t>
  </si>
  <si>
    <t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128)</t>
  </si>
  <si>
    <t>3. При отсутствии приборов учета   (на 2 человек в месяц)</t>
  </si>
  <si>
    <t>Объем теплоносителя, Гкал на нагрев, (м3, Гкал)</t>
  </si>
  <si>
    <t>от 29.11.2021 г.</t>
  </si>
  <si>
    <t>135-п</t>
  </si>
  <si>
    <t>4. При отсутствии приборов учета   (на 3 человек в месяц)</t>
  </si>
  <si>
    <t>5. При отсутствии приборов учета   (на 4 человек в месяц)</t>
  </si>
  <si>
    <t>6. При отсутствии приборов учета   (на 5 человек в месяц)</t>
  </si>
  <si>
    <t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</si>
  <si>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t>
  </si>
  <si>
    <t>Мартынова Елена Дмитриевна 3-44-79</t>
  </si>
  <si>
    <t>5 = гр.2 *
 гр.3 * гр. 4</t>
  </si>
  <si>
    <t xml:space="preserve">Общая площадь помещения </t>
  </si>
  <si>
    <t>Надворные постройки</t>
  </si>
  <si>
    <t>Бани (сауны, бассейны) (индивидуальные)</t>
  </si>
  <si>
    <t>Гаражи (индивидуальные)</t>
  </si>
  <si>
    <t>Летние кухни (индивидуальные)</t>
  </si>
  <si>
    <t>Приказ Министерства промышленности, энергетики и жилищно-коммунального хозяйства Красноярского края от 24.12.2021г. № 14-42н "Об утверждении нормативов потребления коммунальной услуги по отоплению при использовании земельного участка и надворных построек на территории отдельных муниципальных образований  Красноярского края" (Приложение № 21)</t>
  </si>
  <si>
    <t>от 18.12.2023 г.</t>
  </si>
  <si>
    <t>346-п</t>
  </si>
  <si>
    <t>344-п</t>
  </si>
  <si>
    <t>с 1 января 2024 г. по 30 июня 2024 г.</t>
  </si>
  <si>
    <t>Закрытая система горячего водоснабжения</t>
  </si>
  <si>
    <t>Открытая система горячего водоснабжения</t>
  </si>
  <si>
    <t>Размер платы за горячее водоснабжение</t>
  </si>
  <si>
    <t xml:space="preserve"> При отсутствии приборов учета   (на 1 человека в месяц)</t>
  </si>
  <si>
    <r>
      <t xml:space="preserve"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 
</t>
    </r>
    <r>
      <rPr>
        <b/>
        <sz val="12"/>
        <rFont val="Arial Cyr"/>
        <family val="0"/>
      </rPr>
      <t>(только для открытых систем, так как повышающий коэффициент применяется на тариф теплоносителя)</t>
    </r>
  </si>
  <si>
    <t>При отсутствии приборов учета   (на 2 человек в месяц)</t>
  </si>
  <si>
    <t>При отсутствии приборов учета   (на 3 человек в месяц)</t>
  </si>
  <si>
    <t>При отсутствии приборов учета   (на 4 человека в месяц)</t>
  </si>
  <si>
    <t>При отсутствии приборов учета   (на 5 человек в месяц)</t>
  </si>
  <si>
    <t>3.1.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</si>
  <si>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3.2.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</si>
  <si>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3.4.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</si>
  <si>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3.9.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</si>
  <si>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3.10.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</si>
  <si>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4.2.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</si>
  <si>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4.4.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</si>
  <si>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При отсутствии приборов учета   (на 1 человека в месяц)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</si>
</sst>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%"/>
    <numFmt numFmtId="178" formatCode="#,##0.000"/>
    <numFmt numFmtId="179" formatCode="_-* #,##0.000_р_._-;\-* #,##0.000_р_._-;_-* &quot;-&quot;??_р_._-;_-@_-"/>
    <numFmt numFmtId="180" formatCode="_(* #,##0.00_);_(* \(#,##0.00\);_(* &quot;-&quot;??_);_(@_)"/>
    <numFmt numFmtId="181" formatCode="#,##0.00_ ;\-#,##0.00\ "/>
    <numFmt numFmtId="182" formatCode="_-* #,##0.0_р_._-;\-* #,##0.0_р_._-;_-* &quot;-&quot;??_р_._-;_-@_-"/>
    <numFmt numFmtId="183" formatCode="_-* #,##0_р_._-;\-* #,##0_р_._-;_-* &quot;-&quot;??_р_._-;_-@_-"/>
    <numFmt numFmtId="184" formatCode="_(* #,##0.0000_);_(* \(#,##0.0000\);_(* &quot;-&quot;??_);_(@_)"/>
    <numFmt numFmtId="185" formatCode="_-* #,##0.0000_р_._-;\-* #,##0.0000_р_._-;_-* &quot;-&quot;??_р_._-;_-@_-"/>
    <numFmt numFmtId="186" formatCode="General_)"/>
    <numFmt numFmtId="187" formatCode="mmm/yy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#,##0.0"/>
    <numFmt numFmtId="192" formatCode="#,##0.00000"/>
    <numFmt numFmtId="193" formatCode="#,##0.000000_р_.;\-#,##0.000000_р_."/>
    <numFmt numFmtId="194" formatCode="0.000%"/>
    <numFmt numFmtId="195" formatCode="_(* #,##0.0_);_(* \(#,##0.0\);_(* &quot;-&quot;??_);_(@_)"/>
    <numFmt numFmtId="196" formatCode="_(* #,##0.00000_);_(* \(#,##0.00000\);_(* &quot;-&quot;??_);_(@_)"/>
    <numFmt numFmtId="197" formatCode="_-* #,##0.00000_р_._-;\-* #,##0.00000_р_._-;_-* &quot;-&quot;?????_р_._-;_-@_-"/>
    <numFmt numFmtId="198" formatCode="0.00000000000000"/>
    <numFmt numFmtId="199" formatCode="_-* #,##0.0_р_._-;\-* #,##0.0_р_._-;_-* &quot;-&quot;?_р_._-;_-@_-"/>
    <numFmt numFmtId="200" formatCode="#,##0.00_р_."/>
    <numFmt numFmtId="201" formatCode="#,##0.00_ ;[Red]\-#,##0.00\ "/>
    <numFmt numFmtId="202" formatCode="_(* #,##0.000_);_(* \(#,##0.000\);_(* &quot;-&quot;??_);_(@_)"/>
    <numFmt numFmtId="203" formatCode="#,##0.00000_ ;[Red]\-#,##0.00000\ "/>
    <numFmt numFmtId="204" formatCode="_(* #,##0_);_(* \(#,##0\);_(* &quot;-&quot;??_);_(@_)"/>
    <numFmt numFmtId="205" formatCode="_-* #,##0.00_р_._-;\-* #,##0.00_р_._-;_-* &quot;-&quot;?_р_._-;_-@_-"/>
    <numFmt numFmtId="206" formatCode="0.00_ ;[Red]\-0.00\ "/>
    <numFmt numFmtId="207" formatCode="#,##0.00000_ ;\-#,##0.00000\ 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_р_._-;\-* #,##0.000_р_._-;_-* &quot;-&quot;???_р_.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"/>
    <numFmt numFmtId="216" formatCode="0.0000"/>
    <numFmt numFmtId="217" formatCode="_-* #,##0.0000_р_._-;\-* #,##0.0000_р_._-;_-* &quot;-&quot;????_р_._-;_-@_-"/>
    <numFmt numFmtId="218" formatCode="_-* #,##0.000_р_._-;\-* #,##0.000_р_._-;_-* &quot;-&quot;????_р_._-;_-@_-"/>
    <numFmt numFmtId="219" formatCode="_-* #,##0.00_р_._-;\-* #,##0.00_р_._-;_-* &quot;-&quot;??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u val="single"/>
      <sz val="12"/>
      <name val="Arial Cyr"/>
      <family val="0"/>
    </font>
    <font>
      <b/>
      <sz val="8"/>
      <color indexed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b/>
      <i/>
      <u val="single"/>
      <sz val="14"/>
      <name val="Arial Cyr"/>
      <family val="0"/>
    </font>
    <font>
      <b/>
      <sz val="11"/>
      <color indexed="12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9"/>
      <name val="Tahoma"/>
      <family val="2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0"/>
      <color rgb="FF0000FF"/>
      <name val="Arial Cyr"/>
      <family val="0"/>
    </font>
    <font>
      <b/>
      <sz val="12"/>
      <color rgb="FF000000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23"/>
      </left>
      <right style="hair">
        <color indexed="23"/>
      </right>
      <top>
        <color indexed="23"/>
      </top>
      <bottom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9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6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0" fontId="29" fillId="0" borderId="12" xfId="0" applyFont="1" applyBorder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/>
    </xf>
    <xf numFmtId="173" fontId="0" fillId="24" borderId="14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3" fontId="0" fillId="24" borderId="14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4" fontId="43" fillId="0" borderId="15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44" fillId="0" borderId="0" xfId="0" applyFont="1" applyAlignment="1">
      <alignment horizontal="center"/>
    </xf>
    <xf numFmtId="0" fontId="42" fillId="0" borderId="12" xfId="0" applyFont="1" applyBorder="1" applyAlignment="1">
      <alignment/>
    </xf>
    <xf numFmtId="0" fontId="42" fillId="0" borderId="0" xfId="56" applyFont="1">
      <alignment/>
      <protection/>
    </xf>
    <xf numFmtId="0" fontId="38" fillId="0" borderId="17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4" fontId="42" fillId="0" borderId="0" xfId="0" applyNumberFormat="1" applyFont="1" applyAlignment="1">
      <alignment horizontal="center"/>
    </xf>
    <xf numFmtId="0" fontId="0" fillId="0" borderId="17" xfId="0" applyBorder="1" applyAlignment="1">
      <alignment horizontal="center" wrapText="1"/>
    </xf>
    <xf numFmtId="2" fontId="0" fillId="0" borderId="17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wrapText="1"/>
    </xf>
    <xf numFmtId="0" fontId="40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0" fillId="0" borderId="19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173" fontId="0" fillId="0" borderId="0" xfId="67" applyAlignment="1">
      <alignment/>
    </xf>
    <xf numFmtId="181" fontId="0" fillId="0" borderId="0" xfId="67" applyNumberFormat="1" applyBorder="1" applyAlignment="1">
      <alignment horizontal="center" vertical="center"/>
    </xf>
    <xf numFmtId="177" fontId="0" fillId="24" borderId="14" xfId="62" applyNumberFormat="1" applyFill="1" applyBorder="1" applyAlignment="1">
      <alignment horizontal="center" vertical="center"/>
    </xf>
    <xf numFmtId="181" fontId="31" fillId="0" borderId="18" xfId="67" applyNumberFormat="1" applyFont="1" applyBorder="1" applyAlignment="1">
      <alignment horizontal="center" vertical="center"/>
    </xf>
    <xf numFmtId="181" fontId="31" fillId="0" borderId="19" xfId="67" applyNumberFormat="1" applyFont="1" applyBorder="1" applyAlignment="1">
      <alignment horizontal="center" vertical="center"/>
    </xf>
    <xf numFmtId="181" fontId="31" fillId="0" borderId="20" xfId="67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73" fontId="31" fillId="0" borderId="20" xfId="67" applyFont="1" applyBorder="1" applyAlignment="1">
      <alignment horizontal="center" vertical="center"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18" xfId="0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left"/>
    </xf>
    <xf numFmtId="173" fontId="31" fillId="0" borderId="0" xfId="67" applyFont="1" applyBorder="1" applyAlignment="1">
      <alignment/>
    </xf>
    <xf numFmtId="185" fontId="31" fillId="0" borderId="0" xfId="67" applyNumberFormat="1" applyFont="1" applyBorder="1" applyAlignment="1">
      <alignment/>
    </xf>
    <xf numFmtId="173" fontId="0" fillId="0" borderId="0" xfId="0" applyNumberFormat="1" applyAlignment="1">
      <alignment horizontal="center" vertical="center"/>
    </xf>
    <xf numFmtId="173" fontId="0" fillId="24" borderId="0" xfId="0" applyNumberFormat="1" applyFill="1" applyAlignment="1">
      <alignment vertical="center"/>
    </xf>
    <xf numFmtId="177" fontId="0" fillId="24" borderId="15" xfId="62" applyNumberFormat="1" applyFill="1" applyBorder="1" applyAlignment="1">
      <alignment horizontal="center" vertical="center"/>
    </xf>
    <xf numFmtId="173" fontId="0" fillId="24" borderId="0" xfId="0" applyNumberFormat="1" applyFill="1" applyAlignment="1">
      <alignment horizontal="center" vertical="center"/>
    </xf>
    <xf numFmtId="173" fontId="31" fillId="0" borderId="17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177" fontId="0" fillId="24" borderId="0" xfId="62" applyNumberFormat="1" applyFill="1" applyBorder="1" applyAlignment="1">
      <alignment horizontal="center" vertical="center"/>
    </xf>
    <xf numFmtId="0" fontId="47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173" fontId="0" fillId="24" borderId="23" xfId="0" applyNumberFormat="1" applyFill="1" applyBorder="1" applyAlignment="1">
      <alignment horizontal="center" vertical="center"/>
    </xf>
    <xf numFmtId="177" fontId="0" fillId="24" borderId="23" xfId="62" applyNumberFormat="1" applyFill="1" applyBorder="1" applyAlignment="1">
      <alignment horizontal="center" vertical="center"/>
    </xf>
    <xf numFmtId="173" fontId="0" fillId="24" borderId="23" xfId="0" applyNumberFormat="1" applyFill="1" applyBorder="1" applyAlignment="1">
      <alignment vertical="center"/>
    </xf>
    <xf numFmtId="173" fontId="0" fillId="0" borderId="23" xfId="0" applyNumberFormat="1" applyBorder="1" applyAlignment="1">
      <alignment horizontal="center" vertical="center"/>
    </xf>
    <xf numFmtId="0" fontId="30" fillId="0" borderId="0" xfId="0" applyFont="1" applyAlignment="1">
      <alignment horizontal="justify" vertical="top" wrapText="1"/>
    </xf>
    <xf numFmtId="0" fontId="3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215" fontId="11" fillId="0" borderId="18" xfId="67" applyNumberFormat="1" applyFont="1" applyBorder="1" applyAlignment="1">
      <alignment horizontal="center" vertical="center"/>
    </xf>
    <xf numFmtId="215" fontId="11" fillId="0" borderId="19" xfId="67" applyNumberFormat="1" applyFont="1" applyBorder="1" applyAlignment="1">
      <alignment horizontal="center" vertical="center"/>
    </xf>
    <xf numFmtId="215" fontId="11" fillId="0" borderId="20" xfId="67" applyNumberFormat="1" applyFont="1" applyBorder="1" applyAlignment="1">
      <alignment horizontal="center" vertical="center"/>
    </xf>
    <xf numFmtId="173" fontId="31" fillId="0" borderId="18" xfId="67" applyFont="1" applyBorder="1" applyAlignment="1">
      <alignment horizontal="center" vertical="center"/>
    </xf>
    <xf numFmtId="173" fontId="31" fillId="0" borderId="19" xfId="67" applyFont="1" applyBorder="1" applyAlignment="1">
      <alignment horizontal="center" vertical="center"/>
    </xf>
    <xf numFmtId="173" fontId="31" fillId="0" borderId="20" xfId="67" applyFont="1" applyBorder="1" applyAlignment="1">
      <alignment horizontal="center" vertical="center"/>
    </xf>
    <xf numFmtId="181" fontId="31" fillId="0" borderId="18" xfId="67" applyNumberFormat="1" applyFont="1" applyBorder="1" applyAlignment="1">
      <alignment horizontal="center" vertical="center"/>
    </xf>
    <xf numFmtId="181" fontId="31" fillId="0" borderId="19" xfId="67" applyNumberFormat="1" applyFont="1" applyBorder="1" applyAlignment="1">
      <alignment horizontal="center" vertical="center"/>
    </xf>
    <xf numFmtId="181" fontId="31" fillId="0" borderId="20" xfId="67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173" fontId="52" fillId="0" borderId="18" xfId="67" applyFont="1" applyBorder="1" applyAlignment="1">
      <alignment horizontal="center" vertical="center"/>
    </xf>
    <xf numFmtId="173" fontId="52" fillId="0" borderId="19" xfId="67" applyFont="1" applyBorder="1" applyAlignment="1">
      <alignment horizontal="center" vertical="center"/>
    </xf>
    <xf numFmtId="173" fontId="52" fillId="0" borderId="20" xfId="67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24" borderId="0" xfId="0" applyFont="1" applyFill="1" applyAlignment="1">
      <alignment horizontal="center"/>
    </xf>
    <xf numFmtId="0" fontId="41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73" fontId="31" fillId="0" borderId="17" xfId="67" applyFont="1" applyBorder="1" applyAlignment="1">
      <alignment horizontal="center" vertical="center"/>
    </xf>
    <xf numFmtId="181" fontId="31" fillId="0" borderId="17" xfId="67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8" fillId="24" borderId="0" xfId="0" applyFont="1" applyFill="1" applyAlignment="1">
      <alignment horizont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173" fontId="0" fillId="24" borderId="30" xfId="0" applyNumberFormat="1" applyFill="1" applyBorder="1" applyAlignment="1">
      <alignment horizontal="center" vertical="center"/>
    </xf>
    <xf numFmtId="173" fontId="0" fillId="24" borderId="31" xfId="0" applyNumberFormat="1" applyFill="1" applyBorder="1" applyAlignment="1">
      <alignment horizontal="center" vertical="center"/>
    </xf>
    <xf numFmtId="173" fontId="0" fillId="24" borderId="30" xfId="0" applyNumberFormat="1" applyFill="1" applyBorder="1" applyAlignment="1">
      <alignment vertical="center"/>
    </xf>
    <xf numFmtId="173" fontId="0" fillId="24" borderId="31" xfId="0" applyNumberFormat="1" applyFill="1" applyBorder="1" applyAlignment="1">
      <alignment vertical="center"/>
    </xf>
    <xf numFmtId="177" fontId="0" fillId="24" borderId="30" xfId="62" applyNumberFormat="1" applyFill="1" applyBorder="1" applyAlignment="1">
      <alignment horizontal="center" vertical="center"/>
    </xf>
    <xf numFmtId="177" fontId="0" fillId="24" borderId="31" xfId="62" applyNumberForma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173" fontId="31" fillId="0" borderId="17" xfId="67" applyFont="1" applyBorder="1" applyAlignment="1">
      <alignment/>
    </xf>
    <xf numFmtId="185" fontId="31" fillId="0" borderId="17" xfId="67" applyNumberFormat="1" applyFont="1" applyBorder="1" applyAlignment="1">
      <alignment/>
    </xf>
    <xf numFmtId="0" fontId="0" fillId="0" borderId="24" xfId="0" applyBorder="1" applyAlignment="1">
      <alignment vertical="center"/>
    </xf>
    <xf numFmtId="0" fontId="30" fillId="0" borderId="24" xfId="0" applyFont="1" applyBorder="1" applyAlignment="1">
      <alignment horizontal="left" wrapText="1"/>
    </xf>
    <xf numFmtId="0" fontId="30" fillId="0" borderId="25" xfId="0" applyFont="1" applyBorder="1" applyAlignment="1">
      <alignment horizontal="left"/>
    </xf>
    <xf numFmtId="0" fontId="30" fillId="0" borderId="26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30" fillId="0" borderId="29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185" fontId="11" fillId="0" borderId="18" xfId="67" applyNumberFormat="1" applyFont="1" applyBorder="1" applyAlignment="1">
      <alignment/>
    </xf>
    <xf numFmtId="185" fontId="11" fillId="0" borderId="19" xfId="67" applyNumberFormat="1" applyFont="1" applyBorder="1" applyAlignment="1">
      <alignment/>
    </xf>
    <xf numFmtId="185" fontId="11" fillId="0" borderId="20" xfId="67" applyNumberFormat="1" applyFont="1" applyBorder="1" applyAlignment="1">
      <alignment/>
    </xf>
    <xf numFmtId="179" fontId="31" fillId="0" borderId="18" xfId="67" applyNumberFormat="1" applyFont="1" applyBorder="1" applyAlignment="1">
      <alignment/>
    </xf>
    <xf numFmtId="179" fontId="31" fillId="0" borderId="19" xfId="67" applyNumberFormat="1" applyFont="1" applyBorder="1" applyAlignment="1">
      <alignment/>
    </xf>
    <xf numFmtId="179" fontId="31" fillId="0" borderId="20" xfId="67" applyNumberFormat="1" applyFont="1" applyBorder="1" applyAlignment="1">
      <alignment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3" fontId="52" fillId="0" borderId="17" xfId="67" applyFont="1" applyBorder="1" applyAlignment="1">
      <alignment/>
    </xf>
    <xf numFmtId="173" fontId="31" fillId="0" borderId="18" xfId="67" applyFont="1" applyBorder="1" applyAlignment="1">
      <alignment/>
    </xf>
    <xf numFmtId="173" fontId="31" fillId="0" borderId="19" xfId="67" applyFont="1" applyBorder="1" applyAlignment="1">
      <alignment/>
    </xf>
    <xf numFmtId="173" fontId="31" fillId="0" borderId="20" xfId="67" applyFont="1" applyBorder="1" applyAlignment="1">
      <alignment/>
    </xf>
    <xf numFmtId="185" fontId="31" fillId="0" borderId="18" xfId="67" applyNumberFormat="1" applyFont="1" applyBorder="1" applyAlignment="1">
      <alignment/>
    </xf>
    <xf numFmtId="185" fontId="31" fillId="0" borderId="19" xfId="67" applyNumberFormat="1" applyFont="1" applyBorder="1" applyAlignment="1">
      <alignment/>
    </xf>
    <xf numFmtId="185" fontId="31" fillId="0" borderId="20" xfId="67" applyNumberFormat="1" applyFont="1" applyBorder="1" applyAlignment="1">
      <alignment/>
    </xf>
    <xf numFmtId="185" fontId="52" fillId="0" borderId="17" xfId="67" applyNumberFormat="1" applyFont="1" applyBorder="1" applyAlignment="1">
      <alignment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73" fontId="11" fillId="0" borderId="17" xfId="67" applyFont="1" applyBorder="1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5" fillId="24" borderId="0" xfId="0" applyFont="1" applyFill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73" fontId="0" fillId="0" borderId="30" xfId="0" applyNumberFormat="1" applyBorder="1" applyAlignment="1">
      <alignment horizontal="center" vertical="center"/>
    </xf>
    <xf numFmtId="173" fontId="0" fillId="0" borderId="31" xfId="0" applyNumberFormat="1" applyBorder="1" applyAlignment="1">
      <alignment horizontal="center" vertical="center"/>
    </xf>
    <xf numFmtId="0" fontId="53" fillId="0" borderId="28" xfId="0" applyFont="1" applyBorder="1" applyAlignment="1">
      <alignment horizontal="center" wrapText="1"/>
    </xf>
    <xf numFmtId="0" fontId="30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wrapText="1"/>
    </xf>
    <xf numFmtId="0" fontId="39" fillId="0" borderId="28" xfId="0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justify" vertical="top" wrapText="1"/>
    </xf>
    <xf numFmtId="173" fontId="52" fillId="0" borderId="17" xfId="67" applyFont="1" applyBorder="1" applyAlignment="1">
      <alignment horizontal="center" vertical="center"/>
    </xf>
  </cellXfs>
  <cellStyles count="57">
    <cellStyle name="Normal" xfId="0"/>
    <cellStyle name="RowLevel_0" xfId="1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40;%20&#1054;&#1051;&#1068;&#1043;&#1040;\&#1061;&#1048;&#1052;.&#1074;&#1086;&#1076;&#1072;\2024\&#1056;&#1072;&#1089;&#1095;&#1077;&#1090;%20&#1087;&#1083;&#1072;&#1090;&#1099;%20-%202024%201-&#1077;%20&#1087;&#1086;&#1083;&#1091;&#1075;%20&#1076;&#1083;&#1103;%20&#1072;&#1073;&#1086;&#1085;&#1077;&#1085;%20&#1087;&#1086;%20&#1095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16">
          <cell r="D16">
            <v>0.0686</v>
          </cell>
          <cell r="E16">
            <v>0.0635</v>
          </cell>
        </row>
      </sheetData>
      <sheetData sheetId="4">
        <row r="18">
          <cell r="K18">
            <v>2018.73</v>
          </cell>
        </row>
        <row r="42">
          <cell r="O42" t="str">
            <v>Норматив
 горячей воды
куб.м. ** Гкал/куб.м</v>
          </cell>
        </row>
        <row r="48">
          <cell r="K48">
            <v>85.14</v>
          </cell>
        </row>
        <row r="49">
          <cell r="K49">
            <v>2018.73</v>
          </cell>
        </row>
        <row r="50">
          <cell r="K50">
            <v>85.14</v>
          </cell>
        </row>
        <row r="51">
          <cell r="K51">
            <v>2018.73</v>
          </cell>
        </row>
        <row r="152">
          <cell r="O152" t="str">
            <v>Объем теплоносителя, Гкал на нагрев, (м3, Гкал)</v>
          </cell>
        </row>
        <row r="246">
          <cell r="AL246" t="str">
            <v>от 18.12.2023 г.</v>
          </cell>
          <cell r="AM246" t="str">
            <v>346-п</v>
          </cell>
        </row>
        <row r="248">
          <cell r="B248" t="str">
    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    </cell>
        </row>
        <row r="249">
          <cell r="B249" t="str">
    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</v>
          </cell>
        </row>
        <row r="295">
          <cell r="AL295" t="str">
            <v>от 18.12.2023 г.</v>
          </cell>
          <cell r="AM295" t="str">
            <v>344-п</v>
          </cell>
        </row>
        <row r="297">
          <cell r="B297" t="str">
    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15.12.2016 г. № 620-п</v>
          </cell>
        </row>
        <row r="299">
          <cell r="B299" t="str">
    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</v>
          </cell>
        </row>
      </sheetData>
      <sheetData sheetId="5">
        <row r="8">
          <cell r="A8" t="str">
            <v>с 1 января 2024 г. по 30 июня 2024 г.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января 2024 г. по 30 июня 2024 г.</v>
          </cell>
        </row>
        <row r="18">
          <cell r="K18">
            <v>2812.91</v>
          </cell>
          <cell r="O18">
            <v>0.0661</v>
          </cell>
        </row>
        <row r="19">
          <cell r="K19">
            <v>0</v>
          </cell>
        </row>
        <row r="20">
          <cell r="K20">
            <v>2812.91</v>
          </cell>
          <cell r="O20">
            <v>0.061</v>
          </cell>
        </row>
        <row r="22">
          <cell r="K22">
            <v>85.14</v>
          </cell>
        </row>
        <row r="23">
          <cell r="K23">
            <v>2812.91</v>
          </cell>
          <cell r="O23">
            <v>0.0686</v>
          </cell>
        </row>
        <row r="24">
          <cell r="K24">
            <v>85.14</v>
          </cell>
        </row>
        <row r="25">
          <cell r="K25">
            <v>2812.91</v>
          </cell>
          <cell r="O25">
            <v>0.0635</v>
          </cell>
        </row>
        <row r="33">
          <cell r="O33">
            <v>3.3</v>
          </cell>
        </row>
        <row r="34">
          <cell r="O34">
            <v>0.2181</v>
          </cell>
        </row>
        <row r="35">
          <cell r="O35">
            <v>3.3</v>
          </cell>
        </row>
        <row r="36">
          <cell r="O36">
            <v>0.2013</v>
          </cell>
        </row>
        <row r="38">
          <cell r="O38">
            <v>3.3</v>
          </cell>
        </row>
        <row r="39">
          <cell r="O39">
            <v>0.2264</v>
          </cell>
        </row>
        <row r="40">
          <cell r="O40">
            <v>3.3</v>
          </cell>
        </row>
        <row r="41">
          <cell r="O41">
            <v>0.2096</v>
          </cell>
        </row>
        <row r="44">
          <cell r="O44" t="str">
            <v>Норматив
 горячей воды
куб.м. ** Гкал/куб.м</v>
          </cell>
        </row>
        <row r="47">
          <cell r="O47">
            <v>3.24</v>
          </cell>
        </row>
        <row r="48">
          <cell r="O48">
            <v>0.2142</v>
          </cell>
        </row>
        <row r="49">
          <cell r="O49">
            <v>3.24</v>
          </cell>
        </row>
        <row r="50">
          <cell r="O50">
            <v>0.1976</v>
          </cell>
        </row>
        <row r="52">
          <cell r="O52">
            <v>3.24</v>
          </cell>
        </row>
        <row r="53">
          <cell r="O53">
            <v>0.2223</v>
          </cell>
        </row>
        <row r="54">
          <cell r="O54">
            <v>3.24</v>
          </cell>
        </row>
        <row r="55">
          <cell r="O55">
            <v>0.2057</v>
          </cell>
        </row>
        <row r="61">
          <cell r="O61">
            <v>3.19</v>
          </cell>
        </row>
        <row r="62">
          <cell r="O62">
            <v>0.2109</v>
          </cell>
        </row>
        <row r="63">
          <cell r="O63">
            <v>3.19</v>
          </cell>
        </row>
        <row r="64">
          <cell r="O64">
            <v>0.1946</v>
          </cell>
        </row>
        <row r="66">
          <cell r="O66">
            <v>3.19</v>
          </cell>
        </row>
        <row r="67">
          <cell r="O67">
            <v>0.2188</v>
          </cell>
        </row>
        <row r="68">
          <cell r="O68">
            <v>3.19</v>
          </cell>
        </row>
        <row r="69">
          <cell r="O69">
            <v>0.2026</v>
          </cell>
        </row>
        <row r="75">
          <cell r="O75">
            <v>2.63</v>
          </cell>
        </row>
        <row r="76">
          <cell r="O76">
            <v>0.1738</v>
          </cell>
        </row>
        <row r="77">
          <cell r="O77">
            <v>2.63</v>
          </cell>
        </row>
        <row r="78">
          <cell r="O78">
            <v>0.1604</v>
          </cell>
        </row>
        <row r="80">
          <cell r="O80">
            <v>2.63</v>
          </cell>
        </row>
        <row r="81">
          <cell r="O81">
            <v>0.1804</v>
          </cell>
        </row>
        <row r="82">
          <cell r="O82">
            <v>2.63</v>
          </cell>
        </row>
        <row r="83">
          <cell r="O83">
            <v>0.167</v>
          </cell>
        </row>
        <row r="89">
          <cell r="O89">
            <v>1.69</v>
          </cell>
        </row>
        <row r="90">
          <cell r="O90">
            <v>0.1117</v>
          </cell>
        </row>
        <row r="91">
          <cell r="O91">
            <v>1.69</v>
          </cell>
        </row>
        <row r="92">
          <cell r="O92">
            <v>0.1031</v>
          </cell>
        </row>
        <row r="94">
          <cell r="O94">
            <v>1.69</v>
          </cell>
        </row>
        <row r="95">
          <cell r="O95">
            <v>0.1159</v>
          </cell>
        </row>
        <row r="96">
          <cell r="O96">
            <v>1.69</v>
          </cell>
        </row>
        <row r="97">
          <cell r="O97">
            <v>0.1073</v>
          </cell>
        </row>
        <row r="103">
          <cell r="O103">
            <v>1.24</v>
          </cell>
        </row>
        <row r="104">
          <cell r="O104">
            <v>0.082</v>
          </cell>
        </row>
        <row r="105">
          <cell r="O105">
            <v>1.24</v>
          </cell>
        </row>
        <row r="106">
          <cell r="O106">
            <v>0.0756</v>
          </cell>
        </row>
        <row r="108">
          <cell r="O108">
            <v>1.24</v>
          </cell>
        </row>
        <row r="109">
          <cell r="O109">
            <v>0.0851</v>
          </cell>
        </row>
        <row r="110">
          <cell r="O110">
            <v>1.24</v>
          </cell>
        </row>
        <row r="111">
          <cell r="O111">
            <v>0.0787</v>
          </cell>
        </row>
        <row r="117">
          <cell r="O117">
            <v>0.77</v>
          </cell>
        </row>
        <row r="118">
          <cell r="O118">
            <v>0.0509</v>
          </cell>
        </row>
        <row r="119">
          <cell r="O119">
            <v>0.77</v>
          </cell>
        </row>
        <row r="120">
          <cell r="O120">
            <v>0.047</v>
          </cell>
        </row>
        <row r="122">
          <cell r="O122">
            <v>0.77</v>
          </cell>
        </row>
        <row r="123">
          <cell r="O123">
            <v>0.0528</v>
          </cell>
        </row>
        <row r="124">
          <cell r="O124">
            <v>0.77</v>
          </cell>
        </row>
        <row r="125">
          <cell r="O125">
            <v>0.0489</v>
          </cell>
        </row>
        <row r="131">
          <cell r="O131">
            <v>1.24</v>
          </cell>
        </row>
        <row r="132">
          <cell r="O132">
            <v>0.082</v>
          </cell>
        </row>
        <row r="133">
          <cell r="O133">
            <v>1.24</v>
          </cell>
        </row>
        <row r="134">
          <cell r="O134">
            <v>0.0756</v>
          </cell>
        </row>
        <row r="136">
          <cell r="O136">
            <v>1.24</v>
          </cell>
        </row>
        <row r="137">
          <cell r="O137">
            <v>0.0851</v>
          </cell>
        </row>
        <row r="138">
          <cell r="O138">
            <v>1.24</v>
          </cell>
        </row>
        <row r="139">
          <cell r="O139">
            <v>0.0787</v>
          </cell>
        </row>
        <row r="145">
          <cell r="O145">
            <v>0.55</v>
          </cell>
        </row>
        <row r="146">
          <cell r="O146">
            <v>0.0364</v>
          </cell>
        </row>
        <row r="147">
          <cell r="O147">
            <v>0.55</v>
          </cell>
        </row>
        <row r="148">
          <cell r="O148">
            <v>0.0336</v>
          </cell>
        </row>
        <row r="150">
          <cell r="O150">
            <v>0.55</v>
          </cell>
        </row>
        <row r="151">
          <cell r="O151">
            <v>0.0377</v>
          </cell>
        </row>
        <row r="152">
          <cell r="O152">
            <v>0.55</v>
          </cell>
        </row>
        <row r="153">
          <cell r="O153">
            <v>0.0349</v>
          </cell>
        </row>
        <row r="159">
          <cell r="O159">
            <v>1.91</v>
          </cell>
        </row>
        <row r="160">
          <cell r="O160">
            <v>0.1263</v>
          </cell>
        </row>
        <row r="161">
          <cell r="O161">
            <v>1.91</v>
          </cell>
        </row>
        <row r="162">
          <cell r="O162">
            <v>0.1165</v>
          </cell>
        </row>
        <row r="164">
          <cell r="O164">
            <v>1.91</v>
          </cell>
        </row>
        <row r="165">
          <cell r="O165">
            <v>0.131</v>
          </cell>
        </row>
        <row r="166">
          <cell r="O166">
            <v>1.91</v>
          </cell>
        </row>
        <row r="167">
          <cell r="O167">
            <v>0.1213</v>
          </cell>
        </row>
        <row r="184">
          <cell r="O184" t="str">
            <v>Объем теплоносителя, Гкал на нагрев, (м3, Гкал)</v>
          </cell>
        </row>
        <row r="293">
          <cell r="A293" t="str">
            <v>ГВС</v>
          </cell>
        </row>
        <row r="319">
          <cell r="AL319" t="str">
            <v>от 18.12.2023 г.</v>
          </cell>
          <cell r="AM319" t="str">
            <v>346-п</v>
          </cell>
        </row>
        <row r="328">
          <cell r="O328">
            <v>0.0446</v>
          </cell>
        </row>
        <row r="330">
          <cell r="O330">
            <v>0.0452</v>
          </cell>
        </row>
        <row r="332">
          <cell r="O332">
            <v>0.0451</v>
          </cell>
        </row>
        <row r="334">
          <cell r="O334">
            <v>0.0444</v>
          </cell>
        </row>
        <row r="336">
          <cell r="O336">
            <v>0.0284</v>
          </cell>
        </row>
        <row r="338">
          <cell r="O338">
            <v>0.0287</v>
          </cell>
        </row>
        <row r="340">
          <cell r="O340">
            <v>0.0243</v>
          </cell>
        </row>
        <row r="342">
          <cell r="O342">
            <v>0.0247</v>
          </cell>
        </row>
        <row r="344">
          <cell r="O344">
            <v>0.0192</v>
          </cell>
        </row>
        <row r="346">
          <cell r="O346">
            <v>0.0176</v>
          </cell>
        </row>
        <row r="348">
          <cell r="O348">
            <v>0.0164</v>
          </cell>
        </row>
        <row r="350">
          <cell r="O350">
            <v>0.0179</v>
          </cell>
        </row>
        <row r="352">
          <cell r="O352">
            <v>0.0154</v>
          </cell>
        </row>
        <row r="354">
          <cell r="O354">
            <v>0.0139</v>
          </cell>
        </row>
        <row r="368">
          <cell r="A368" t="str">
            <v>Начальник ПЭО                                         С.А.Окунева</v>
          </cell>
        </row>
      </sheetData>
      <sheetData sheetId="14">
        <row r="157">
          <cell r="AH157" t="str">
            <v>от 18.12.2023 г.</v>
          </cell>
          <cell r="AI157" t="str">
            <v>344-п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M52"/>
  <sheetViews>
    <sheetView view="pageBreakPreview" zoomScaleSheetLayoutView="100" zoomScalePageLayoutView="0" workbookViewId="0" topLeftCell="A1">
      <selection activeCell="B44" sqref="B44:AE44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7.125" style="0" customWidth="1"/>
    <col min="8" max="8" width="12.00390625" style="0" customWidth="1"/>
    <col min="9" max="9" width="3.50390625" style="0" customWidth="1"/>
    <col min="10" max="10" width="5.125" style="0" customWidth="1"/>
    <col min="11" max="29" width="3.50390625" style="0" customWidth="1"/>
    <col min="30" max="30" width="3.375" style="0" customWidth="1"/>
    <col min="31" max="31" width="3.50390625" style="0" customWidth="1"/>
    <col min="32" max="32" width="2.375" style="0" customWidth="1"/>
    <col min="33" max="33" width="12.875" style="14" bestFit="1" customWidth="1"/>
    <col min="34" max="34" width="14.875" style="0" hidden="1" customWidth="1"/>
    <col min="35" max="35" width="1.875" style="0" hidden="1" customWidth="1"/>
    <col min="36" max="37" width="3.50390625" style="0" hidden="1" customWidth="1"/>
    <col min="38" max="38" width="11.125" style="0" hidden="1" customWidth="1"/>
    <col min="39" max="39" width="8.125" style="0" customWidth="1"/>
  </cols>
  <sheetData>
    <row r="1" spans="20:33" s="34" customFormat="1" ht="17.25">
      <c r="T1" s="12" t="s">
        <v>25</v>
      </c>
      <c r="AG1" s="36"/>
    </row>
    <row r="2" spans="20:34" s="11" customFormat="1" ht="16.5">
      <c r="T2" s="12" t="str">
        <f>+'[6]Шуш_3 эт и выше'!T2</f>
        <v>Директор МУП "ШТЭС"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G2" s="13"/>
      <c r="AH2"/>
    </row>
    <row r="3" spans="20:34" s="11" customFormat="1" ht="17.25" customHeight="1">
      <c r="T3" s="12" t="str">
        <f>+'[6]Шуш_3 эт и выше'!T3</f>
        <v>____________А.П.Щербаков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13"/>
      <c r="AH3"/>
    </row>
    <row r="4" spans="20:34" s="11" customFormat="1" ht="13.5" customHeight="1"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G4" s="13"/>
      <c r="AH4"/>
    </row>
    <row r="5" spans="1:32" ht="20.25" customHeight="1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"/>
    </row>
    <row r="6" spans="1:32" ht="20.25" customHeight="1">
      <c r="A6" s="130" t="s">
        <v>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"/>
    </row>
    <row r="7" spans="1:32" ht="20.25" customHeight="1">
      <c r="A7" s="131" t="s">
        <v>26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"/>
      <c r="AF7" s="1"/>
    </row>
    <row r="8" spans="1:32" ht="20.25" customHeight="1">
      <c r="A8" s="133" t="str">
        <f>+'[6]Шуш_3 эт и выше'!A8</f>
        <v>с 1 января 2024 г. по 30 июня 2024 г.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0"/>
    </row>
    <row r="9" spans="1:35" s="34" customFormat="1" ht="20.25" customHeight="1">
      <c r="A9" s="134" t="s">
        <v>53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42"/>
      <c r="AG9" s="36"/>
      <c r="AI9" s="43"/>
    </row>
    <row r="10" spans="1:35" s="4" customFormat="1" ht="18">
      <c r="A10" s="135" t="s">
        <v>54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25"/>
      <c r="AG10" s="25"/>
      <c r="AH10"/>
      <c r="AI10" s="26"/>
    </row>
    <row r="11" ht="12.75">
      <c r="AI11" s="15"/>
    </row>
    <row r="12" spans="1:35" ht="111" customHeight="1">
      <c r="A12" s="123" t="s">
        <v>4</v>
      </c>
      <c r="B12" s="124"/>
      <c r="C12" s="124"/>
      <c r="D12" s="124"/>
      <c r="E12" s="124"/>
      <c r="F12" s="124"/>
      <c r="G12" s="124"/>
      <c r="H12" s="125"/>
      <c r="I12" s="129" t="s">
        <v>14</v>
      </c>
      <c r="J12" s="129"/>
      <c r="K12" s="129"/>
      <c r="L12" s="129"/>
      <c r="M12" s="129"/>
      <c r="N12" s="129"/>
      <c r="O12" s="129" t="s">
        <v>15</v>
      </c>
      <c r="P12" s="129"/>
      <c r="Q12" s="129"/>
      <c r="R12" s="129"/>
      <c r="S12" s="129"/>
      <c r="T12" s="129" t="s">
        <v>16</v>
      </c>
      <c r="U12" s="129"/>
      <c r="V12" s="129"/>
      <c r="W12" s="129"/>
      <c r="X12" s="129"/>
      <c r="Y12" s="129"/>
      <c r="Z12" s="129" t="s">
        <v>17</v>
      </c>
      <c r="AA12" s="129"/>
      <c r="AB12" s="129"/>
      <c r="AC12" s="129"/>
      <c r="AD12" s="129"/>
      <c r="AE12" s="129"/>
      <c r="AF12" s="67"/>
      <c r="AI12" s="15"/>
    </row>
    <row r="13" spans="1:35" ht="12.75" customHeight="1">
      <c r="A13" s="126"/>
      <c r="B13" s="127"/>
      <c r="C13" s="127"/>
      <c r="D13" s="127"/>
      <c r="E13" s="127"/>
      <c r="F13" s="127"/>
      <c r="G13" s="127"/>
      <c r="H13" s="128"/>
      <c r="I13" s="129" t="s">
        <v>18</v>
      </c>
      <c r="J13" s="129"/>
      <c r="K13" s="129"/>
      <c r="L13" s="129"/>
      <c r="M13" s="129"/>
      <c r="N13" s="129"/>
      <c r="O13" s="129" t="s">
        <v>19</v>
      </c>
      <c r="P13" s="129"/>
      <c r="Q13" s="129"/>
      <c r="R13" s="129"/>
      <c r="S13" s="129"/>
      <c r="T13" s="129" t="s">
        <v>20</v>
      </c>
      <c r="U13" s="129"/>
      <c r="V13" s="129"/>
      <c r="W13" s="129"/>
      <c r="X13" s="129"/>
      <c r="Y13" s="129"/>
      <c r="Z13" s="129" t="s">
        <v>21</v>
      </c>
      <c r="AA13" s="129"/>
      <c r="AB13" s="129"/>
      <c r="AC13" s="129"/>
      <c r="AD13" s="129"/>
      <c r="AE13" s="129"/>
      <c r="AF13" s="68"/>
      <c r="AI13" s="15"/>
    </row>
    <row r="14" spans="1:35" s="6" customFormat="1" ht="15" customHeight="1">
      <c r="A14" s="116">
        <v>1</v>
      </c>
      <c r="B14" s="117"/>
      <c r="C14" s="117"/>
      <c r="D14" s="117"/>
      <c r="E14" s="117"/>
      <c r="F14" s="117"/>
      <c r="G14" s="117"/>
      <c r="H14" s="118"/>
      <c r="I14" s="119">
        <v>2</v>
      </c>
      <c r="J14" s="119"/>
      <c r="K14" s="119"/>
      <c r="L14" s="119"/>
      <c r="M14" s="119"/>
      <c r="N14" s="119"/>
      <c r="O14" s="119">
        <v>3</v>
      </c>
      <c r="P14" s="119"/>
      <c r="Q14" s="119"/>
      <c r="R14" s="119"/>
      <c r="S14" s="119"/>
      <c r="T14" s="119">
        <v>4</v>
      </c>
      <c r="U14" s="119"/>
      <c r="V14" s="119"/>
      <c r="W14" s="119"/>
      <c r="X14" s="119"/>
      <c r="Y14" s="119"/>
      <c r="Z14" s="119" t="s">
        <v>22</v>
      </c>
      <c r="AA14" s="119"/>
      <c r="AB14" s="119"/>
      <c r="AC14" s="119"/>
      <c r="AD14" s="119"/>
      <c r="AE14" s="119"/>
      <c r="AF14" s="69"/>
      <c r="AG14" s="27" t="s">
        <v>34</v>
      </c>
      <c r="AH14"/>
      <c r="AI14" s="28"/>
    </row>
    <row r="15" spans="1:38" s="32" customFormat="1" ht="23.25" customHeight="1">
      <c r="A15" s="95" t="s">
        <v>55</v>
      </c>
      <c r="B15" s="96"/>
      <c r="C15" s="96"/>
      <c r="D15" s="96"/>
      <c r="E15" s="96"/>
      <c r="F15" s="96"/>
      <c r="G15" s="96"/>
      <c r="H15" s="97"/>
      <c r="I15" s="101">
        <v>19.8</v>
      </c>
      <c r="J15" s="102"/>
      <c r="K15" s="102"/>
      <c r="L15" s="102"/>
      <c r="M15" s="102"/>
      <c r="N15" s="103"/>
      <c r="O15" s="104">
        <v>0.0446</v>
      </c>
      <c r="P15" s="105"/>
      <c r="Q15" s="105"/>
      <c r="R15" s="105"/>
      <c r="S15" s="106"/>
      <c r="T15" s="120">
        <v>6464.26</v>
      </c>
      <c r="U15" s="121"/>
      <c r="V15" s="121"/>
      <c r="W15" s="121"/>
      <c r="X15" s="121"/>
      <c r="Y15" s="122"/>
      <c r="Z15" s="110">
        <f>I15*O15*T15</f>
        <v>5708.46</v>
      </c>
      <c r="AA15" s="111"/>
      <c r="AB15" s="111"/>
      <c r="AC15" s="111"/>
      <c r="AD15" s="111"/>
      <c r="AE15" s="112"/>
      <c r="AF15" s="62"/>
      <c r="AG15" s="29">
        <f>O15*T15</f>
        <v>288.31</v>
      </c>
      <c r="AH15"/>
      <c r="AI15" s="30"/>
      <c r="AJ15" s="31">
        <v>54.52</v>
      </c>
      <c r="AL15" s="63">
        <f>AG15/AJ15</f>
        <v>5.288</v>
      </c>
    </row>
    <row r="16" spans="1:35" s="32" customFormat="1" ht="39" customHeight="1">
      <c r="A16" s="98"/>
      <c r="B16" s="99"/>
      <c r="C16" s="99"/>
      <c r="D16" s="99"/>
      <c r="E16" s="99"/>
      <c r="F16" s="99"/>
      <c r="G16" s="99"/>
      <c r="H16" s="100"/>
      <c r="I16" s="113" t="str">
        <f>CONCATENATE(I15," ",I13," х ",O15," ",O13," х ",T15," ",T13," = ",Z15," ",Z13)</f>
        <v>19,8 кв.м х 0,0446 Гкал/кв.м х 6464,26 руб./Гкал = 5708,46 руб.</v>
      </c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5"/>
      <c r="AF16" s="70"/>
      <c r="AG16" s="33"/>
      <c r="AH16"/>
      <c r="AI16" s="30"/>
    </row>
    <row r="17" spans="1:38" s="32" customFormat="1" ht="23.25" customHeight="1">
      <c r="A17" s="95" t="s">
        <v>98</v>
      </c>
      <c r="B17" s="96"/>
      <c r="C17" s="96"/>
      <c r="D17" s="96"/>
      <c r="E17" s="96"/>
      <c r="F17" s="96"/>
      <c r="G17" s="96"/>
      <c r="H17" s="97"/>
      <c r="I17" s="101">
        <v>19.8</v>
      </c>
      <c r="J17" s="102"/>
      <c r="K17" s="102"/>
      <c r="L17" s="102"/>
      <c r="M17" s="102"/>
      <c r="N17" s="103"/>
      <c r="O17" s="104">
        <v>0.0452</v>
      </c>
      <c r="P17" s="105"/>
      <c r="Q17" s="105"/>
      <c r="R17" s="105"/>
      <c r="S17" s="106"/>
      <c r="T17" s="107">
        <f>+T15</f>
        <v>6464.26</v>
      </c>
      <c r="U17" s="108"/>
      <c r="V17" s="108"/>
      <c r="W17" s="108"/>
      <c r="X17" s="108"/>
      <c r="Y17" s="109"/>
      <c r="Z17" s="110">
        <f>I17*O17*T17</f>
        <v>5785.25</v>
      </c>
      <c r="AA17" s="111"/>
      <c r="AB17" s="111"/>
      <c r="AC17" s="111"/>
      <c r="AD17" s="111"/>
      <c r="AE17" s="112"/>
      <c r="AF17" s="62"/>
      <c r="AG17" s="29">
        <f>O17*T17</f>
        <v>292.18</v>
      </c>
      <c r="AH17"/>
      <c r="AI17" s="30"/>
      <c r="AJ17" s="31">
        <v>54.52</v>
      </c>
      <c r="AL17" s="63">
        <f>AG17/AJ17</f>
        <v>5.359</v>
      </c>
    </row>
    <row r="18" spans="1:35" s="32" customFormat="1" ht="35.25" customHeight="1">
      <c r="A18" s="98"/>
      <c r="B18" s="99"/>
      <c r="C18" s="99"/>
      <c r="D18" s="99"/>
      <c r="E18" s="99"/>
      <c r="F18" s="99"/>
      <c r="G18" s="99"/>
      <c r="H18" s="100"/>
      <c r="I18" s="113" t="str">
        <f>CONCATENATE(I17," ",I$13," х ",O17," ",O$13," х ",T17," ",T$13," = ",Z17," ",Z$13)</f>
        <v>19,8 кв.м х 0,0452 Гкал/кв.м х 6464,26 руб./Гкал = 5785,25 руб.</v>
      </c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5"/>
      <c r="AF18" s="70"/>
      <c r="AG18" s="33"/>
      <c r="AH18"/>
      <c r="AI18" s="30"/>
    </row>
    <row r="19" spans="1:38" s="32" customFormat="1" ht="23.25" customHeight="1">
      <c r="A19" s="95" t="s">
        <v>99</v>
      </c>
      <c r="B19" s="96"/>
      <c r="C19" s="96"/>
      <c r="D19" s="96"/>
      <c r="E19" s="96"/>
      <c r="F19" s="96"/>
      <c r="G19" s="96"/>
      <c r="H19" s="97"/>
      <c r="I19" s="101">
        <v>19.8</v>
      </c>
      <c r="J19" s="102"/>
      <c r="K19" s="102"/>
      <c r="L19" s="102"/>
      <c r="M19" s="102"/>
      <c r="N19" s="103"/>
      <c r="O19" s="104">
        <v>0.0451</v>
      </c>
      <c r="P19" s="105"/>
      <c r="Q19" s="105"/>
      <c r="R19" s="105"/>
      <c r="S19" s="106"/>
      <c r="T19" s="107">
        <f>+T15</f>
        <v>6464.26</v>
      </c>
      <c r="U19" s="108"/>
      <c r="V19" s="108"/>
      <c r="W19" s="108"/>
      <c r="X19" s="108"/>
      <c r="Y19" s="109"/>
      <c r="Z19" s="110">
        <f>I19*O19*T19</f>
        <v>5772.45</v>
      </c>
      <c r="AA19" s="111"/>
      <c r="AB19" s="111"/>
      <c r="AC19" s="111"/>
      <c r="AD19" s="111"/>
      <c r="AE19" s="112"/>
      <c r="AF19" s="62"/>
      <c r="AG19" s="29">
        <f>O19*T19</f>
        <v>291.54</v>
      </c>
      <c r="AH19"/>
      <c r="AI19" s="30"/>
      <c r="AJ19" s="31">
        <v>54.52</v>
      </c>
      <c r="AL19" s="63">
        <f>AG19/AJ19</f>
        <v>5.347</v>
      </c>
    </row>
    <row r="20" spans="1:35" s="32" customFormat="1" ht="34.5" customHeight="1">
      <c r="A20" s="98"/>
      <c r="B20" s="99"/>
      <c r="C20" s="99"/>
      <c r="D20" s="99"/>
      <c r="E20" s="99"/>
      <c r="F20" s="99"/>
      <c r="G20" s="99"/>
      <c r="H20" s="100"/>
      <c r="I20" s="113" t="str">
        <f>CONCATENATE(I19," ",I$13," х ",O19," ",O$13," х ",T19," ",T$13," = ",Z19," ",Z$13)</f>
        <v>19,8 кв.м х 0,0451 Гкал/кв.м х 6464,26 руб./Гкал = 5772,45 руб.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5"/>
      <c r="AF20" s="70"/>
      <c r="AG20" s="33"/>
      <c r="AH20"/>
      <c r="AI20" s="30"/>
    </row>
    <row r="21" spans="1:38" s="32" customFormat="1" ht="23.25" customHeight="1">
      <c r="A21" s="95" t="s">
        <v>100</v>
      </c>
      <c r="B21" s="96"/>
      <c r="C21" s="96"/>
      <c r="D21" s="96"/>
      <c r="E21" s="96"/>
      <c r="F21" s="96"/>
      <c r="G21" s="96"/>
      <c r="H21" s="97"/>
      <c r="I21" s="101">
        <v>19.8</v>
      </c>
      <c r="J21" s="102"/>
      <c r="K21" s="102"/>
      <c r="L21" s="102"/>
      <c r="M21" s="102"/>
      <c r="N21" s="103"/>
      <c r="O21" s="104">
        <v>0.0444</v>
      </c>
      <c r="P21" s="105"/>
      <c r="Q21" s="105"/>
      <c r="R21" s="105"/>
      <c r="S21" s="106"/>
      <c r="T21" s="107">
        <f>+T15</f>
        <v>6464.26</v>
      </c>
      <c r="U21" s="108"/>
      <c r="V21" s="108"/>
      <c r="W21" s="108"/>
      <c r="X21" s="108"/>
      <c r="Y21" s="109"/>
      <c r="Z21" s="110">
        <f>I21*O21*T21</f>
        <v>5682.86</v>
      </c>
      <c r="AA21" s="111"/>
      <c r="AB21" s="111"/>
      <c r="AC21" s="111"/>
      <c r="AD21" s="111"/>
      <c r="AE21" s="112"/>
      <c r="AF21" s="62"/>
      <c r="AG21" s="29">
        <f>O21*T21</f>
        <v>287.01</v>
      </c>
      <c r="AH21"/>
      <c r="AI21" s="30"/>
      <c r="AJ21" s="31">
        <v>54.52</v>
      </c>
      <c r="AL21" s="63">
        <f>AG21/AJ21</f>
        <v>5.264</v>
      </c>
    </row>
    <row r="22" spans="1:35" s="32" customFormat="1" ht="27.75" customHeight="1">
      <c r="A22" s="98"/>
      <c r="B22" s="99"/>
      <c r="C22" s="99"/>
      <c r="D22" s="99"/>
      <c r="E22" s="99"/>
      <c r="F22" s="99"/>
      <c r="G22" s="99"/>
      <c r="H22" s="100"/>
      <c r="I22" s="113" t="str">
        <f>CONCATENATE(I21," ",I$13," х ",O21," ",O$13," х ",T21," ",T$13," = ",Z21," ",Z$13)</f>
        <v>19,8 кв.м х 0,0444 Гкал/кв.м х 6464,26 руб./Гкал = 5682,86 руб.</v>
      </c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5"/>
      <c r="AF22" s="70"/>
      <c r="AG22" s="33"/>
      <c r="AH22"/>
      <c r="AI22" s="30"/>
    </row>
    <row r="23" spans="1:38" s="32" customFormat="1" ht="23.25" customHeight="1" hidden="1">
      <c r="A23" s="95" t="s">
        <v>59</v>
      </c>
      <c r="B23" s="96"/>
      <c r="C23" s="96"/>
      <c r="D23" s="96"/>
      <c r="E23" s="96"/>
      <c r="F23" s="96"/>
      <c r="G23" s="96"/>
      <c r="H23" s="97"/>
      <c r="I23" s="101">
        <v>19.8</v>
      </c>
      <c r="J23" s="102"/>
      <c r="K23" s="102"/>
      <c r="L23" s="102"/>
      <c r="M23" s="102"/>
      <c r="N23" s="103"/>
      <c r="O23" s="104">
        <v>0.0284</v>
      </c>
      <c r="P23" s="105"/>
      <c r="Q23" s="105"/>
      <c r="R23" s="105"/>
      <c r="S23" s="106"/>
      <c r="T23" s="107">
        <f>+T15</f>
        <v>6464.26</v>
      </c>
      <c r="U23" s="108"/>
      <c r="V23" s="108"/>
      <c r="W23" s="108"/>
      <c r="X23" s="108"/>
      <c r="Y23" s="109"/>
      <c r="Z23" s="110">
        <f>I23*O23*T23</f>
        <v>3634.98</v>
      </c>
      <c r="AA23" s="111"/>
      <c r="AB23" s="111"/>
      <c r="AC23" s="111"/>
      <c r="AD23" s="111"/>
      <c r="AE23" s="112"/>
      <c r="AF23" s="62"/>
      <c r="AG23" s="29">
        <f>O23*T23</f>
        <v>183.58</v>
      </c>
      <c r="AH23"/>
      <c r="AI23" s="30"/>
      <c r="AJ23" s="31">
        <v>54.52</v>
      </c>
      <c r="AL23" s="63">
        <f>AG23/AJ23</f>
        <v>3.367</v>
      </c>
    </row>
    <row r="24" spans="1:35" s="32" customFormat="1" ht="29.25" customHeight="1" hidden="1">
      <c r="A24" s="98"/>
      <c r="B24" s="99"/>
      <c r="C24" s="99"/>
      <c r="D24" s="99"/>
      <c r="E24" s="99"/>
      <c r="F24" s="99"/>
      <c r="G24" s="99"/>
      <c r="H24" s="100"/>
      <c r="I24" s="113" t="str">
        <f>CONCATENATE(I23," ",I$13," х ",O23," ",O$13," х ",T23," ",T$13," = ",Z23," ",Z$13)</f>
        <v>19,8 кв.м х 0,0284 Гкал/кв.м х 6464,26 руб./Гкал = 3634,98 руб.</v>
      </c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5"/>
      <c r="AF24" s="70"/>
      <c r="AG24" s="33"/>
      <c r="AH24"/>
      <c r="AI24" s="30"/>
    </row>
    <row r="25" spans="1:38" s="32" customFormat="1" ht="23.25" customHeight="1" hidden="1">
      <c r="A25" s="95" t="s">
        <v>102</v>
      </c>
      <c r="B25" s="96"/>
      <c r="C25" s="96"/>
      <c r="D25" s="96"/>
      <c r="E25" s="96"/>
      <c r="F25" s="96"/>
      <c r="G25" s="96"/>
      <c r="H25" s="97"/>
      <c r="I25" s="101">
        <v>19.8</v>
      </c>
      <c r="J25" s="102"/>
      <c r="K25" s="102"/>
      <c r="L25" s="102"/>
      <c r="M25" s="102"/>
      <c r="N25" s="103"/>
      <c r="O25" s="104">
        <v>0.0287</v>
      </c>
      <c r="P25" s="105"/>
      <c r="Q25" s="105"/>
      <c r="R25" s="105"/>
      <c r="S25" s="106"/>
      <c r="T25" s="107">
        <f>+T15</f>
        <v>6464.26</v>
      </c>
      <c r="U25" s="108"/>
      <c r="V25" s="108"/>
      <c r="W25" s="108"/>
      <c r="X25" s="108"/>
      <c r="Y25" s="109"/>
      <c r="Z25" s="110">
        <f>I25*O25*T25</f>
        <v>3673.38</v>
      </c>
      <c r="AA25" s="111"/>
      <c r="AB25" s="111"/>
      <c r="AC25" s="111"/>
      <c r="AD25" s="111"/>
      <c r="AE25" s="112"/>
      <c r="AF25" s="62"/>
      <c r="AG25" s="29">
        <f>O25*T25</f>
        <v>185.52</v>
      </c>
      <c r="AH25"/>
      <c r="AI25" s="30"/>
      <c r="AJ25" s="31">
        <v>54.52</v>
      </c>
      <c r="AL25" s="63">
        <f>AG25/AJ25</f>
        <v>3.403</v>
      </c>
    </row>
    <row r="26" spans="1:35" s="32" customFormat="1" ht="36" customHeight="1" hidden="1">
      <c r="A26" s="98"/>
      <c r="B26" s="99"/>
      <c r="C26" s="99"/>
      <c r="D26" s="99"/>
      <c r="E26" s="99"/>
      <c r="F26" s="99"/>
      <c r="G26" s="99"/>
      <c r="H26" s="100"/>
      <c r="I26" s="113" t="str">
        <f>CONCATENATE(I25," ",I$13," х ",O25," ",O$13," х ",T25," ",T$13," = ",Z25," ",Z$13)</f>
        <v>19,8 кв.м х 0,0287 Гкал/кв.м х 6464,26 руб./Гкал = 3673,38 руб.</v>
      </c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5"/>
      <c r="AF26" s="70"/>
      <c r="AG26" s="33"/>
      <c r="AH26"/>
      <c r="AI26" s="30"/>
    </row>
    <row r="27" spans="1:38" s="32" customFormat="1" ht="30.75" customHeight="1" hidden="1">
      <c r="A27" s="95" t="s">
        <v>61</v>
      </c>
      <c r="B27" s="96"/>
      <c r="C27" s="96"/>
      <c r="D27" s="96"/>
      <c r="E27" s="96"/>
      <c r="F27" s="96"/>
      <c r="G27" s="96"/>
      <c r="H27" s="97"/>
      <c r="I27" s="101">
        <v>19.8</v>
      </c>
      <c r="J27" s="102"/>
      <c r="K27" s="102"/>
      <c r="L27" s="102"/>
      <c r="M27" s="102"/>
      <c r="N27" s="103"/>
      <c r="O27" s="104">
        <v>0.0243</v>
      </c>
      <c r="P27" s="105"/>
      <c r="Q27" s="105"/>
      <c r="R27" s="105"/>
      <c r="S27" s="106"/>
      <c r="T27" s="107">
        <f>+T19</f>
        <v>6464.26</v>
      </c>
      <c r="U27" s="108"/>
      <c r="V27" s="108"/>
      <c r="W27" s="108"/>
      <c r="X27" s="108"/>
      <c r="Y27" s="109"/>
      <c r="Z27" s="110">
        <f>I27*O27*T27</f>
        <v>3110.21</v>
      </c>
      <c r="AA27" s="111"/>
      <c r="AB27" s="111"/>
      <c r="AC27" s="111"/>
      <c r="AD27" s="111"/>
      <c r="AE27" s="112"/>
      <c r="AF27" s="62"/>
      <c r="AG27" s="29">
        <f>O27*T27</f>
        <v>157.08</v>
      </c>
      <c r="AH27"/>
      <c r="AI27" s="30"/>
      <c r="AJ27" s="31">
        <v>54.52</v>
      </c>
      <c r="AL27" s="63">
        <f>AG27/AJ27</f>
        <v>2.881</v>
      </c>
    </row>
    <row r="28" spans="1:35" s="32" customFormat="1" ht="30.75" customHeight="1" hidden="1">
      <c r="A28" s="98"/>
      <c r="B28" s="99"/>
      <c r="C28" s="99"/>
      <c r="D28" s="99"/>
      <c r="E28" s="99"/>
      <c r="F28" s="99"/>
      <c r="G28" s="99"/>
      <c r="H28" s="100"/>
      <c r="I28" s="113" t="str">
        <f>CONCATENATE(I27," ",I$13," х ",O27," ",O$13," х ",T27," ",T$13," = ",Z27," ",Z$13)</f>
        <v>19,8 кв.м х 0,0243 Гкал/кв.м х 6464,26 руб./Гкал = 3110,21 руб.</v>
      </c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5"/>
      <c r="AF28" s="70"/>
      <c r="AG28" s="33"/>
      <c r="AH28"/>
      <c r="AI28" s="30"/>
    </row>
    <row r="29" spans="1:38" s="32" customFormat="1" ht="30.75" customHeight="1" hidden="1">
      <c r="A29" s="95" t="s">
        <v>62</v>
      </c>
      <c r="B29" s="96"/>
      <c r="C29" s="96"/>
      <c r="D29" s="96"/>
      <c r="E29" s="96"/>
      <c r="F29" s="96"/>
      <c r="G29" s="96"/>
      <c r="H29" s="97"/>
      <c r="I29" s="101">
        <v>19.8</v>
      </c>
      <c r="J29" s="102"/>
      <c r="K29" s="102"/>
      <c r="L29" s="102"/>
      <c r="M29" s="102"/>
      <c r="N29" s="103"/>
      <c r="O29" s="104">
        <v>0.0247</v>
      </c>
      <c r="P29" s="105"/>
      <c r="Q29" s="105"/>
      <c r="R29" s="105"/>
      <c r="S29" s="106"/>
      <c r="T29" s="107">
        <f>+T19</f>
        <v>6464.26</v>
      </c>
      <c r="U29" s="108"/>
      <c r="V29" s="108"/>
      <c r="W29" s="108"/>
      <c r="X29" s="108"/>
      <c r="Y29" s="109"/>
      <c r="Z29" s="110">
        <f>I29*O29*T29</f>
        <v>3161.41</v>
      </c>
      <c r="AA29" s="111"/>
      <c r="AB29" s="111"/>
      <c r="AC29" s="111"/>
      <c r="AD29" s="111"/>
      <c r="AE29" s="112"/>
      <c r="AF29" s="62"/>
      <c r="AG29" s="29">
        <f>O29*T29</f>
        <v>159.67</v>
      </c>
      <c r="AH29"/>
      <c r="AI29" s="30"/>
      <c r="AJ29" s="31">
        <v>54.52</v>
      </c>
      <c r="AL29" s="63">
        <f>AG29/AJ29</f>
        <v>2.929</v>
      </c>
    </row>
    <row r="30" spans="1:35" s="32" customFormat="1" ht="33.75" customHeight="1" hidden="1">
      <c r="A30" s="98"/>
      <c r="B30" s="99"/>
      <c r="C30" s="99"/>
      <c r="D30" s="99"/>
      <c r="E30" s="99"/>
      <c r="F30" s="99"/>
      <c r="G30" s="99"/>
      <c r="H30" s="100"/>
      <c r="I30" s="113" t="str">
        <f>CONCATENATE(I29," ",I$13," х ",O29," ",O$13," х ",T29," ",T$13," = ",Z29," ",Z$13)</f>
        <v>19,8 кв.м х 0,0247 Гкал/кв.м х 6464,26 руб./Гкал = 3161,41 руб.</v>
      </c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5"/>
      <c r="AF30" s="70"/>
      <c r="AG30" s="33"/>
      <c r="AH30"/>
      <c r="AI30" s="30"/>
    </row>
    <row r="31" spans="1:38" s="32" customFormat="1" ht="23.25" customHeight="1">
      <c r="A31" s="95" t="s">
        <v>63</v>
      </c>
      <c r="B31" s="96"/>
      <c r="C31" s="96"/>
      <c r="D31" s="96"/>
      <c r="E31" s="96"/>
      <c r="F31" s="96"/>
      <c r="G31" s="96"/>
      <c r="H31" s="97"/>
      <c r="I31" s="101">
        <v>19.8</v>
      </c>
      <c r="J31" s="102"/>
      <c r="K31" s="102"/>
      <c r="L31" s="102"/>
      <c r="M31" s="102"/>
      <c r="N31" s="103"/>
      <c r="O31" s="104">
        <v>0.0192</v>
      </c>
      <c r="P31" s="105"/>
      <c r="Q31" s="105"/>
      <c r="R31" s="105"/>
      <c r="S31" s="106"/>
      <c r="T31" s="107">
        <f>+T15</f>
        <v>6464.26</v>
      </c>
      <c r="U31" s="108"/>
      <c r="V31" s="108"/>
      <c r="W31" s="108"/>
      <c r="X31" s="108"/>
      <c r="Y31" s="109"/>
      <c r="Z31" s="110">
        <f>I31*O31*T31</f>
        <v>2457.45</v>
      </c>
      <c r="AA31" s="111"/>
      <c r="AB31" s="111"/>
      <c r="AC31" s="111"/>
      <c r="AD31" s="111"/>
      <c r="AE31" s="112"/>
      <c r="AF31" s="62"/>
      <c r="AG31" s="29">
        <f>O31*T31</f>
        <v>124.11</v>
      </c>
      <c r="AH31"/>
      <c r="AI31" s="30"/>
      <c r="AJ31" s="31">
        <v>54.52</v>
      </c>
      <c r="AL31" s="63">
        <f>AG31/AJ31</f>
        <v>2.276</v>
      </c>
    </row>
    <row r="32" spans="1:35" s="32" customFormat="1" ht="43.5" customHeight="1">
      <c r="A32" s="98"/>
      <c r="B32" s="99"/>
      <c r="C32" s="99"/>
      <c r="D32" s="99"/>
      <c r="E32" s="99"/>
      <c r="F32" s="99"/>
      <c r="G32" s="99"/>
      <c r="H32" s="100"/>
      <c r="I32" s="113" t="str">
        <f>CONCATENATE(I31," ",I$13," х ",O31," ",O$13," х ",T31," ",T$13," = ",Z31," ",Z$13)</f>
        <v>19,8 кв.м х 0,0192 Гкал/кв.м х 6464,26 руб./Гкал = 2457,45 руб.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5"/>
      <c r="AF32" s="70"/>
      <c r="AG32" s="33"/>
      <c r="AH32"/>
      <c r="AI32" s="30"/>
    </row>
    <row r="33" spans="1:38" s="32" customFormat="1" ht="23.25" customHeight="1">
      <c r="A33" s="95" t="s">
        <v>109</v>
      </c>
      <c r="B33" s="96"/>
      <c r="C33" s="96"/>
      <c r="D33" s="96"/>
      <c r="E33" s="96"/>
      <c r="F33" s="96"/>
      <c r="G33" s="96"/>
      <c r="H33" s="97"/>
      <c r="I33" s="101">
        <v>19.8</v>
      </c>
      <c r="J33" s="102"/>
      <c r="K33" s="102"/>
      <c r="L33" s="102"/>
      <c r="M33" s="102"/>
      <c r="N33" s="103"/>
      <c r="O33" s="104">
        <v>0.0176</v>
      </c>
      <c r="P33" s="105"/>
      <c r="Q33" s="105"/>
      <c r="R33" s="105"/>
      <c r="S33" s="106"/>
      <c r="T33" s="107">
        <f>+T15</f>
        <v>6464.26</v>
      </c>
      <c r="U33" s="108"/>
      <c r="V33" s="108"/>
      <c r="W33" s="108"/>
      <c r="X33" s="108"/>
      <c r="Y33" s="109"/>
      <c r="Z33" s="110">
        <f>I33*O33*T33</f>
        <v>2252.67</v>
      </c>
      <c r="AA33" s="111"/>
      <c r="AB33" s="111"/>
      <c r="AC33" s="111"/>
      <c r="AD33" s="111"/>
      <c r="AE33" s="112"/>
      <c r="AF33" s="62"/>
      <c r="AG33" s="29">
        <f>O33*T33</f>
        <v>113.77</v>
      </c>
      <c r="AH33"/>
      <c r="AI33" s="30"/>
      <c r="AJ33" s="31">
        <v>54.52</v>
      </c>
      <c r="AL33" s="63">
        <f>AG33/AJ33</f>
        <v>2.087</v>
      </c>
    </row>
    <row r="34" spans="1:35" s="32" customFormat="1" ht="18.75" customHeight="1">
      <c r="A34" s="98"/>
      <c r="B34" s="99"/>
      <c r="C34" s="99"/>
      <c r="D34" s="99"/>
      <c r="E34" s="99"/>
      <c r="F34" s="99"/>
      <c r="G34" s="99"/>
      <c r="H34" s="100"/>
      <c r="I34" s="113" t="str">
        <f>CONCATENATE(I33," ",I$13," х ",O33," ",O$13," х ",T33," ",T$13," = ",Z33," ",Z$13)</f>
        <v>19,8 кв.м х 0,0176 Гкал/кв.м х 6464,26 руб./Гкал = 2252,67 руб.</v>
      </c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5"/>
      <c r="AF34" s="70"/>
      <c r="AG34" s="33"/>
      <c r="AH34"/>
      <c r="AI34" s="30"/>
    </row>
    <row r="35" spans="1:38" s="32" customFormat="1" ht="23.25" customHeight="1">
      <c r="A35" s="95" t="s">
        <v>65</v>
      </c>
      <c r="B35" s="96"/>
      <c r="C35" s="96"/>
      <c r="D35" s="96"/>
      <c r="E35" s="96"/>
      <c r="F35" s="96"/>
      <c r="G35" s="96"/>
      <c r="H35" s="97"/>
      <c r="I35" s="101">
        <v>19.8</v>
      </c>
      <c r="J35" s="102"/>
      <c r="K35" s="102"/>
      <c r="L35" s="102"/>
      <c r="M35" s="102"/>
      <c r="N35" s="103"/>
      <c r="O35" s="104">
        <v>0.0164</v>
      </c>
      <c r="P35" s="105"/>
      <c r="Q35" s="105"/>
      <c r="R35" s="105"/>
      <c r="S35" s="106"/>
      <c r="T35" s="107">
        <f>+T15</f>
        <v>6464.26</v>
      </c>
      <c r="U35" s="108"/>
      <c r="V35" s="108"/>
      <c r="W35" s="108"/>
      <c r="X35" s="108"/>
      <c r="Y35" s="109"/>
      <c r="Z35" s="110">
        <f>I35*O35*T35</f>
        <v>2099.07</v>
      </c>
      <c r="AA35" s="111"/>
      <c r="AB35" s="111"/>
      <c r="AC35" s="111"/>
      <c r="AD35" s="111"/>
      <c r="AE35" s="112"/>
      <c r="AF35" s="62"/>
      <c r="AG35" s="29">
        <f>O35*T35</f>
        <v>106.01</v>
      </c>
      <c r="AH35"/>
      <c r="AI35" s="30"/>
      <c r="AJ35" s="31">
        <v>54.52</v>
      </c>
      <c r="AL35" s="63">
        <f>AG35/AJ35</f>
        <v>1.944</v>
      </c>
    </row>
    <row r="36" spans="1:35" s="32" customFormat="1" ht="44.25" customHeight="1">
      <c r="A36" s="98"/>
      <c r="B36" s="99"/>
      <c r="C36" s="99"/>
      <c r="D36" s="99"/>
      <c r="E36" s="99"/>
      <c r="F36" s="99"/>
      <c r="G36" s="99"/>
      <c r="H36" s="100"/>
      <c r="I36" s="113" t="str">
        <f>CONCATENATE(I35," ",I$13," х ",O35," ",O$13," х ",T35," ",T$13," = ",Z35," ",Z$13)</f>
        <v>19,8 кв.м х 0,0164 Гкал/кв.м х 6464,26 руб./Гкал = 2099,07 руб.</v>
      </c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5"/>
      <c r="AF36" s="70"/>
      <c r="AG36" s="33"/>
      <c r="AH36"/>
      <c r="AI36" s="30"/>
    </row>
    <row r="37" spans="1:38" s="32" customFormat="1" ht="23.25" customHeight="1" hidden="1">
      <c r="A37" s="95" t="s">
        <v>110</v>
      </c>
      <c r="B37" s="96"/>
      <c r="C37" s="96"/>
      <c r="D37" s="96"/>
      <c r="E37" s="96"/>
      <c r="F37" s="96"/>
      <c r="G37" s="96"/>
      <c r="H37" s="97"/>
      <c r="I37" s="101">
        <v>19.8</v>
      </c>
      <c r="J37" s="102"/>
      <c r="K37" s="102"/>
      <c r="L37" s="102"/>
      <c r="M37" s="102"/>
      <c r="N37" s="103"/>
      <c r="O37" s="104">
        <v>0.0179</v>
      </c>
      <c r="P37" s="105"/>
      <c r="Q37" s="105"/>
      <c r="R37" s="105"/>
      <c r="S37" s="106"/>
      <c r="T37" s="107">
        <f>+T15</f>
        <v>6464.26</v>
      </c>
      <c r="U37" s="108"/>
      <c r="V37" s="108"/>
      <c r="W37" s="108"/>
      <c r="X37" s="108"/>
      <c r="Y37" s="109"/>
      <c r="Z37" s="110">
        <f>I37*O37*T37</f>
        <v>2291.06</v>
      </c>
      <c r="AA37" s="111"/>
      <c r="AB37" s="111"/>
      <c r="AC37" s="111"/>
      <c r="AD37" s="111"/>
      <c r="AE37" s="112"/>
      <c r="AF37" s="62"/>
      <c r="AG37" s="29">
        <f>O37*T37</f>
        <v>115.71</v>
      </c>
      <c r="AH37"/>
      <c r="AI37" s="30"/>
      <c r="AJ37" s="31">
        <v>54.52</v>
      </c>
      <c r="AL37" s="63">
        <f>AG37/AJ37</f>
        <v>2.122</v>
      </c>
    </row>
    <row r="38" spans="1:35" s="32" customFormat="1" ht="20.25" customHeight="1" hidden="1">
      <c r="A38" s="98"/>
      <c r="B38" s="99"/>
      <c r="C38" s="99"/>
      <c r="D38" s="99"/>
      <c r="E38" s="99"/>
      <c r="F38" s="99"/>
      <c r="G38" s="99"/>
      <c r="H38" s="100"/>
      <c r="I38" s="113" t="str">
        <f>CONCATENATE(I37," ",I$13," х ",O37," ",O$13," х ",T37," ",T$13," = ",Z37," ",Z$13)</f>
        <v>19,8 кв.м х 0,0179 Гкал/кв.м х 6464,26 руб./Гкал = 2291,06 руб.</v>
      </c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5"/>
      <c r="AF38" s="70"/>
      <c r="AG38" s="33"/>
      <c r="AH38"/>
      <c r="AI38" s="30"/>
    </row>
    <row r="39" spans="1:38" s="32" customFormat="1" ht="23.25" customHeight="1" hidden="1">
      <c r="A39" s="95" t="s">
        <v>67</v>
      </c>
      <c r="B39" s="96"/>
      <c r="C39" s="96"/>
      <c r="D39" s="96"/>
      <c r="E39" s="96"/>
      <c r="F39" s="96"/>
      <c r="G39" s="96"/>
      <c r="H39" s="97"/>
      <c r="I39" s="101">
        <v>19.8</v>
      </c>
      <c r="J39" s="102"/>
      <c r="K39" s="102"/>
      <c r="L39" s="102"/>
      <c r="M39" s="102"/>
      <c r="N39" s="103"/>
      <c r="O39" s="104">
        <v>0.0154</v>
      </c>
      <c r="P39" s="105"/>
      <c r="Q39" s="105"/>
      <c r="R39" s="105"/>
      <c r="S39" s="106"/>
      <c r="T39" s="107">
        <f>+T15</f>
        <v>6464.26</v>
      </c>
      <c r="U39" s="108"/>
      <c r="V39" s="108"/>
      <c r="W39" s="108"/>
      <c r="X39" s="108"/>
      <c r="Y39" s="109"/>
      <c r="Z39" s="110">
        <f>I39*O39*T39</f>
        <v>1971.08</v>
      </c>
      <c r="AA39" s="111"/>
      <c r="AB39" s="111"/>
      <c r="AC39" s="111"/>
      <c r="AD39" s="111"/>
      <c r="AE39" s="112"/>
      <c r="AF39" s="62"/>
      <c r="AG39" s="29">
        <f>O39*T39</f>
        <v>99.55</v>
      </c>
      <c r="AH39"/>
      <c r="AI39" s="30"/>
      <c r="AJ39" s="31">
        <v>54.52</v>
      </c>
      <c r="AL39" s="63">
        <f>AG39/AJ39</f>
        <v>1.826</v>
      </c>
    </row>
    <row r="40" spans="1:35" s="32" customFormat="1" ht="31.5" customHeight="1" hidden="1">
      <c r="A40" s="98"/>
      <c r="B40" s="99"/>
      <c r="C40" s="99"/>
      <c r="D40" s="99"/>
      <c r="E40" s="99"/>
      <c r="F40" s="99"/>
      <c r="G40" s="99"/>
      <c r="H40" s="100"/>
      <c r="I40" s="113" t="str">
        <f>CONCATENATE(I39," ",I$13," х ",O39," ",O$13," х ",T39," ",T$13," = ",Z39," ",Z$13)</f>
        <v>19,8 кв.м х 0,0154 Гкал/кв.м х 6464,26 руб./Гкал = 1971,08 руб.</v>
      </c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5"/>
      <c r="AF40" s="70"/>
      <c r="AG40" s="33"/>
      <c r="AH40"/>
      <c r="AI40" s="30"/>
    </row>
    <row r="42" spans="33:36" ht="12.75">
      <c r="AG42" s="37"/>
      <c r="AJ42" s="37"/>
    </row>
    <row r="43" spans="1:36" ht="12.75">
      <c r="A43" s="7" t="s">
        <v>23</v>
      </c>
      <c r="AG43" s="37"/>
      <c r="AJ43" s="37"/>
    </row>
    <row r="44" spans="1:36" ht="25.5" customHeight="1">
      <c r="A44" s="8" t="s">
        <v>24</v>
      </c>
      <c r="B44" s="92" t="str">
        <f>CONCATENATE("Тариф на тепловую энергию в размере ",T15," руб./Гкал (с НДС) утвержден Приказом Министерства тарифной политики Красноярского края ",AH44," № ",AI44)</f>
        <v>Тариф на тепловую энергию в размере 6464,26 руб./Гкал (с НДС) утвержден Приказом Министерства тарифной политики Красноярского края от 18.12.2023 г. № 344-п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"/>
      <c r="AG44" s="37"/>
      <c r="AH44" s="38" t="str">
        <f>+'[6]Суб_2'!AH157</f>
        <v>от 18.12.2023 г.</v>
      </c>
      <c r="AI44" s="39" t="str">
        <f>+'[6]Суб_2'!AI157</f>
        <v>344-п</v>
      </c>
      <c r="AJ44" s="37"/>
    </row>
    <row r="45" spans="1:36" ht="25.5" customHeight="1" hidden="1">
      <c r="A45" s="8">
        <v>2</v>
      </c>
      <c r="B45" s="92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",AH45," № ",AI45)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15.12.2016 г. № 620-п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"/>
      <c r="AG45" s="37"/>
      <c r="AH45" s="38" t="s">
        <v>70</v>
      </c>
      <c r="AI45" s="39" t="s">
        <v>72</v>
      </c>
      <c r="AJ45" s="37"/>
    </row>
    <row r="46" spans="1:36" ht="12.75" hidden="1">
      <c r="A46" s="8">
        <v>3</v>
      </c>
      <c r="B46" s="92" t="str">
        <f>CONCATENATE("Тариф на теплоноситель "," утвержден Приказом Министерства тарифной политики Красноярского края ",AH46," № ",AI46)</f>
        <v>Тариф на теплоноситель  утвержден Приказом Министерства тарифной политики Красноярского края от 15.12.2016 г. № 619-п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"/>
      <c r="AG46" s="37"/>
      <c r="AH46" s="38" t="s">
        <v>70</v>
      </c>
      <c r="AI46" s="39" t="s">
        <v>73</v>
      </c>
      <c r="AJ46" s="37"/>
    </row>
    <row r="47" spans="1:39" ht="37.5" customHeight="1">
      <c r="A47" s="8">
        <v>2</v>
      </c>
      <c r="B47" s="93" t="str">
        <f>+'[6]Шуш_1-2 эт'!B297:AE297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15.12.2016 г. № 620-п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"/>
      <c r="AG47" s="37"/>
      <c r="AL47" s="72"/>
      <c r="AM47" s="73"/>
    </row>
    <row r="48" spans="1:31" ht="38.25" customHeight="1" hidden="1">
      <c r="A48" s="8">
        <v>5</v>
      </c>
      <c r="B48" s="93" t="s">
        <v>50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</row>
    <row r="49" spans="1:33" ht="54.75" customHeight="1" hidden="1">
      <c r="A49" s="8">
        <v>6</v>
      </c>
      <c r="B49" s="93" t="s">
        <v>38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G49" s="37"/>
    </row>
    <row r="50" spans="1:36" s="34" customFormat="1" ht="70.5" customHeight="1">
      <c r="A50" s="44" t="str">
        <f>+'[6]Шуш_3 эт и выше'!A293</f>
        <v>ГВС</v>
      </c>
      <c r="AE50" s="35"/>
      <c r="AF50" s="35"/>
      <c r="AG50" s="47"/>
      <c r="AJ50" s="47"/>
    </row>
    <row r="51" spans="1:36" ht="12.75">
      <c r="A51" s="40" t="s">
        <v>51</v>
      </c>
      <c r="AG51" s="37"/>
      <c r="AJ51" s="37"/>
    </row>
    <row r="52" spans="1:36" ht="12.75">
      <c r="A52" s="41" t="s">
        <v>52</v>
      </c>
      <c r="AG52" s="37"/>
      <c r="AJ52" s="37"/>
    </row>
  </sheetData>
  <sheetProtection/>
  <mergeCells count="104">
    <mergeCell ref="A5:AE5"/>
    <mergeCell ref="A6:AE6"/>
    <mergeCell ref="A7:AD7"/>
    <mergeCell ref="A8:AE8"/>
    <mergeCell ref="A9:AE9"/>
    <mergeCell ref="A10:AE10"/>
    <mergeCell ref="A12:H13"/>
    <mergeCell ref="I12:N12"/>
    <mergeCell ref="O12:S12"/>
    <mergeCell ref="T12:Y12"/>
    <mergeCell ref="Z12:AE12"/>
    <mergeCell ref="I13:N13"/>
    <mergeCell ref="O13:S13"/>
    <mergeCell ref="T13:Y13"/>
    <mergeCell ref="Z13:AE13"/>
    <mergeCell ref="A14:H14"/>
    <mergeCell ref="I14:N14"/>
    <mergeCell ref="O14:S14"/>
    <mergeCell ref="T14:Y14"/>
    <mergeCell ref="Z14:AE14"/>
    <mergeCell ref="A15:H16"/>
    <mergeCell ref="I15:N15"/>
    <mergeCell ref="O15:S15"/>
    <mergeCell ref="T15:Y15"/>
    <mergeCell ref="Z15:AE15"/>
    <mergeCell ref="I16:AE16"/>
    <mergeCell ref="A17:H18"/>
    <mergeCell ref="I17:N17"/>
    <mergeCell ref="O17:S17"/>
    <mergeCell ref="T17:Y17"/>
    <mergeCell ref="Z17:AE17"/>
    <mergeCell ref="I18:AE18"/>
    <mergeCell ref="A19:H20"/>
    <mergeCell ref="I19:N19"/>
    <mergeCell ref="O19:S19"/>
    <mergeCell ref="T19:Y19"/>
    <mergeCell ref="Z19:AE19"/>
    <mergeCell ref="I20:AE20"/>
    <mergeCell ref="A21:H22"/>
    <mergeCell ref="I21:N21"/>
    <mergeCell ref="O21:S21"/>
    <mergeCell ref="T21:Y21"/>
    <mergeCell ref="Z21:AE21"/>
    <mergeCell ref="I22:AE22"/>
    <mergeCell ref="A23:H24"/>
    <mergeCell ref="I23:N23"/>
    <mergeCell ref="O23:S23"/>
    <mergeCell ref="T23:Y23"/>
    <mergeCell ref="Z23:AE23"/>
    <mergeCell ref="I24:AE24"/>
    <mergeCell ref="A25:H26"/>
    <mergeCell ref="I25:N25"/>
    <mergeCell ref="O25:S25"/>
    <mergeCell ref="T25:Y25"/>
    <mergeCell ref="Z25:AE25"/>
    <mergeCell ref="I26:AE26"/>
    <mergeCell ref="A27:H28"/>
    <mergeCell ref="I27:N27"/>
    <mergeCell ref="O27:S27"/>
    <mergeCell ref="T27:Y27"/>
    <mergeCell ref="Z27:AE27"/>
    <mergeCell ref="I28:AE28"/>
    <mergeCell ref="A29:H30"/>
    <mergeCell ref="I29:N29"/>
    <mergeCell ref="O29:S29"/>
    <mergeCell ref="T29:Y29"/>
    <mergeCell ref="Z29:AE29"/>
    <mergeCell ref="I30:AE30"/>
    <mergeCell ref="A31:H32"/>
    <mergeCell ref="I31:N31"/>
    <mergeCell ref="O31:S31"/>
    <mergeCell ref="T31:Y31"/>
    <mergeCell ref="Z31:AE31"/>
    <mergeCell ref="I32:AE32"/>
    <mergeCell ref="A33:H34"/>
    <mergeCell ref="I33:N33"/>
    <mergeCell ref="O33:S33"/>
    <mergeCell ref="T33:Y33"/>
    <mergeCell ref="Z33:AE33"/>
    <mergeCell ref="I34:AE34"/>
    <mergeCell ref="A35:H36"/>
    <mergeCell ref="I35:N35"/>
    <mergeCell ref="O35:S35"/>
    <mergeCell ref="T35:Y35"/>
    <mergeCell ref="Z35:AE35"/>
    <mergeCell ref="I36:AE36"/>
    <mergeCell ref="A37:H38"/>
    <mergeCell ref="I37:N37"/>
    <mergeCell ref="O37:S37"/>
    <mergeCell ref="T37:Y37"/>
    <mergeCell ref="Z37:AE37"/>
    <mergeCell ref="I38:AE38"/>
    <mergeCell ref="A39:H40"/>
    <mergeCell ref="I39:N39"/>
    <mergeCell ref="O39:S39"/>
    <mergeCell ref="T39:Y39"/>
    <mergeCell ref="Z39:AE39"/>
    <mergeCell ref="I40:AE40"/>
    <mergeCell ref="B44:AE44"/>
    <mergeCell ref="B45:AE45"/>
    <mergeCell ref="B46:AE46"/>
    <mergeCell ref="B47:AE47"/>
    <mergeCell ref="B48:AE48"/>
    <mergeCell ref="B49:AE49"/>
  </mergeCells>
  <printOptions/>
  <pageMargins left="0.7" right="0.16" top="0.44" bottom="0.21" header="0.3" footer="0.17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M304"/>
  <sheetViews>
    <sheetView showGridLines="0" tabSelected="1" view="pageBreakPreview" zoomScaleSheetLayoutView="100" zoomScalePageLayoutView="0" workbookViewId="0" topLeftCell="A271">
      <selection activeCell="A10" sqref="A1:IV16384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625" style="0" customWidth="1"/>
    <col min="8" max="8" width="19.625" style="0" customWidth="1"/>
    <col min="9" max="9" width="3.50390625" style="0" customWidth="1"/>
    <col min="10" max="10" width="5.125" style="0" customWidth="1"/>
    <col min="11" max="18" width="3.50390625" style="0" customWidth="1"/>
    <col min="19" max="19" width="2.50390625" style="0" customWidth="1"/>
    <col min="20" max="28" width="3.50390625" style="0" customWidth="1"/>
    <col min="29" max="29" width="1.4921875" style="0" customWidth="1"/>
    <col min="30" max="30" width="3.375" style="0" hidden="1" customWidth="1"/>
    <col min="31" max="31" width="0.37109375" style="0" customWidth="1"/>
    <col min="32" max="32" width="0.5" style="0" customWidth="1"/>
    <col min="33" max="33" width="12.50390625" style="14" customWidth="1"/>
    <col min="34" max="34" width="1.4921875" style="0" customWidth="1"/>
    <col min="35" max="35" width="1.875" style="0" customWidth="1"/>
    <col min="36" max="36" width="12.875" style="0" hidden="1" customWidth="1"/>
    <col min="37" max="37" width="1.4921875" style="0" hidden="1" customWidth="1"/>
    <col min="38" max="38" width="10.375" style="0" customWidth="1"/>
    <col min="39" max="39" width="6.625" style="0" customWidth="1"/>
    <col min="40" max="40" width="6.75390625" style="0" customWidth="1"/>
    <col min="41" max="50" width="3.50390625" style="0" customWidth="1"/>
    <col min="51" max="51" width="11.125" style="0" customWidth="1"/>
    <col min="52" max="52" width="8.125" style="0" customWidth="1"/>
  </cols>
  <sheetData>
    <row r="1" spans="20:34" s="11" customFormat="1" ht="16.5">
      <c r="T1" s="12" t="s">
        <v>25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G1" s="13"/>
      <c r="AH1"/>
    </row>
    <row r="2" spans="20:34" s="11" customFormat="1" ht="16.5">
      <c r="T2" s="12" t="s">
        <v>74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G2" s="13"/>
      <c r="AH2"/>
    </row>
    <row r="3" spans="20:34" s="11" customFormat="1" ht="17.25" customHeight="1">
      <c r="T3" s="12" t="s">
        <v>75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13"/>
      <c r="AH3"/>
    </row>
    <row r="5" spans="1:32" ht="20.25" customHeight="1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"/>
    </row>
    <row r="6" spans="1:32" ht="20.25" customHeight="1">
      <c r="A6" s="130" t="s">
        <v>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"/>
    </row>
    <row r="7" spans="1:32" ht="15.75" customHeight="1">
      <c r="A7" s="131" t="s">
        <v>26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"/>
      <c r="AF7" s="1"/>
    </row>
    <row r="8" spans="1:32" ht="20.25" customHeight="1">
      <c r="A8" s="133" t="str">
        <f>+'[6]Шуш_1-2 эт с коэф '!A8:AD8</f>
        <v>с 1 января 2024 г. по 30 июня 2024 г.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0"/>
    </row>
    <row r="9" spans="1:35" ht="20.25" customHeight="1">
      <c r="A9" s="131" t="s">
        <v>97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2"/>
      <c r="AI9" s="15"/>
    </row>
    <row r="10" spans="35:38" ht="6" customHeight="1">
      <c r="AI10" s="16"/>
      <c r="AJ10" s="216" t="s">
        <v>36</v>
      </c>
      <c r="AL10" s="216" t="s">
        <v>27</v>
      </c>
    </row>
    <row r="11" spans="1:38" s="19" customFormat="1" ht="15">
      <c r="A11" s="218" t="s">
        <v>2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14"/>
      <c r="AG11" s="14"/>
      <c r="AH11" s="17"/>
      <c r="AI11" s="18"/>
      <c r="AJ11" s="217"/>
      <c r="AL11" s="217"/>
    </row>
    <row r="12" spans="1:35" s="5" customFormat="1" ht="15">
      <c r="A12" s="176" t="s">
        <v>3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/>
      <c r="AI12" s="20"/>
    </row>
    <row r="13" ht="7.5" customHeight="1">
      <c r="AI13" s="15"/>
    </row>
    <row r="14" spans="1:35" ht="48.75" customHeight="1">
      <c r="A14" s="178" t="s">
        <v>4</v>
      </c>
      <c r="B14" s="179"/>
      <c r="C14" s="180" t="s">
        <v>28</v>
      </c>
      <c r="D14" s="181"/>
      <c r="E14" s="181"/>
      <c r="F14" s="181"/>
      <c r="G14" s="181"/>
      <c r="H14" s="182"/>
      <c r="I14" s="200" t="s">
        <v>5</v>
      </c>
      <c r="J14" s="200"/>
      <c r="K14" s="200" t="s">
        <v>29</v>
      </c>
      <c r="L14" s="200"/>
      <c r="M14" s="200"/>
      <c r="N14" s="200"/>
      <c r="O14" s="219" t="s">
        <v>82</v>
      </c>
      <c r="P14" s="220"/>
      <c r="Q14" s="220"/>
      <c r="R14" s="220"/>
      <c r="S14" s="221"/>
      <c r="T14" s="200" t="s">
        <v>6</v>
      </c>
      <c r="U14" s="200"/>
      <c r="V14" s="200"/>
      <c r="W14" s="200"/>
      <c r="X14" s="200"/>
      <c r="AI14" s="15"/>
    </row>
    <row r="15" spans="1:38" s="21" customFormat="1" ht="13.5" customHeight="1">
      <c r="A15" s="183">
        <v>1</v>
      </c>
      <c r="B15" s="184"/>
      <c r="C15" s="183">
        <v>2</v>
      </c>
      <c r="D15" s="185"/>
      <c r="E15" s="185"/>
      <c r="F15" s="185"/>
      <c r="G15" s="185"/>
      <c r="H15" s="184"/>
      <c r="I15" s="196">
        <v>3</v>
      </c>
      <c r="J15" s="196"/>
      <c r="K15" s="196">
        <v>4</v>
      </c>
      <c r="L15" s="196"/>
      <c r="M15" s="196"/>
      <c r="N15" s="196"/>
      <c r="O15" s="197">
        <v>5</v>
      </c>
      <c r="P15" s="198"/>
      <c r="Q15" s="198"/>
      <c r="R15" s="198"/>
      <c r="S15" s="199"/>
      <c r="T15" s="196">
        <v>6</v>
      </c>
      <c r="U15" s="196"/>
      <c r="V15" s="196"/>
      <c r="W15" s="196"/>
      <c r="X15" s="196"/>
      <c r="AG15" s="14" t="s">
        <v>30</v>
      </c>
      <c r="AH15"/>
      <c r="AI15" s="22"/>
      <c r="AJ15" s="14" t="s">
        <v>31</v>
      </c>
      <c r="AL15" s="14" t="s">
        <v>32</v>
      </c>
    </row>
    <row r="16" spans="1:38" s="21" customFormat="1" ht="13.5" customHeight="1">
      <c r="A16" s="183" t="s">
        <v>133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4"/>
      <c r="AG16" s="14"/>
      <c r="AH16"/>
      <c r="AI16" s="22"/>
      <c r="AJ16" s="14"/>
      <c r="AL16" s="14"/>
    </row>
    <row r="17" spans="1:38" ht="12.75">
      <c r="A17" s="169" t="s">
        <v>7</v>
      </c>
      <c r="B17" s="141"/>
      <c r="C17" s="209" t="s">
        <v>85</v>
      </c>
      <c r="D17" s="210"/>
      <c r="E17" s="210"/>
      <c r="F17" s="210"/>
      <c r="G17" s="211"/>
      <c r="H17" s="74" t="s">
        <v>8</v>
      </c>
      <c r="I17" s="165" t="s">
        <v>9</v>
      </c>
      <c r="J17" s="166"/>
      <c r="K17" s="215"/>
      <c r="L17" s="215"/>
      <c r="M17" s="215"/>
      <c r="N17" s="215"/>
      <c r="O17" s="189">
        <v>0</v>
      </c>
      <c r="P17" s="190"/>
      <c r="Q17" s="190"/>
      <c r="R17" s="190"/>
      <c r="S17" s="191"/>
      <c r="T17" s="167">
        <f>K17</f>
        <v>0</v>
      </c>
      <c r="U17" s="167"/>
      <c r="V17" s="167"/>
      <c r="W17" s="167"/>
      <c r="X17" s="167"/>
      <c r="AG17" s="159">
        <f>T17+T18</f>
        <v>133.44</v>
      </c>
      <c r="AI17" s="15"/>
      <c r="AJ17" s="159">
        <v>151.33</v>
      </c>
      <c r="AL17" s="163">
        <f>AG17/AJ17</f>
        <v>0.882</v>
      </c>
    </row>
    <row r="18" spans="1:38" ht="12.75">
      <c r="A18" s="142"/>
      <c r="B18" s="144"/>
      <c r="C18" s="212"/>
      <c r="D18" s="213"/>
      <c r="E18" s="213"/>
      <c r="F18" s="213"/>
      <c r="G18" s="214"/>
      <c r="H18" s="74" t="s">
        <v>10</v>
      </c>
      <c r="I18" s="165" t="s">
        <v>11</v>
      </c>
      <c r="J18" s="166"/>
      <c r="K18" s="215">
        <v>2018.73</v>
      </c>
      <c r="L18" s="215"/>
      <c r="M18" s="215"/>
      <c r="N18" s="215"/>
      <c r="O18" s="186">
        <f>+'[6]Шуш_3 эт и выше'!O18:S18</f>
        <v>0.0661</v>
      </c>
      <c r="P18" s="187"/>
      <c r="Q18" s="187"/>
      <c r="R18" s="187"/>
      <c r="S18" s="188"/>
      <c r="T18" s="167">
        <f>K18*O18</f>
        <v>133.44</v>
      </c>
      <c r="U18" s="167"/>
      <c r="V18" s="167"/>
      <c r="W18" s="167"/>
      <c r="X18" s="167"/>
      <c r="AG18" s="160"/>
      <c r="AI18" s="15"/>
      <c r="AJ18" s="160"/>
      <c r="AL18" s="164"/>
    </row>
    <row r="19" spans="1:38" ht="12.75">
      <c r="A19" s="169" t="s">
        <v>7</v>
      </c>
      <c r="B19" s="141"/>
      <c r="C19" s="209" t="s">
        <v>86</v>
      </c>
      <c r="D19" s="210"/>
      <c r="E19" s="210"/>
      <c r="F19" s="210"/>
      <c r="G19" s="211"/>
      <c r="H19" s="74" t="s">
        <v>8</v>
      </c>
      <c r="I19" s="165" t="s">
        <v>9</v>
      </c>
      <c r="J19" s="166"/>
      <c r="K19" s="167">
        <f>+K17</f>
        <v>0</v>
      </c>
      <c r="L19" s="167"/>
      <c r="M19" s="167"/>
      <c r="N19" s="167"/>
      <c r="O19" s="189">
        <v>0</v>
      </c>
      <c r="P19" s="190"/>
      <c r="Q19" s="190"/>
      <c r="R19" s="190"/>
      <c r="S19" s="191"/>
      <c r="T19" s="167">
        <f>K19</f>
        <v>0</v>
      </c>
      <c r="U19" s="167"/>
      <c r="V19" s="167"/>
      <c r="W19" s="167"/>
      <c r="X19" s="167"/>
      <c r="AG19" s="159">
        <f>T19+T20</f>
        <v>123.14</v>
      </c>
      <c r="AI19" s="15"/>
      <c r="AJ19" s="159">
        <v>151.33</v>
      </c>
      <c r="AL19" s="163">
        <f>AG19/AJ19</f>
        <v>0.814</v>
      </c>
    </row>
    <row r="20" spans="1:38" ht="12.75">
      <c r="A20" s="142"/>
      <c r="B20" s="144"/>
      <c r="C20" s="212"/>
      <c r="D20" s="213"/>
      <c r="E20" s="213"/>
      <c r="F20" s="213"/>
      <c r="G20" s="214"/>
      <c r="H20" s="74" t="s">
        <v>10</v>
      </c>
      <c r="I20" s="165" t="s">
        <v>11</v>
      </c>
      <c r="J20" s="166"/>
      <c r="K20" s="167">
        <f>+K18</f>
        <v>2018.73</v>
      </c>
      <c r="L20" s="167"/>
      <c r="M20" s="167"/>
      <c r="N20" s="167"/>
      <c r="O20" s="186">
        <f>+'[6]Шуш_3 эт и выше'!O20:S20</f>
        <v>0.061</v>
      </c>
      <c r="P20" s="187"/>
      <c r="Q20" s="187"/>
      <c r="R20" s="187"/>
      <c r="S20" s="188"/>
      <c r="T20" s="167">
        <f>K20*O20</f>
        <v>123.14</v>
      </c>
      <c r="U20" s="167"/>
      <c r="V20" s="167"/>
      <c r="W20" s="167"/>
      <c r="X20" s="167"/>
      <c r="AG20" s="160"/>
      <c r="AI20" s="15"/>
      <c r="AJ20" s="160"/>
      <c r="AL20" s="164"/>
    </row>
    <row r="21" spans="1:38" ht="12.75">
      <c r="A21" s="183" t="s">
        <v>134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4"/>
      <c r="AG21" s="88"/>
      <c r="AI21" s="15"/>
      <c r="AJ21" s="88"/>
      <c r="AL21" s="89"/>
    </row>
    <row r="22" spans="1:38" ht="12.75">
      <c r="A22" s="169" t="s">
        <v>7</v>
      </c>
      <c r="B22" s="141"/>
      <c r="C22" s="209" t="s">
        <v>85</v>
      </c>
      <c r="D22" s="210"/>
      <c r="E22" s="210"/>
      <c r="F22" s="210"/>
      <c r="G22" s="211"/>
      <c r="H22" s="74" t="s">
        <v>8</v>
      </c>
      <c r="I22" s="165" t="s">
        <v>9</v>
      </c>
      <c r="J22" s="166"/>
      <c r="K22" s="167">
        <v>85.14</v>
      </c>
      <c r="L22" s="167"/>
      <c r="M22" s="167"/>
      <c r="N22" s="167"/>
      <c r="O22" s="189">
        <v>0</v>
      </c>
      <c r="P22" s="190"/>
      <c r="Q22" s="190"/>
      <c r="R22" s="190"/>
      <c r="S22" s="191"/>
      <c r="T22" s="167">
        <f>K22</f>
        <v>85.14</v>
      </c>
      <c r="U22" s="167"/>
      <c r="V22" s="167"/>
      <c r="W22" s="167"/>
      <c r="X22" s="167"/>
      <c r="AG22" s="159">
        <f>T22+T23</f>
        <v>223.62</v>
      </c>
      <c r="AI22" s="15"/>
      <c r="AJ22" s="159">
        <v>151.33</v>
      </c>
      <c r="AL22" s="163">
        <f>AG22/AJ22</f>
        <v>1.478</v>
      </c>
    </row>
    <row r="23" spans="1:38" ht="12.75">
      <c r="A23" s="142"/>
      <c r="B23" s="144"/>
      <c r="C23" s="212"/>
      <c r="D23" s="213"/>
      <c r="E23" s="213"/>
      <c r="F23" s="213"/>
      <c r="G23" s="214"/>
      <c r="H23" s="74" t="s">
        <v>10</v>
      </c>
      <c r="I23" s="165" t="s">
        <v>11</v>
      </c>
      <c r="J23" s="166"/>
      <c r="K23" s="167">
        <f>+K18</f>
        <v>2018.73</v>
      </c>
      <c r="L23" s="167"/>
      <c r="M23" s="167"/>
      <c r="N23" s="167"/>
      <c r="O23" s="186">
        <f>+'[6]Приказ изм нагрева'!D16</f>
        <v>0.0686</v>
      </c>
      <c r="P23" s="187"/>
      <c r="Q23" s="187"/>
      <c r="R23" s="187"/>
      <c r="S23" s="188"/>
      <c r="T23" s="167">
        <f>K23*O23</f>
        <v>138.48</v>
      </c>
      <c r="U23" s="167"/>
      <c r="V23" s="167"/>
      <c r="W23" s="167"/>
      <c r="X23" s="167"/>
      <c r="AG23" s="160"/>
      <c r="AI23" s="15"/>
      <c r="AJ23" s="160"/>
      <c r="AL23" s="164"/>
    </row>
    <row r="24" spans="1:38" ht="12.75">
      <c r="A24" s="169" t="s">
        <v>7</v>
      </c>
      <c r="B24" s="141"/>
      <c r="C24" s="209" t="s">
        <v>86</v>
      </c>
      <c r="D24" s="210"/>
      <c r="E24" s="210"/>
      <c r="F24" s="210"/>
      <c r="G24" s="211"/>
      <c r="H24" s="74" t="s">
        <v>8</v>
      </c>
      <c r="I24" s="165" t="s">
        <v>9</v>
      </c>
      <c r="J24" s="166"/>
      <c r="K24" s="167">
        <f>+K22</f>
        <v>85.14</v>
      </c>
      <c r="L24" s="167"/>
      <c r="M24" s="167"/>
      <c r="N24" s="167"/>
      <c r="O24" s="189">
        <v>0</v>
      </c>
      <c r="P24" s="190"/>
      <c r="Q24" s="190"/>
      <c r="R24" s="190"/>
      <c r="S24" s="191"/>
      <c r="T24" s="167">
        <f>K24</f>
        <v>85.14</v>
      </c>
      <c r="U24" s="167"/>
      <c r="V24" s="167"/>
      <c r="W24" s="167"/>
      <c r="X24" s="167"/>
      <c r="AG24" s="159">
        <f>T24+T25</f>
        <v>213.33</v>
      </c>
      <c r="AI24" s="15"/>
      <c r="AJ24" s="159">
        <v>151.33</v>
      </c>
      <c r="AL24" s="163">
        <f>AG24/AJ24</f>
        <v>1.41</v>
      </c>
    </row>
    <row r="25" spans="1:38" ht="12.75">
      <c r="A25" s="142"/>
      <c r="B25" s="144"/>
      <c r="C25" s="212"/>
      <c r="D25" s="213"/>
      <c r="E25" s="213"/>
      <c r="F25" s="213"/>
      <c r="G25" s="214"/>
      <c r="H25" s="74" t="s">
        <v>10</v>
      </c>
      <c r="I25" s="165" t="s">
        <v>11</v>
      </c>
      <c r="J25" s="166"/>
      <c r="K25" s="167">
        <f>+K18</f>
        <v>2018.73</v>
      </c>
      <c r="L25" s="167"/>
      <c r="M25" s="167"/>
      <c r="N25" s="167"/>
      <c r="O25" s="186">
        <f>+'[6]Приказ изм нагрева'!E16</f>
        <v>0.0635</v>
      </c>
      <c r="P25" s="187"/>
      <c r="Q25" s="187"/>
      <c r="R25" s="187"/>
      <c r="S25" s="188"/>
      <c r="T25" s="167">
        <f>K25*O25</f>
        <v>128.19</v>
      </c>
      <c r="U25" s="167"/>
      <c r="V25" s="167"/>
      <c r="W25" s="167"/>
      <c r="X25" s="167"/>
      <c r="AG25" s="160"/>
      <c r="AI25" s="15"/>
      <c r="AJ25" s="160"/>
      <c r="AL25" s="164"/>
    </row>
    <row r="26" ht="6.75" customHeight="1">
      <c r="AI26" s="15"/>
    </row>
    <row r="27" spans="1:35" s="5" customFormat="1" ht="15">
      <c r="A27" s="176" t="s">
        <v>12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75"/>
      <c r="AG27" s="75"/>
      <c r="AH27"/>
      <c r="AI27" s="20"/>
    </row>
    <row r="28" spans="1:35" ht="12.75">
      <c r="A28" s="183" t="s">
        <v>134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4"/>
      <c r="AI28" s="15"/>
    </row>
    <row r="29" spans="1:33" s="24" customFormat="1" ht="28.5" customHeight="1">
      <c r="A29" s="177" t="s">
        <v>39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23"/>
      <c r="AG29" s="23"/>
    </row>
    <row r="30" spans="1:35" ht="51" customHeight="1">
      <c r="A30" s="178" t="s">
        <v>4</v>
      </c>
      <c r="B30" s="179"/>
      <c r="C30" s="180" t="s">
        <v>28</v>
      </c>
      <c r="D30" s="181"/>
      <c r="E30" s="181"/>
      <c r="F30" s="181"/>
      <c r="G30" s="181"/>
      <c r="H30" s="182"/>
      <c r="I30" s="200" t="s">
        <v>5</v>
      </c>
      <c r="J30" s="200"/>
      <c r="K30" s="200" t="s">
        <v>29</v>
      </c>
      <c r="L30" s="200"/>
      <c r="M30" s="200"/>
      <c r="N30" s="200"/>
      <c r="O30" s="200" t="s">
        <v>40</v>
      </c>
      <c r="P30" s="200"/>
      <c r="Q30" s="200"/>
      <c r="R30" s="200"/>
      <c r="S30" s="200"/>
      <c r="T30" s="200" t="s">
        <v>6</v>
      </c>
      <c r="U30" s="200"/>
      <c r="V30" s="200"/>
      <c r="W30" s="200"/>
      <c r="X30" s="200"/>
      <c r="AI30" s="15"/>
    </row>
    <row r="31" spans="1:38" ht="12.75" customHeight="1">
      <c r="A31" s="183">
        <v>1</v>
      </c>
      <c r="B31" s="184"/>
      <c r="C31" s="183">
        <v>2</v>
      </c>
      <c r="D31" s="185"/>
      <c r="E31" s="185"/>
      <c r="F31" s="185"/>
      <c r="G31" s="185"/>
      <c r="H31" s="184"/>
      <c r="I31" s="196">
        <v>3</v>
      </c>
      <c r="J31" s="196"/>
      <c r="K31" s="196">
        <v>4</v>
      </c>
      <c r="L31" s="196"/>
      <c r="M31" s="196"/>
      <c r="N31" s="196"/>
      <c r="O31" s="196">
        <v>5</v>
      </c>
      <c r="P31" s="196"/>
      <c r="Q31" s="196"/>
      <c r="R31" s="196"/>
      <c r="S31" s="196"/>
      <c r="T31" s="197" t="s">
        <v>79</v>
      </c>
      <c r="U31" s="198"/>
      <c r="V31" s="198"/>
      <c r="W31" s="198"/>
      <c r="X31" s="199"/>
      <c r="AG31" s="14" t="s">
        <v>33</v>
      </c>
      <c r="AI31" s="15"/>
      <c r="AJ31" s="14" t="s">
        <v>33</v>
      </c>
      <c r="AL31" s="14" t="s">
        <v>32</v>
      </c>
    </row>
    <row r="32" spans="1:38" ht="12.75" customHeight="1" hidden="1">
      <c r="A32" s="169" t="s">
        <v>7</v>
      </c>
      <c r="B32" s="141"/>
      <c r="C32" s="170" t="s">
        <v>85</v>
      </c>
      <c r="D32" s="171"/>
      <c r="E32" s="171"/>
      <c r="F32" s="171"/>
      <c r="G32" s="172"/>
      <c r="H32" s="74" t="s">
        <v>8</v>
      </c>
      <c r="I32" s="165" t="s">
        <v>9</v>
      </c>
      <c r="J32" s="166"/>
      <c r="K32" s="167">
        <f>K17</f>
        <v>0</v>
      </c>
      <c r="L32" s="167"/>
      <c r="M32" s="167"/>
      <c r="N32" s="167"/>
      <c r="O32" s="208">
        <v>3.3</v>
      </c>
      <c r="P32" s="208"/>
      <c r="Q32" s="208"/>
      <c r="R32" s="208"/>
      <c r="S32" s="208"/>
      <c r="T32" s="167">
        <f aca="true" t="shared" si="0" ref="T32:T39">K32*O32</f>
        <v>0</v>
      </c>
      <c r="U32" s="167"/>
      <c r="V32" s="167"/>
      <c r="W32" s="167"/>
      <c r="X32" s="167"/>
      <c r="AG32" s="159">
        <f>T32+T33</f>
        <v>440.29</v>
      </c>
      <c r="AI32" s="15"/>
      <c r="AJ32" s="161">
        <v>844.99</v>
      </c>
      <c r="AL32" s="163">
        <f>AG32/AJ32</f>
        <v>0.521</v>
      </c>
    </row>
    <row r="33" spans="1:38" ht="12.75" hidden="1">
      <c r="A33" s="142"/>
      <c r="B33" s="144"/>
      <c r="C33" s="173"/>
      <c r="D33" s="174"/>
      <c r="E33" s="174"/>
      <c r="F33" s="174"/>
      <c r="G33" s="175"/>
      <c r="H33" s="74" t="s">
        <v>10</v>
      </c>
      <c r="I33" s="165" t="s">
        <v>11</v>
      </c>
      <c r="J33" s="166"/>
      <c r="K33" s="167">
        <f>K18</f>
        <v>2018.73</v>
      </c>
      <c r="L33" s="167"/>
      <c r="M33" s="167"/>
      <c r="N33" s="167"/>
      <c r="O33" s="168">
        <f>O32*O$18</f>
        <v>0.2181</v>
      </c>
      <c r="P33" s="168"/>
      <c r="Q33" s="168"/>
      <c r="R33" s="168"/>
      <c r="S33" s="168"/>
      <c r="T33" s="167">
        <f t="shared" si="0"/>
        <v>440.29</v>
      </c>
      <c r="U33" s="167"/>
      <c r="V33" s="167"/>
      <c r="W33" s="167"/>
      <c r="X33" s="167"/>
      <c r="AG33" s="160"/>
      <c r="AI33" s="15"/>
      <c r="AJ33" s="162"/>
      <c r="AL33" s="164"/>
    </row>
    <row r="34" spans="1:38" ht="12.75" customHeight="1" hidden="1">
      <c r="A34" s="169" t="s">
        <v>7</v>
      </c>
      <c r="B34" s="141"/>
      <c r="C34" s="170" t="s">
        <v>85</v>
      </c>
      <c r="D34" s="171"/>
      <c r="E34" s="171"/>
      <c r="F34" s="171"/>
      <c r="G34" s="172"/>
      <c r="H34" s="74" t="s">
        <v>8</v>
      </c>
      <c r="I34" s="165" t="s">
        <v>9</v>
      </c>
      <c r="J34" s="166"/>
      <c r="K34" s="167">
        <f>K19</f>
        <v>0</v>
      </c>
      <c r="L34" s="167"/>
      <c r="M34" s="167"/>
      <c r="N34" s="167"/>
      <c r="O34" s="168">
        <f>+O32</f>
        <v>3.3</v>
      </c>
      <c r="P34" s="168"/>
      <c r="Q34" s="168"/>
      <c r="R34" s="168"/>
      <c r="S34" s="168"/>
      <c r="T34" s="167">
        <f t="shared" si="0"/>
        <v>0</v>
      </c>
      <c r="U34" s="167"/>
      <c r="V34" s="167"/>
      <c r="W34" s="167"/>
      <c r="X34" s="167"/>
      <c r="AG34" s="159">
        <f>T34+T35</f>
        <v>406.37</v>
      </c>
      <c r="AI34" s="15"/>
      <c r="AJ34" s="161">
        <v>844.99</v>
      </c>
      <c r="AL34" s="163">
        <f>AG34/AJ34</f>
        <v>0.481</v>
      </c>
    </row>
    <row r="35" spans="1:38" ht="12.75" customHeight="1" hidden="1">
      <c r="A35" s="142"/>
      <c r="B35" s="144"/>
      <c r="C35" s="173"/>
      <c r="D35" s="174"/>
      <c r="E35" s="174"/>
      <c r="F35" s="174"/>
      <c r="G35" s="175"/>
      <c r="H35" s="74" t="s">
        <v>10</v>
      </c>
      <c r="I35" s="165" t="s">
        <v>11</v>
      </c>
      <c r="J35" s="166"/>
      <c r="K35" s="167">
        <f>K20</f>
        <v>2018.73</v>
      </c>
      <c r="L35" s="167"/>
      <c r="M35" s="167"/>
      <c r="N35" s="167"/>
      <c r="O35" s="168">
        <f>O34*O$20</f>
        <v>0.2013</v>
      </c>
      <c r="P35" s="168"/>
      <c r="Q35" s="168"/>
      <c r="R35" s="168"/>
      <c r="S35" s="168"/>
      <c r="T35" s="167">
        <f t="shared" si="0"/>
        <v>406.37</v>
      </c>
      <c r="U35" s="167"/>
      <c r="V35" s="167"/>
      <c r="W35" s="167"/>
      <c r="X35" s="167"/>
      <c r="AG35" s="160"/>
      <c r="AI35" s="15"/>
      <c r="AJ35" s="162"/>
      <c r="AL35" s="164"/>
    </row>
    <row r="36" spans="1:38" ht="12.75" customHeight="1">
      <c r="A36" s="169" t="s">
        <v>7</v>
      </c>
      <c r="B36" s="141"/>
      <c r="C36" s="170" t="s">
        <v>85</v>
      </c>
      <c r="D36" s="171"/>
      <c r="E36" s="171"/>
      <c r="F36" s="171"/>
      <c r="G36" s="172"/>
      <c r="H36" s="74" t="s">
        <v>8</v>
      </c>
      <c r="I36" s="165" t="s">
        <v>9</v>
      </c>
      <c r="J36" s="166"/>
      <c r="K36" s="167">
        <f>K22</f>
        <v>85.14</v>
      </c>
      <c r="L36" s="167"/>
      <c r="M36" s="167"/>
      <c r="N36" s="167"/>
      <c r="O36" s="167">
        <f>+O32</f>
        <v>3.3</v>
      </c>
      <c r="P36" s="167"/>
      <c r="Q36" s="167"/>
      <c r="R36" s="167"/>
      <c r="S36" s="167"/>
      <c r="T36" s="167">
        <f t="shared" si="0"/>
        <v>280.96</v>
      </c>
      <c r="U36" s="167"/>
      <c r="V36" s="167"/>
      <c r="W36" s="167"/>
      <c r="X36" s="167"/>
      <c r="AG36" s="159">
        <f>T36+T37</f>
        <v>738</v>
      </c>
      <c r="AI36" s="15"/>
      <c r="AJ36" s="161">
        <v>844.99</v>
      </c>
      <c r="AL36" s="163">
        <f>AG36/AJ36</f>
        <v>0.873</v>
      </c>
    </row>
    <row r="37" spans="1:38" ht="12.75" customHeight="1">
      <c r="A37" s="142"/>
      <c r="B37" s="144"/>
      <c r="C37" s="173"/>
      <c r="D37" s="174"/>
      <c r="E37" s="174"/>
      <c r="F37" s="174"/>
      <c r="G37" s="175"/>
      <c r="H37" s="74" t="s">
        <v>10</v>
      </c>
      <c r="I37" s="165" t="s">
        <v>11</v>
      </c>
      <c r="J37" s="166"/>
      <c r="K37" s="167">
        <f>K23</f>
        <v>2018.73</v>
      </c>
      <c r="L37" s="167"/>
      <c r="M37" s="167"/>
      <c r="N37" s="167"/>
      <c r="O37" s="168">
        <f>O36*O$23</f>
        <v>0.2264</v>
      </c>
      <c r="P37" s="168"/>
      <c r="Q37" s="168"/>
      <c r="R37" s="168"/>
      <c r="S37" s="168"/>
      <c r="T37" s="167">
        <f t="shared" si="0"/>
        <v>457.04</v>
      </c>
      <c r="U37" s="167"/>
      <c r="V37" s="167"/>
      <c r="W37" s="167"/>
      <c r="X37" s="167"/>
      <c r="AG37" s="160"/>
      <c r="AI37" s="15"/>
      <c r="AJ37" s="162"/>
      <c r="AL37" s="164"/>
    </row>
    <row r="38" spans="1:38" ht="12.75" customHeight="1">
      <c r="A38" s="169" t="s">
        <v>7</v>
      </c>
      <c r="B38" s="141"/>
      <c r="C38" s="170" t="s">
        <v>86</v>
      </c>
      <c r="D38" s="171"/>
      <c r="E38" s="171"/>
      <c r="F38" s="171"/>
      <c r="G38" s="172"/>
      <c r="H38" s="74" t="s">
        <v>8</v>
      </c>
      <c r="I38" s="165" t="s">
        <v>9</v>
      </c>
      <c r="J38" s="166"/>
      <c r="K38" s="167">
        <f>K24</f>
        <v>85.14</v>
      </c>
      <c r="L38" s="167"/>
      <c r="M38" s="167"/>
      <c r="N38" s="167"/>
      <c r="O38" s="167">
        <f>+O32</f>
        <v>3.3</v>
      </c>
      <c r="P38" s="167"/>
      <c r="Q38" s="167"/>
      <c r="R38" s="167"/>
      <c r="S38" s="167"/>
      <c r="T38" s="167">
        <f t="shared" si="0"/>
        <v>280.96</v>
      </c>
      <c r="U38" s="167"/>
      <c r="V38" s="167"/>
      <c r="W38" s="167"/>
      <c r="X38" s="167"/>
      <c r="AG38" s="159">
        <f>T38+T39</f>
        <v>704.09</v>
      </c>
      <c r="AI38" s="15"/>
      <c r="AJ38" s="161">
        <v>844.99</v>
      </c>
      <c r="AL38" s="163">
        <f>AG38/AJ38</f>
        <v>0.833</v>
      </c>
    </row>
    <row r="39" spans="1:38" ht="12.75" customHeight="1">
      <c r="A39" s="142"/>
      <c r="B39" s="144"/>
      <c r="C39" s="173"/>
      <c r="D39" s="174"/>
      <c r="E39" s="174"/>
      <c r="F39" s="174"/>
      <c r="G39" s="175"/>
      <c r="H39" s="74" t="s">
        <v>10</v>
      </c>
      <c r="I39" s="165" t="s">
        <v>11</v>
      </c>
      <c r="J39" s="166"/>
      <c r="K39" s="167">
        <f>K25</f>
        <v>2018.73</v>
      </c>
      <c r="L39" s="167"/>
      <c r="M39" s="167"/>
      <c r="N39" s="167"/>
      <c r="O39" s="168">
        <f>O38*O$25</f>
        <v>0.2096</v>
      </c>
      <c r="P39" s="168"/>
      <c r="Q39" s="168"/>
      <c r="R39" s="168"/>
      <c r="S39" s="168"/>
      <c r="T39" s="167">
        <f t="shared" si="0"/>
        <v>423.13</v>
      </c>
      <c r="U39" s="167"/>
      <c r="V39" s="167"/>
      <c r="W39" s="167"/>
      <c r="X39" s="167"/>
      <c r="AG39" s="160"/>
      <c r="AI39" s="15"/>
      <c r="AJ39" s="162"/>
      <c r="AL39" s="164"/>
    </row>
    <row r="40" spans="4:35" ht="5.25" customHeight="1">
      <c r="D40" s="61"/>
      <c r="E40" s="61"/>
      <c r="F40" s="61"/>
      <c r="G40" s="61"/>
      <c r="H40" s="61"/>
      <c r="I40" s="61"/>
      <c r="J40" s="61"/>
      <c r="AI40" s="15"/>
    </row>
    <row r="41" spans="1:33" s="24" customFormat="1" ht="21.75" customHeight="1">
      <c r="A41" s="177" t="s">
        <v>41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23"/>
      <c r="AG41" s="23"/>
    </row>
    <row r="42" spans="1:35" ht="51" customHeight="1" hidden="1">
      <c r="A42" s="178" t="s">
        <v>4</v>
      </c>
      <c r="B42" s="179"/>
      <c r="C42" s="180" t="s">
        <v>28</v>
      </c>
      <c r="D42" s="181"/>
      <c r="E42" s="181"/>
      <c r="F42" s="181"/>
      <c r="G42" s="181"/>
      <c r="H42" s="182"/>
      <c r="I42" s="200" t="s">
        <v>5</v>
      </c>
      <c r="J42" s="200"/>
      <c r="K42" s="200" t="s">
        <v>29</v>
      </c>
      <c r="L42" s="200"/>
      <c r="M42" s="200"/>
      <c r="N42" s="200"/>
      <c r="O42" s="200" t="s">
        <v>40</v>
      </c>
      <c r="P42" s="200"/>
      <c r="Q42" s="200"/>
      <c r="R42" s="200"/>
      <c r="S42" s="200"/>
      <c r="T42" s="200" t="s">
        <v>6</v>
      </c>
      <c r="U42" s="200"/>
      <c r="V42" s="200"/>
      <c r="W42" s="200"/>
      <c r="X42" s="200"/>
      <c r="AI42" s="15"/>
    </row>
    <row r="43" spans="1:38" ht="12.75" customHeight="1" hidden="1">
      <c r="A43" s="183">
        <v>1</v>
      </c>
      <c r="B43" s="184"/>
      <c r="C43" s="183">
        <v>2</v>
      </c>
      <c r="D43" s="185"/>
      <c r="E43" s="185"/>
      <c r="F43" s="185"/>
      <c r="G43" s="185"/>
      <c r="H43" s="184"/>
      <c r="I43" s="196">
        <v>3</v>
      </c>
      <c r="J43" s="196"/>
      <c r="K43" s="196">
        <v>4</v>
      </c>
      <c r="L43" s="196"/>
      <c r="M43" s="196"/>
      <c r="N43" s="196"/>
      <c r="O43" s="196">
        <v>5</v>
      </c>
      <c r="P43" s="196"/>
      <c r="Q43" s="196"/>
      <c r="R43" s="196"/>
      <c r="S43" s="196"/>
      <c r="T43" s="197" t="s">
        <v>79</v>
      </c>
      <c r="U43" s="198"/>
      <c r="V43" s="198"/>
      <c r="W43" s="198"/>
      <c r="X43" s="199"/>
      <c r="AI43" s="15"/>
      <c r="AJ43" s="14"/>
      <c r="AL43" s="14"/>
    </row>
    <row r="44" spans="1:38" ht="12.75" customHeight="1" hidden="1">
      <c r="A44" s="169" t="s">
        <v>7</v>
      </c>
      <c r="B44" s="141"/>
      <c r="C44" s="170" t="s">
        <v>83</v>
      </c>
      <c r="D44" s="171"/>
      <c r="E44" s="171"/>
      <c r="F44" s="171"/>
      <c r="G44" s="172"/>
      <c r="H44" s="74" t="s">
        <v>8</v>
      </c>
      <c r="I44" s="165" t="s">
        <v>9</v>
      </c>
      <c r="J44" s="166"/>
      <c r="K44" s="167">
        <f>K22</f>
        <v>85.14</v>
      </c>
      <c r="L44" s="167"/>
      <c r="M44" s="167"/>
      <c r="N44" s="167"/>
      <c r="O44" s="208">
        <v>3.24</v>
      </c>
      <c r="P44" s="208"/>
      <c r="Q44" s="208"/>
      <c r="R44" s="208"/>
      <c r="S44" s="208"/>
      <c r="T44" s="167">
        <f aca="true" t="shared" si="1" ref="T44:T51">K44*O44</f>
        <v>275.85</v>
      </c>
      <c r="U44" s="167"/>
      <c r="V44" s="167"/>
      <c r="W44" s="167"/>
      <c r="X44" s="167"/>
      <c r="AG44" s="159">
        <f>T44+T45</f>
        <v>708.26</v>
      </c>
      <c r="AI44" s="15"/>
      <c r="AJ44" s="161">
        <v>810.49</v>
      </c>
      <c r="AL44" s="163">
        <f>AG44/AJ44</f>
        <v>0.874</v>
      </c>
    </row>
    <row r="45" spans="1:38" ht="12.75" customHeight="1" hidden="1">
      <c r="A45" s="142"/>
      <c r="B45" s="144"/>
      <c r="C45" s="173"/>
      <c r="D45" s="174"/>
      <c r="E45" s="174"/>
      <c r="F45" s="174"/>
      <c r="G45" s="175"/>
      <c r="H45" s="74" t="s">
        <v>10</v>
      </c>
      <c r="I45" s="165" t="s">
        <v>11</v>
      </c>
      <c r="J45" s="166"/>
      <c r="K45" s="167">
        <f>K23</f>
        <v>2018.73</v>
      </c>
      <c r="L45" s="167"/>
      <c r="M45" s="167"/>
      <c r="N45" s="167"/>
      <c r="O45" s="168">
        <f>O44*O$18</f>
        <v>0.2142</v>
      </c>
      <c r="P45" s="168"/>
      <c r="Q45" s="168"/>
      <c r="R45" s="168"/>
      <c r="S45" s="168"/>
      <c r="T45" s="167">
        <f t="shared" si="1"/>
        <v>432.41</v>
      </c>
      <c r="U45" s="167"/>
      <c r="V45" s="167"/>
      <c r="W45" s="167"/>
      <c r="X45" s="167"/>
      <c r="AG45" s="160"/>
      <c r="AI45" s="15"/>
      <c r="AJ45" s="162"/>
      <c r="AL45" s="164"/>
    </row>
    <row r="46" spans="1:38" ht="12.75" customHeight="1" hidden="1">
      <c r="A46" s="169" t="s">
        <v>7</v>
      </c>
      <c r="B46" s="141"/>
      <c r="C46" s="170" t="s">
        <v>84</v>
      </c>
      <c r="D46" s="171"/>
      <c r="E46" s="171"/>
      <c r="F46" s="171"/>
      <c r="G46" s="172"/>
      <c r="H46" s="74" t="s">
        <v>8</v>
      </c>
      <c r="I46" s="165" t="s">
        <v>9</v>
      </c>
      <c r="J46" s="166"/>
      <c r="K46" s="167">
        <f>K32</f>
        <v>0</v>
      </c>
      <c r="L46" s="167"/>
      <c r="M46" s="167"/>
      <c r="N46" s="167"/>
      <c r="O46" s="168">
        <f>+O44</f>
        <v>3.24</v>
      </c>
      <c r="P46" s="168"/>
      <c r="Q46" s="168"/>
      <c r="R46" s="168"/>
      <c r="S46" s="168"/>
      <c r="T46" s="167">
        <f t="shared" si="1"/>
        <v>0</v>
      </c>
      <c r="U46" s="167"/>
      <c r="V46" s="167"/>
      <c r="W46" s="167"/>
      <c r="X46" s="167"/>
      <c r="AG46" s="159">
        <f>T46+T47</f>
        <v>398.9</v>
      </c>
      <c r="AI46" s="15"/>
      <c r="AJ46" s="161">
        <v>844.99</v>
      </c>
      <c r="AL46" s="163">
        <f>AG46/AJ46</f>
        <v>0.472</v>
      </c>
    </row>
    <row r="47" spans="1:38" ht="12.75" customHeight="1" hidden="1">
      <c r="A47" s="142"/>
      <c r="B47" s="144"/>
      <c r="C47" s="173"/>
      <c r="D47" s="174"/>
      <c r="E47" s="174"/>
      <c r="F47" s="174"/>
      <c r="G47" s="175"/>
      <c r="H47" s="74" t="s">
        <v>10</v>
      </c>
      <c r="I47" s="165" t="s">
        <v>11</v>
      </c>
      <c r="J47" s="166"/>
      <c r="K47" s="167">
        <f>K33</f>
        <v>2018.73</v>
      </c>
      <c r="L47" s="167"/>
      <c r="M47" s="167"/>
      <c r="N47" s="167"/>
      <c r="O47" s="168">
        <f>O46*O$20</f>
        <v>0.1976</v>
      </c>
      <c r="P47" s="168"/>
      <c r="Q47" s="168"/>
      <c r="R47" s="168"/>
      <c r="S47" s="168"/>
      <c r="T47" s="167">
        <f t="shared" si="1"/>
        <v>398.9</v>
      </c>
      <c r="U47" s="167"/>
      <c r="V47" s="167"/>
      <c r="W47" s="167"/>
      <c r="X47" s="167"/>
      <c r="AG47" s="160"/>
      <c r="AI47" s="15"/>
      <c r="AJ47" s="162"/>
      <c r="AL47" s="164"/>
    </row>
    <row r="48" spans="1:38" ht="12.75" customHeight="1">
      <c r="A48" s="169" t="s">
        <v>7</v>
      </c>
      <c r="B48" s="141"/>
      <c r="C48" s="170" t="s">
        <v>85</v>
      </c>
      <c r="D48" s="171"/>
      <c r="E48" s="171"/>
      <c r="F48" s="171"/>
      <c r="G48" s="172"/>
      <c r="H48" s="74" t="s">
        <v>8</v>
      </c>
      <c r="I48" s="165" t="s">
        <v>9</v>
      </c>
      <c r="J48" s="166"/>
      <c r="K48" s="167">
        <f>+K36</f>
        <v>85.14</v>
      </c>
      <c r="L48" s="167"/>
      <c r="M48" s="167"/>
      <c r="N48" s="167"/>
      <c r="O48" s="201">
        <f>+O44</f>
        <v>3.24</v>
      </c>
      <c r="P48" s="201"/>
      <c r="Q48" s="201"/>
      <c r="R48" s="201"/>
      <c r="S48" s="201"/>
      <c r="T48" s="167">
        <f t="shared" si="1"/>
        <v>275.85</v>
      </c>
      <c r="U48" s="167"/>
      <c r="V48" s="167"/>
      <c r="W48" s="167"/>
      <c r="X48" s="167"/>
      <c r="AG48" s="159">
        <f>T48+T49</f>
        <v>724.61</v>
      </c>
      <c r="AI48" s="15"/>
      <c r="AJ48" s="161">
        <v>844.99</v>
      </c>
      <c r="AL48" s="163">
        <f>AG48/AJ48</f>
        <v>0.858</v>
      </c>
    </row>
    <row r="49" spans="1:38" ht="12.75" customHeight="1">
      <c r="A49" s="142"/>
      <c r="B49" s="144"/>
      <c r="C49" s="173"/>
      <c r="D49" s="174"/>
      <c r="E49" s="174"/>
      <c r="F49" s="174"/>
      <c r="G49" s="175"/>
      <c r="H49" s="74" t="s">
        <v>10</v>
      </c>
      <c r="I49" s="165" t="s">
        <v>11</v>
      </c>
      <c r="J49" s="166"/>
      <c r="K49" s="167">
        <f>+K37</f>
        <v>2018.73</v>
      </c>
      <c r="L49" s="167"/>
      <c r="M49" s="167"/>
      <c r="N49" s="167"/>
      <c r="O49" s="168">
        <f>O48*O$23</f>
        <v>0.2223</v>
      </c>
      <c r="P49" s="168"/>
      <c r="Q49" s="168"/>
      <c r="R49" s="168"/>
      <c r="S49" s="168"/>
      <c r="T49" s="167">
        <f t="shared" si="1"/>
        <v>448.76</v>
      </c>
      <c r="U49" s="167"/>
      <c r="V49" s="167"/>
      <c r="W49" s="167"/>
      <c r="X49" s="167"/>
      <c r="AG49" s="160"/>
      <c r="AI49" s="15"/>
      <c r="AJ49" s="162"/>
      <c r="AL49" s="164"/>
    </row>
    <row r="50" spans="1:38" ht="12.75" customHeight="1">
      <c r="A50" s="169" t="s">
        <v>7</v>
      </c>
      <c r="B50" s="141"/>
      <c r="C50" s="170" t="s">
        <v>86</v>
      </c>
      <c r="D50" s="171"/>
      <c r="E50" s="171"/>
      <c r="F50" s="171"/>
      <c r="G50" s="172"/>
      <c r="H50" s="74" t="s">
        <v>8</v>
      </c>
      <c r="I50" s="165" t="s">
        <v>9</v>
      </c>
      <c r="J50" s="166"/>
      <c r="K50" s="167">
        <f>+K38</f>
        <v>85.14</v>
      </c>
      <c r="L50" s="167"/>
      <c r="M50" s="167"/>
      <c r="N50" s="167"/>
      <c r="O50" s="167">
        <f>+O44</f>
        <v>3.24</v>
      </c>
      <c r="P50" s="167"/>
      <c r="Q50" s="167"/>
      <c r="R50" s="167"/>
      <c r="S50" s="167"/>
      <c r="T50" s="167">
        <f t="shared" si="1"/>
        <v>275.85</v>
      </c>
      <c r="U50" s="167"/>
      <c r="V50" s="167"/>
      <c r="W50" s="167"/>
      <c r="X50" s="167"/>
      <c r="AG50" s="159">
        <f>T50+T51</f>
        <v>691.1</v>
      </c>
      <c r="AI50" s="15"/>
      <c r="AJ50" s="161">
        <v>844.99</v>
      </c>
      <c r="AL50" s="163">
        <f>AG50/AJ50</f>
        <v>0.818</v>
      </c>
    </row>
    <row r="51" spans="1:38" ht="12.75" customHeight="1">
      <c r="A51" s="142"/>
      <c r="B51" s="144"/>
      <c r="C51" s="173"/>
      <c r="D51" s="174"/>
      <c r="E51" s="174"/>
      <c r="F51" s="174"/>
      <c r="G51" s="175"/>
      <c r="H51" s="74" t="s">
        <v>10</v>
      </c>
      <c r="I51" s="165" t="s">
        <v>11</v>
      </c>
      <c r="J51" s="166"/>
      <c r="K51" s="167">
        <f>+K39</f>
        <v>2018.73</v>
      </c>
      <c r="L51" s="167"/>
      <c r="M51" s="167"/>
      <c r="N51" s="167"/>
      <c r="O51" s="168">
        <f>O50*O$25</f>
        <v>0.2057</v>
      </c>
      <c r="P51" s="168"/>
      <c r="Q51" s="168"/>
      <c r="R51" s="168"/>
      <c r="S51" s="168"/>
      <c r="T51" s="167">
        <f t="shared" si="1"/>
        <v>415.25</v>
      </c>
      <c r="U51" s="167"/>
      <c r="V51" s="167"/>
      <c r="W51" s="167"/>
      <c r="X51" s="167"/>
      <c r="AG51" s="160"/>
      <c r="AI51" s="15"/>
      <c r="AJ51" s="162"/>
      <c r="AL51" s="164"/>
    </row>
    <row r="52" spans="4:35" ht="12.75" hidden="1">
      <c r="D52" s="61"/>
      <c r="E52" s="61"/>
      <c r="F52" s="61"/>
      <c r="G52" s="61"/>
      <c r="H52" s="61"/>
      <c r="I52" s="61"/>
      <c r="J52" s="61"/>
      <c r="AI52" s="15"/>
    </row>
    <row r="53" spans="1:33" s="24" customFormat="1" ht="30" customHeight="1" hidden="1">
      <c r="A53" s="177" t="s">
        <v>42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</row>
    <row r="54" spans="1:35" ht="51" customHeight="1" hidden="1">
      <c r="A54" s="178" t="s">
        <v>4</v>
      </c>
      <c r="B54" s="179"/>
      <c r="C54" s="180" t="s">
        <v>28</v>
      </c>
      <c r="D54" s="181"/>
      <c r="E54" s="181"/>
      <c r="F54" s="181"/>
      <c r="G54" s="181"/>
      <c r="H54" s="182"/>
      <c r="I54" s="200" t="s">
        <v>5</v>
      </c>
      <c r="J54" s="200"/>
      <c r="K54" s="200" t="s">
        <v>29</v>
      </c>
      <c r="L54" s="200"/>
      <c r="M54" s="200"/>
      <c r="N54" s="200"/>
      <c r="O54" s="200" t="str">
        <f>+O42</f>
        <v>Норматив
 горячей воды
куб.м. ** Гкал/куб.м</v>
      </c>
      <c r="P54" s="200"/>
      <c r="Q54" s="200"/>
      <c r="R54" s="200"/>
      <c r="S54" s="200"/>
      <c r="T54" s="200" t="s">
        <v>6</v>
      </c>
      <c r="U54" s="200"/>
      <c r="V54" s="200"/>
      <c r="W54" s="200"/>
      <c r="X54" s="200"/>
      <c r="AI54" s="15"/>
    </row>
    <row r="55" spans="1:38" ht="12.75" customHeight="1" hidden="1">
      <c r="A55" s="183">
        <v>1</v>
      </c>
      <c r="B55" s="184"/>
      <c r="C55" s="183">
        <v>2</v>
      </c>
      <c r="D55" s="185"/>
      <c r="E55" s="185"/>
      <c r="F55" s="185"/>
      <c r="G55" s="185"/>
      <c r="H55" s="184"/>
      <c r="I55" s="196">
        <v>3</v>
      </c>
      <c r="J55" s="196"/>
      <c r="K55" s="196">
        <v>4</v>
      </c>
      <c r="L55" s="196"/>
      <c r="M55" s="196"/>
      <c r="N55" s="196"/>
      <c r="O55" s="196">
        <v>5</v>
      </c>
      <c r="P55" s="196"/>
      <c r="Q55" s="196"/>
      <c r="R55" s="196"/>
      <c r="S55" s="196"/>
      <c r="T55" s="196">
        <v>6</v>
      </c>
      <c r="U55" s="196"/>
      <c r="V55" s="196"/>
      <c r="W55" s="196"/>
      <c r="X55" s="196"/>
      <c r="AI55" s="15"/>
      <c r="AJ55" s="14"/>
      <c r="AL55" s="14"/>
    </row>
    <row r="56" spans="1:38" ht="12.75" customHeight="1" hidden="1">
      <c r="A56" s="169" t="s">
        <v>7</v>
      </c>
      <c r="B56" s="141"/>
      <c r="C56" s="170" t="s">
        <v>83</v>
      </c>
      <c r="D56" s="171"/>
      <c r="E56" s="171"/>
      <c r="F56" s="171"/>
      <c r="G56" s="172"/>
      <c r="H56" s="74" t="s">
        <v>8</v>
      </c>
      <c r="I56" s="165" t="s">
        <v>9</v>
      </c>
      <c r="J56" s="166"/>
      <c r="K56" s="167">
        <f>K22</f>
        <v>85.14</v>
      </c>
      <c r="L56" s="167"/>
      <c r="M56" s="167"/>
      <c r="N56" s="167"/>
      <c r="O56" s="208">
        <v>3.19</v>
      </c>
      <c r="P56" s="208"/>
      <c r="Q56" s="208"/>
      <c r="R56" s="208"/>
      <c r="S56" s="208"/>
      <c r="T56" s="167">
        <f aca="true" t="shared" si="2" ref="T56:T63">K56*O56</f>
        <v>271.6</v>
      </c>
      <c r="U56" s="167"/>
      <c r="V56" s="167"/>
      <c r="W56" s="167"/>
      <c r="X56" s="167"/>
      <c r="AG56" s="159">
        <f>T56+T57</f>
        <v>697.35</v>
      </c>
      <c r="AI56" s="15"/>
      <c r="AJ56" s="161">
        <v>777.52</v>
      </c>
      <c r="AL56" s="163">
        <f>AG56/AJ56</f>
        <v>0.897</v>
      </c>
    </row>
    <row r="57" spans="1:38" ht="12.75" customHeight="1" hidden="1">
      <c r="A57" s="142"/>
      <c r="B57" s="144"/>
      <c r="C57" s="173"/>
      <c r="D57" s="174"/>
      <c r="E57" s="174"/>
      <c r="F57" s="174"/>
      <c r="G57" s="175"/>
      <c r="H57" s="74" t="s">
        <v>10</v>
      </c>
      <c r="I57" s="165" t="s">
        <v>11</v>
      </c>
      <c r="J57" s="166"/>
      <c r="K57" s="167">
        <f>K23</f>
        <v>2018.73</v>
      </c>
      <c r="L57" s="167"/>
      <c r="M57" s="167"/>
      <c r="N57" s="167"/>
      <c r="O57" s="168">
        <f>O56*O$18</f>
        <v>0.2109</v>
      </c>
      <c r="P57" s="168"/>
      <c r="Q57" s="168"/>
      <c r="R57" s="168"/>
      <c r="S57" s="168"/>
      <c r="T57" s="167">
        <f t="shared" si="2"/>
        <v>425.75</v>
      </c>
      <c r="U57" s="167"/>
      <c r="V57" s="167"/>
      <c r="W57" s="167"/>
      <c r="X57" s="167"/>
      <c r="AG57" s="160"/>
      <c r="AI57" s="15"/>
      <c r="AJ57" s="162"/>
      <c r="AL57" s="164"/>
    </row>
    <row r="58" spans="1:38" ht="12.75" customHeight="1" hidden="1">
      <c r="A58" s="169" t="s">
        <v>7</v>
      </c>
      <c r="B58" s="141"/>
      <c r="C58" s="170" t="s">
        <v>84</v>
      </c>
      <c r="D58" s="171"/>
      <c r="E58" s="171"/>
      <c r="F58" s="171"/>
      <c r="G58" s="172"/>
      <c r="H58" s="74" t="s">
        <v>8</v>
      </c>
      <c r="I58" s="165" t="s">
        <v>9</v>
      </c>
      <c r="J58" s="166"/>
      <c r="K58" s="167">
        <f aca="true" t="shared" si="3" ref="K58:K63">K44</f>
        <v>85.14</v>
      </c>
      <c r="L58" s="167"/>
      <c r="M58" s="167"/>
      <c r="N58" s="167"/>
      <c r="O58" s="168">
        <f>+O56</f>
        <v>3.19</v>
      </c>
      <c r="P58" s="168"/>
      <c r="Q58" s="168"/>
      <c r="R58" s="168"/>
      <c r="S58" s="168"/>
      <c r="T58" s="167">
        <f t="shared" si="2"/>
        <v>271.6</v>
      </c>
      <c r="U58" s="167"/>
      <c r="V58" s="167"/>
      <c r="W58" s="167"/>
      <c r="X58" s="167"/>
      <c r="AG58" s="159">
        <f>T58+T59</f>
        <v>664.44</v>
      </c>
      <c r="AI58" s="15"/>
      <c r="AJ58" s="161">
        <v>844.99</v>
      </c>
      <c r="AL58" s="163">
        <f>AG58/AJ58</f>
        <v>0.786</v>
      </c>
    </row>
    <row r="59" spans="1:38" ht="12.75" customHeight="1" hidden="1">
      <c r="A59" s="142"/>
      <c r="B59" s="144"/>
      <c r="C59" s="173"/>
      <c r="D59" s="174"/>
      <c r="E59" s="174"/>
      <c r="F59" s="174"/>
      <c r="G59" s="175"/>
      <c r="H59" s="74" t="s">
        <v>10</v>
      </c>
      <c r="I59" s="165" t="s">
        <v>11</v>
      </c>
      <c r="J59" s="166"/>
      <c r="K59" s="167">
        <f t="shared" si="3"/>
        <v>2018.73</v>
      </c>
      <c r="L59" s="167"/>
      <c r="M59" s="167"/>
      <c r="N59" s="167"/>
      <c r="O59" s="168">
        <f>O58*O$20</f>
        <v>0.1946</v>
      </c>
      <c r="P59" s="168"/>
      <c r="Q59" s="168"/>
      <c r="R59" s="168"/>
      <c r="S59" s="168"/>
      <c r="T59" s="167">
        <f t="shared" si="2"/>
        <v>392.84</v>
      </c>
      <c r="U59" s="167"/>
      <c r="V59" s="167"/>
      <c r="W59" s="167"/>
      <c r="X59" s="167"/>
      <c r="AG59" s="160"/>
      <c r="AI59" s="15"/>
      <c r="AJ59" s="162"/>
      <c r="AL59" s="164"/>
    </row>
    <row r="60" spans="1:38" ht="12.75" customHeight="1" hidden="1">
      <c r="A60" s="169" t="s">
        <v>7</v>
      </c>
      <c r="B60" s="141"/>
      <c r="C60" s="170" t="s">
        <v>85</v>
      </c>
      <c r="D60" s="171"/>
      <c r="E60" s="171"/>
      <c r="F60" s="171"/>
      <c r="G60" s="172"/>
      <c r="H60" s="74" t="s">
        <v>8</v>
      </c>
      <c r="I60" s="165" t="s">
        <v>9</v>
      </c>
      <c r="J60" s="166"/>
      <c r="K60" s="167">
        <f t="shared" si="3"/>
        <v>0</v>
      </c>
      <c r="L60" s="167"/>
      <c r="M60" s="167"/>
      <c r="N60" s="167"/>
      <c r="O60" s="168">
        <f>+O56</f>
        <v>3.19</v>
      </c>
      <c r="P60" s="168"/>
      <c r="Q60" s="168"/>
      <c r="R60" s="168"/>
      <c r="S60" s="168"/>
      <c r="T60" s="167">
        <f t="shared" si="2"/>
        <v>0</v>
      </c>
      <c r="U60" s="167"/>
      <c r="V60" s="167"/>
      <c r="W60" s="167"/>
      <c r="X60" s="167"/>
      <c r="AG60" s="159">
        <f>T60+T61</f>
        <v>441.7</v>
      </c>
      <c r="AI60" s="15"/>
      <c r="AJ60" s="161">
        <v>844.99</v>
      </c>
      <c r="AL60" s="163">
        <f>AG60/AJ60</f>
        <v>0.523</v>
      </c>
    </row>
    <row r="61" spans="1:38" ht="12.75" customHeight="1" hidden="1">
      <c r="A61" s="142"/>
      <c r="B61" s="144"/>
      <c r="C61" s="173"/>
      <c r="D61" s="174"/>
      <c r="E61" s="174"/>
      <c r="F61" s="174"/>
      <c r="G61" s="175"/>
      <c r="H61" s="74" t="s">
        <v>10</v>
      </c>
      <c r="I61" s="165" t="s">
        <v>11</v>
      </c>
      <c r="J61" s="166"/>
      <c r="K61" s="167">
        <f t="shared" si="3"/>
        <v>2018.73</v>
      </c>
      <c r="L61" s="167"/>
      <c r="M61" s="167"/>
      <c r="N61" s="167"/>
      <c r="O61" s="168">
        <f>O60*O$23</f>
        <v>0.2188</v>
      </c>
      <c r="P61" s="168"/>
      <c r="Q61" s="168"/>
      <c r="R61" s="168"/>
      <c r="S61" s="168"/>
      <c r="T61" s="167">
        <f t="shared" si="2"/>
        <v>441.7</v>
      </c>
      <c r="U61" s="167"/>
      <c r="V61" s="167"/>
      <c r="W61" s="167"/>
      <c r="X61" s="167"/>
      <c r="AG61" s="160"/>
      <c r="AI61" s="15"/>
      <c r="AJ61" s="162"/>
      <c r="AL61" s="164"/>
    </row>
    <row r="62" spans="1:38" ht="12.75" customHeight="1" hidden="1">
      <c r="A62" s="169" t="s">
        <v>7</v>
      </c>
      <c r="B62" s="141"/>
      <c r="C62" s="170" t="s">
        <v>86</v>
      </c>
      <c r="D62" s="171"/>
      <c r="E62" s="171"/>
      <c r="F62" s="171"/>
      <c r="G62" s="172"/>
      <c r="H62" s="74" t="s">
        <v>8</v>
      </c>
      <c r="I62" s="165" t="s">
        <v>9</v>
      </c>
      <c r="J62" s="166"/>
      <c r="K62" s="167">
        <f t="shared" si="3"/>
        <v>85.14</v>
      </c>
      <c r="L62" s="167"/>
      <c r="M62" s="167"/>
      <c r="N62" s="167"/>
      <c r="O62" s="168">
        <f>+O56</f>
        <v>3.19</v>
      </c>
      <c r="P62" s="168"/>
      <c r="Q62" s="168"/>
      <c r="R62" s="168"/>
      <c r="S62" s="168"/>
      <c r="T62" s="167">
        <f t="shared" si="2"/>
        <v>271.6</v>
      </c>
      <c r="U62" s="167"/>
      <c r="V62" s="167"/>
      <c r="W62" s="167"/>
      <c r="X62" s="167"/>
      <c r="AG62" s="159">
        <f>T62+T63</f>
        <v>680.59</v>
      </c>
      <c r="AI62" s="15"/>
      <c r="AJ62" s="161">
        <v>844.99</v>
      </c>
      <c r="AL62" s="163">
        <f>AG62/AJ62</f>
        <v>0.805</v>
      </c>
    </row>
    <row r="63" spans="1:38" ht="12.75" customHeight="1" hidden="1">
      <c r="A63" s="142"/>
      <c r="B63" s="144"/>
      <c r="C63" s="173"/>
      <c r="D63" s="174"/>
      <c r="E63" s="174"/>
      <c r="F63" s="174"/>
      <c r="G63" s="175"/>
      <c r="H63" s="74" t="s">
        <v>10</v>
      </c>
      <c r="I63" s="165" t="s">
        <v>11</v>
      </c>
      <c r="J63" s="166"/>
      <c r="K63" s="167">
        <f t="shared" si="3"/>
        <v>2018.73</v>
      </c>
      <c r="L63" s="167"/>
      <c r="M63" s="167"/>
      <c r="N63" s="167"/>
      <c r="O63" s="168">
        <f>O62*O$25</f>
        <v>0.2026</v>
      </c>
      <c r="P63" s="168"/>
      <c r="Q63" s="168"/>
      <c r="R63" s="168"/>
      <c r="S63" s="168"/>
      <c r="T63" s="167">
        <f t="shared" si="2"/>
        <v>408.99</v>
      </c>
      <c r="U63" s="167"/>
      <c r="V63" s="167"/>
      <c r="W63" s="167"/>
      <c r="X63" s="167"/>
      <c r="AG63" s="160"/>
      <c r="AI63" s="15"/>
      <c r="AJ63" s="162"/>
      <c r="AL63" s="164"/>
    </row>
    <row r="64" spans="4:35" ht="12.75" hidden="1">
      <c r="D64" s="61"/>
      <c r="E64" s="61"/>
      <c r="F64" s="61"/>
      <c r="G64" s="61"/>
      <c r="H64" s="61"/>
      <c r="I64" s="61"/>
      <c r="J64" s="61"/>
      <c r="AI64" s="15"/>
    </row>
    <row r="65" spans="1:33" s="24" customFormat="1" ht="25.5" customHeight="1">
      <c r="A65" s="177" t="s">
        <v>43</v>
      </c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</row>
    <row r="66" spans="1:35" ht="51" customHeight="1" hidden="1">
      <c r="A66" s="178" t="s">
        <v>4</v>
      </c>
      <c r="B66" s="179"/>
      <c r="C66" s="180" t="s">
        <v>28</v>
      </c>
      <c r="D66" s="181"/>
      <c r="E66" s="181"/>
      <c r="F66" s="181"/>
      <c r="G66" s="181"/>
      <c r="H66" s="182"/>
      <c r="I66" s="200" t="s">
        <v>5</v>
      </c>
      <c r="J66" s="200"/>
      <c r="K66" s="200" t="s">
        <v>29</v>
      </c>
      <c r="L66" s="200"/>
      <c r="M66" s="200"/>
      <c r="N66" s="200"/>
      <c r="O66" s="200" t="str">
        <f>+O54</f>
        <v>Норматив
 горячей воды
куб.м. ** Гкал/куб.м</v>
      </c>
      <c r="P66" s="200"/>
      <c r="Q66" s="200"/>
      <c r="R66" s="200"/>
      <c r="S66" s="200"/>
      <c r="T66" s="200" t="s">
        <v>6</v>
      </c>
      <c r="U66" s="200"/>
      <c r="V66" s="200"/>
      <c r="W66" s="200"/>
      <c r="X66" s="200"/>
      <c r="AI66" s="15"/>
    </row>
    <row r="67" spans="1:38" ht="12.75" customHeight="1" hidden="1">
      <c r="A67" s="183">
        <v>1</v>
      </c>
      <c r="B67" s="184"/>
      <c r="C67" s="183">
        <v>2</v>
      </c>
      <c r="D67" s="185"/>
      <c r="E67" s="185"/>
      <c r="F67" s="185"/>
      <c r="G67" s="185"/>
      <c r="H67" s="184"/>
      <c r="I67" s="196">
        <v>3</v>
      </c>
      <c r="J67" s="196"/>
      <c r="K67" s="196">
        <v>4</v>
      </c>
      <c r="L67" s="196"/>
      <c r="M67" s="196"/>
      <c r="N67" s="196"/>
      <c r="O67" s="196">
        <v>5</v>
      </c>
      <c r="P67" s="196"/>
      <c r="Q67" s="196"/>
      <c r="R67" s="196"/>
      <c r="S67" s="196"/>
      <c r="T67" s="196">
        <v>6</v>
      </c>
      <c r="U67" s="196"/>
      <c r="V67" s="196"/>
      <c r="W67" s="196"/>
      <c r="X67" s="196"/>
      <c r="AI67" s="15"/>
      <c r="AJ67" s="14"/>
      <c r="AL67" s="14"/>
    </row>
    <row r="68" spans="1:38" ht="12.75" customHeight="1" hidden="1">
      <c r="A68" s="169" t="s">
        <v>7</v>
      </c>
      <c r="B68" s="141"/>
      <c r="C68" s="170" t="s">
        <v>83</v>
      </c>
      <c r="D68" s="171"/>
      <c r="E68" s="171"/>
      <c r="F68" s="171"/>
      <c r="G68" s="172"/>
      <c r="H68" s="74" t="s">
        <v>8</v>
      </c>
      <c r="I68" s="165" t="s">
        <v>9</v>
      </c>
      <c r="J68" s="166"/>
      <c r="K68" s="167">
        <f>K22</f>
        <v>85.14</v>
      </c>
      <c r="L68" s="167"/>
      <c r="M68" s="167"/>
      <c r="N68" s="167"/>
      <c r="O68" s="208">
        <v>2.63</v>
      </c>
      <c r="P68" s="208"/>
      <c r="Q68" s="208"/>
      <c r="R68" s="208"/>
      <c r="S68" s="208"/>
      <c r="T68" s="167">
        <f aca="true" t="shared" si="4" ref="T68:T75">K68*O68</f>
        <v>223.92</v>
      </c>
      <c r="U68" s="167"/>
      <c r="V68" s="167"/>
      <c r="W68" s="167"/>
      <c r="X68" s="167"/>
      <c r="AG68" s="159">
        <f>T68+T69</f>
        <v>574.78</v>
      </c>
      <c r="AI68" s="15"/>
      <c r="AJ68" s="161">
        <v>693.58</v>
      </c>
      <c r="AL68" s="163">
        <f>AG68/AJ68</f>
        <v>0.829</v>
      </c>
    </row>
    <row r="69" spans="1:38" ht="12.75" customHeight="1" hidden="1">
      <c r="A69" s="142"/>
      <c r="B69" s="144"/>
      <c r="C69" s="173"/>
      <c r="D69" s="174"/>
      <c r="E69" s="174"/>
      <c r="F69" s="174"/>
      <c r="G69" s="175"/>
      <c r="H69" s="74" t="s">
        <v>10</v>
      </c>
      <c r="I69" s="165" t="s">
        <v>11</v>
      </c>
      <c r="J69" s="166"/>
      <c r="K69" s="167">
        <f>K23</f>
        <v>2018.73</v>
      </c>
      <c r="L69" s="167"/>
      <c r="M69" s="167"/>
      <c r="N69" s="167"/>
      <c r="O69" s="168">
        <f>O68*O$18</f>
        <v>0.1738</v>
      </c>
      <c r="P69" s="168"/>
      <c r="Q69" s="168"/>
      <c r="R69" s="168"/>
      <c r="S69" s="168"/>
      <c r="T69" s="167">
        <f t="shared" si="4"/>
        <v>350.86</v>
      </c>
      <c r="U69" s="167"/>
      <c r="V69" s="167"/>
      <c r="W69" s="167"/>
      <c r="X69" s="167"/>
      <c r="AG69" s="160"/>
      <c r="AI69" s="15"/>
      <c r="AJ69" s="162"/>
      <c r="AL69" s="164"/>
    </row>
    <row r="70" spans="1:38" ht="12.75" customHeight="1" hidden="1">
      <c r="A70" s="169" t="s">
        <v>7</v>
      </c>
      <c r="B70" s="141"/>
      <c r="C70" s="170" t="s">
        <v>84</v>
      </c>
      <c r="D70" s="171"/>
      <c r="E70" s="171"/>
      <c r="F70" s="171"/>
      <c r="G70" s="172"/>
      <c r="H70" s="74" t="s">
        <v>8</v>
      </c>
      <c r="I70" s="165" t="s">
        <v>9</v>
      </c>
      <c r="J70" s="166"/>
      <c r="K70" s="167">
        <f>K56</f>
        <v>85.14</v>
      </c>
      <c r="L70" s="167"/>
      <c r="M70" s="167"/>
      <c r="N70" s="167"/>
      <c r="O70" s="168">
        <f>+O68</f>
        <v>2.63</v>
      </c>
      <c r="P70" s="168"/>
      <c r="Q70" s="168"/>
      <c r="R70" s="168"/>
      <c r="S70" s="168"/>
      <c r="T70" s="167">
        <f t="shared" si="4"/>
        <v>223.92</v>
      </c>
      <c r="U70" s="167"/>
      <c r="V70" s="167"/>
      <c r="W70" s="167"/>
      <c r="X70" s="167"/>
      <c r="AG70" s="159">
        <f>T70+T71</f>
        <v>547.72</v>
      </c>
      <c r="AI70" s="15"/>
      <c r="AJ70" s="161">
        <v>844.99</v>
      </c>
      <c r="AL70" s="163">
        <f>AG70/AJ70</f>
        <v>0.648</v>
      </c>
    </row>
    <row r="71" spans="1:38" ht="12.75" customHeight="1" hidden="1">
      <c r="A71" s="142"/>
      <c r="B71" s="144"/>
      <c r="C71" s="173"/>
      <c r="D71" s="174"/>
      <c r="E71" s="174"/>
      <c r="F71" s="174"/>
      <c r="G71" s="175"/>
      <c r="H71" s="74" t="s">
        <v>10</v>
      </c>
      <c r="I71" s="165" t="s">
        <v>11</v>
      </c>
      <c r="J71" s="166"/>
      <c r="K71" s="167">
        <f>K57</f>
        <v>2018.73</v>
      </c>
      <c r="L71" s="167"/>
      <c r="M71" s="167"/>
      <c r="N71" s="167"/>
      <c r="O71" s="168">
        <f>O70*O$20</f>
        <v>0.1604</v>
      </c>
      <c r="P71" s="168"/>
      <c r="Q71" s="168"/>
      <c r="R71" s="168"/>
      <c r="S71" s="168"/>
      <c r="T71" s="167">
        <f t="shared" si="4"/>
        <v>323.8</v>
      </c>
      <c r="U71" s="167"/>
      <c r="V71" s="167"/>
      <c r="W71" s="167"/>
      <c r="X71" s="167"/>
      <c r="AG71" s="160"/>
      <c r="AI71" s="15"/>
      <c r="AJ71" s="162"/>
      <c r="AL71" s="164"/>
    </row>
    <row r="72" spans="1:38" ht="12.75" customHeight="1">
      <c r="A72" s="169" t="s">
        <v>7</v>
      </c>
      <c r="B72" s="141"/>
      <c r="C72" s="170" t="s">
        <v>85</v>
      </c>
      <c r="D72" s="171"/>
      <c r="E72" s="171"/>
      <c r="F72" s="171"/>
      <c r="G72" s="172"/>
      <c r="H72" s="74" t="s">
        <v>8</v>
      </c>
      <c r="I72" s="165" t="s">
        <v>9</v>
      </c>
      <c r="J72" s="166"/>
      <c r="K72" s="167">
        <f>+K48</f>
        <v>85.14</v>
      </c>
      <c r="L72" s="167"/>
      <c r="M72" s="167"/>
      <c r="N72" s="167"/>
      <c r="O72" s="201">
        <f>+O68</f>
        <v>2.63</v>
      </c>
      <c r="P72" s="201"/>
      <c r="Q72" s="201"/>
      <c r="R72" s="201"/>
      <c r="S72" s="201"/>
      <c r="T72" s="167">
        <f t="shared" si="4"/>
        <v>223.92</v>
      </c>
      <c r="U72" s="167"/>
      <c r="V72" s="167"/>
      <c r="W72" s="167"/>
      <c r="X72" s="167"/>
      <c r="AG72" s="159">
        <f>T72+T73</f>
        <v>588.1</v>
      </c>
      <c r="AI72" s="15"/>
      <c r="AJ72" s="161">
        <v>844.99</v>
      </c>
      <c r="AL72" s="163">
        <f>AG72/AJ72</f>
        <v>0.696</v>
      </c>
    </row>
    <row r="73" spans="1:38" ht="12.75" customHeight="1">
      <c r="A73" s="142"/>
      <c r="B73" s="144"/>
      <c r="C73" s="173"/>
      <c r="D73" s="174"/>
      <c r="E73" s="174"/>
      <c r="F73" s="174"/>
      <c r="G73" s="175"/>
      <c r="H73" s="74" t="s">
        <v>10</v>
      </c>
      <c r="I73" s="165" t="s">
        <v>11</v>
      </c>
      <c r="J73" s="166"/>
      <c r="K73" s="167">
        <f>+K49</f>
        <v>2018.73</v>
      </c>
      <c r="L73" s="167"/>
      <c r="M73" s="167"/>
      <c r="N73" s="167"/>
      <c r="O73" s="168">
        <f>O72*O$23</f>
        <v>0.1804</v>
      </c>
      <c r="P73" s="168"/>
      <c r="Q73" s="168"/>
      <c r="R73" s="168"/>
      <c r="S73" s="168"/>
      <c r="T73" s="167">
        <f t="shared" si="4"/>
        <v>364.18</v>
      </c>
      <c r="U73" s="167"/>
      <c r="V73" s="167"/>
      <c r="W73" s="167"/>
      <c r="X73" s="167"/>
      <c r="AG73" s="160"/>
      <c r="AI73" s="15"/>
      <c r="AJ73" s="162"/>
      <c r="AL73" s="164"/>
    </row>
    <row r="74" spans="1:38" ht="12.75" customHeight="1">
      <c r="A74" s="169" t="s">
        <v>7</v>
      </c>
      <c r="B74" s="141"/>
      <c r="C74" s="170" t="s">
        <v>86</v>
      </c>
      <c r="D74" s="171"/>
      <c r="E74" s="171"/>
      <c r="F74" s="171"/>
      <c r="G74" s="172"/>
      <c r="H74" s="74" t="s">
        <v>8</v>
      </c>
      <c r="I74" s="165" t="s">
        <v>9</v>
      </c>
      <c r="J74" s="166"/>
      <c r="K74" s="167">
        <f>+K50</f>
        <v>85.14</v>
      </c>
      <c r="L74" s="167"/>
      <c r="M74" s="167"/>
      <c r="N74" s="167"/>
      <c r="O74" s="167">
        <f>+O68</f>
        <v>2.63</v>
      </c>
      <c r="P74" s="167"/>
      <c r="Q74" s="167"/>
      <c r="R74" s="167"/>
      <c r="S74" s="167"/>
      <c r="T74" s="167">
        <f t="shared" si="4"/>
        <v>223.92</v>
      </c>
      <c r="U74" s="167"/>
      <c r="V74" s="167"/>
      <c r="W74" s="167"/>
      <c r="X74" s="167"/>
      <c r="AG74" s="159">
        <f>T74+T75</f>
        <v>561.05</v>
      </c>
      <c r="AI74" s="15"/>
      <c r="AJ74" s="161">
        <v>844.99</v>
      </c>
      <c r="AL74" s="163">
        <f>AG74/AJ74</f>
        <v>0.664</v>
      </c>
    </row>
    <row r="75" spans="1:38" ht="12.75" customHeight="1">
      <c r="A75" s="142"/>
      <c r="B75" s="144"/>
      <c r="C75" s="173"/>
      <c r="D75" s="174"/>
      <c r="E75" s="174"/>
      <c r="F75" s="174"/>
      <c r="G75" s="175"/>
      <c r="H75" s="74" t="s">
        <v>10</v>
      </c>
      <c r="I75" s="165" t="s">
        <v>11</v>
      </c>
      <c r="J75" s="166"/>
      <c r="K75" s="167">
        <f>+K51</f>
        <v>2018.73</v>
      </c>
      <c r="L75" s="167"/>
      <c r="M75" s="167"/>
      <c r="N75" s="167"/>
      <c r="O75" s="168">
        <f>O74*O$25</f>
        <v>0.167</v>
      </c>
      <c r="P75" s="168"/>
      <c r="Q75" s="168"/>
      <c r="R75" s="168"/>
      <c r="S75" s="168"/>
      <c r="T75" s="167">
        <f t="shared" si="4"/>
        <v>337.13</v>
      </c>
      <c r="U75" s="167"/>
      <c r="V75" s="167"/>
      <c r="W75" s="167"/>
      <c r="X75" s="167"/>
      <c r="AG75" s="160"/>
      <c r="AI75" s="15"/>
      <c r="AJ75" s="162"/>
      <c r="AL75" s="164"/>
    </row>
    <row r="76" spans="4:35" ht="12.75" hidden="1">
      <c r="D76" s="61"/>
      <c r="E76" s="61"/>
      <c r="F76" s="61"/>
      <c r="G76" s="61"/>
      <c r="H76" s="61"/>
      <c r="I76" s="61"/>
      <c r="J76" s="61"/>
      <c r="AI76" s="15"/>
    </row>
    <row r="77" spans="1:33" s="24" customFormat="1" ht="24.75" customHeight="1" hidden="1">
      <c r="A77" s="177" t="s">
        <v>44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</row>
    <row r="78" spans="1:35" ht="51" customHeight="1" hidden="1">
      <c r="A78" s="178" t="s">
        <v>4</v>
      </c>
      <c r="B78" s="179"/>
      <c r="C78" s="180" t="s">
        <v>28</v>
      </c>
      <c r="D78" s="181"/>
      <c r="E78" s="181"/>
      <c r="F78" s="181"/>
      <c r="G78" s="181"/>
      <c r="H78" s="182"/>
      <c r="I78" s="200" t="s">
        <v>5</v>
      </c>
      <c r="J78" s="200"/>
      <c r="K78" s="200" t="s">
        <v>29</v>
      </c>
      <c r="L78" s="200"/>
      <c r="M78" s="200"/>
      <c r="N78" s="200"/>
      <c r="O78" s="200" t="str">
        <f>+O66</f>
        <v>Норматив
 горячей воды
куб.м. ** Гкал/куб.м</v>
      </c>
      <c r="P78" s="200"/>
      <c r="Q78" s="200"/>
      <c r="R78" s="200"/>
      <c r="S78" s="200"/>
      <c r="T78" s="200" t="s">
        <v>6</v>
      </c>
      <c r="U78" s="200"/>
      <c r="V78" s="200"/>
      <c r="W78" s="200"/>
      <c r="X78" s="200"/>
      <c r="AI78" s="15"/>
    </row>
    <row r="79" spans="1:38" ht="12.75" customHeight="1" hidden="1">
      <c r="A79" s="183">
        <v>1</v>
      </c>
      <c r="B79" s="184"/>
      <c r="C79" s="183">
        <v>2</v>
      </c>
      <c r="D79" s="185"/>
      <c r="E79" s="185"/>
      <c r="F79" s="185"/>
      <c r="G79" s="185"/>
      <c r="H79" s="184"/>
      <c r="I79" s="196">
        <v>3</v>
      </c>
      <c r="J79" s="196"/>
      <c r="K79" s="196">
        <v>4</v>
      </c>
      <c r="L79" s="196"/>
      <c r="M79" s="196"/>
      <c r="N79" s="196"/>
      <c r="O79" s="196">
        <v>5</v>
      </c>
      <c r="P79" s="196"/>
      <c r="Q79" s="196"/>
      <c r="R79" s="196"/>
      <c r="S79" s="196"/>
      <c r="T79" s="196">
        <v>6</v>
      </c>
      <c r="U79" s="196"/>
      <c r="V79" s="196"/>
      <c r="W79" s="196"/>
      <c r="X79" s="196"/>
      <c r="AI79" s="15"/>
      <c r="AJ79" s="14"/>
      <c r="AL79" s="14"/>
    </row>
    <row r="80" spans="1:38" ht="12.75" customHeight="1" hidden="1">
      <c r="A80" s="169" t="s">
        <v>7</v>
      </c>
      <c r="B80" s="141"/>
      <c r="C80" s="170" t="s">
        <v>83</v>
      </c>
      <c r="D80" s="171"/>
      <c r="E80" s="171"/>
      <c r="F80" s="171"/>
      <c r="G80" s="172"/>
      <c r="H80" s="74" t="s">
        <v>8</v>
      </c>
      <c r="I80" s="165" t="s">
        <v>9</v>
      </c>
      <c r="J80" s="166"/>
      <c r="K80" s="167">
        <f>K22</f>
        <v>85.14</v>
      </c>
      <c r="L80" s="167"/>
      <c r="M80" s="167"/>
      <c r="N80" s="167"/>
      <c r="O80" s="208">
        <v>1.69</v>
      </c>
      <c r="P80" s="208"/>
      <c r="Q80" s="208"/>
      <c r="R80" s="208"/>
      <c r="S80" s="208"/>
      <c r="T80" s="167">
        <f aca="true" t="shared" si="5" ref="T80:T87">K80*O80</f>
        <v>143.89</v>
      </c>
      <c r="U80" s="167"/>
      <c r="V80" s="167"/>
      <c r="W80" s="167"/>
      <c r="X80" s="167"/>
      <c r="AG80" s="159">
        <f>T80+T81</f>
        <v>369.38</v>
      </c>
      <c r="AI80" s="15"/>
      <c r="AJ80" s="161">
        <v>609.59</v>
      </c>
      <c r="AL80" s="163">
        <f>AG80/AJ80</f>
        <v>0.606</v>
      </c>
    </row>
    <row r="81" spans="1:38" ht="12.75" customHeight="1" hidden="1">
      <c r="A81" s="142"/>
      <c r="B81" s="144"/>
      <c r="C81" s="173"/>
      <c r="D81" s="174"/>
      <c r="E81" s="174"/>
      <c r="F81" s="174"/>
      <c r="G81" s="175"/>
      <c r="H81" s="74" t="s">
        <v>10</v>
      </c>
      <c r="I81" s="165" t="s">
        <v>11</v>
      </c>
      <c r="J81" s="166"/>
      <c r="K81" s="167">
        <f>K23</f>
        <v>2018.73</v>
      </c>
      <c r="L81" s="167"/>
      <c r="M81" s="167"/>
      <c r="N81" s="167"/>
      <c r="O81" s="168">
        <f>O80*O$18</f>
        <v>0.1117</v>
      </c>
      <c r="P81" s="168"/>
      <c r="Q81" s="168"/>
      <c r="R81" s="168"/>
      <c r="S81" s="168"/>
      <c r="T81" s="167">
        <f t="shared" si="5"/>
        <v>225.49</v>
      </c>
      <c r="U81" s="167"/>
      <c r="V81" s="167"/>
      <c r="W81" s="167"/>
      <c r="X81" s="167"/>
      <c r="AG81" s="160"/>
      <c r="AI81" s="15"/>
      <c r="AJ81" s="162"/>
      <c r="AL81" s="164"/>
    </row>
    <row r="82" spans="1:38" ht="12.75" customHeight="1" hidden="1">
      <c r="A82" s="169" t="s">
        <v>7</v>
      </c>
      <c r="B82" s="141"/>
      <c r="C82" s="170" t="s">
        <v>84</v>
      </c>
      <c r="D82" s="171"/>
      <c r="E82" s="171"/>
      <c r="F82" s="171"/>
      <c r="G82" s="172"/>
      <c r="H82" s="74" t="s">
        <v>8</v>
      </c>
      <c r="I82" s="165" t="s">
        <v>9</v>
      </c>
      <c r="J82" s="166"/>
      <c r="K82" s="167">
        <f aca="true" t="shared" si="6" ref="K82:K87">K68</f>
        <v>85.14</v>
      </c>
      <c r="L82" s="167"/>
      <c r="M82" s="167"/>
      <c r="N82" s="167"/>
      <c r="O82" s="168">
        <f>+O80</f>
        <v>1.69</v>
      </c>
      <c r="P82" s="168"/>
      <c r="Q82" s="168"/>
      <c r="R82" s="168"/>
      <c r="S82" s="168"/>
      <c r="T82" s="167">
        <f t="shared" si="5"/>
        <v>143.89</v>
      </c>
      <c r="U82" s="167"/>
      <c r="V82" s="167"/>
      <c r="W82" s="167"/>
      <c r="X82" s="167"/>
      <c r="AG82" s="159">
        <f>T82+T83</f>
        <v>352.02</v>
      </c>
      <c r="AI82" s="15"/>
      <c r="AJ82" s="161">
        <v>844.99</v>
      </c>
      <c r="AL82" s="163">
        <f>AG82/AJ82</f>
        <v>0.417</v>
      </c>
    </row>
    <row r="83" spans="1:38" ht="12.75" customHeight="1" hidden="1">
      <c r="A83" s="142"/>
      <c r="B83" s="144"/>
      <c r="C83" s="173"/>
      <c r="D83" s="174"/>
      <c r="E83" s="174"/>
      <c r="F83" s="174"/>
      <c r="G83" s="175"/>
      <c r="H83" s="74" t="s">
        <v>10</v>
      </c>
      <c r="I83" s="165" t="s">
        <v>11</v>
      </c>
      <c r="J83" s="166"/>
      <c r="K83" s="167">
        <f t="shared" si="6"/>
        <v>2018.73</v>
      </c>
      <c r="L83" s="167"/>
      <c r="M83" s="167"/>
      <c r="N83" s="167"/>
      <c r="O83" s="168">
        <f>O82*O$20</f>
        <v>0.1031</v>
      </c>
      <c r="P83" s="168"/>
      <c r="Q83" s="168"/>
      <c r="R83" s="168"/>
      <c r="S83" s="168"/>
      <c r="T83" s="167">
        <f t="shared" si="5"/>
        <v>208.13</v>
      </c>
      <c r="U83" s="167"/>
      <c r="V83" s="167"/>
      <c r="W83" s="167"/>
      <c r="X83" s="167"/>
      <c r="AG83" s="160"/>
      <c r="AI83" s="15"/>
      <c r="AJ83" s="162"/>
      <c r="AL83" s="164"/>
    </row>
    <row r="84" spans="1:38" ht="12.75" customHeight="1" hidden="1">
      <c r="A84" s="169" t="s">
        <v>7</v>
      </c>
      <c r="B84" s="141"/>
      <c r="C84" s="170" t="s">
        <v>85</v>
      </c>
      <c r="D84" s="171"/>
      <c r="E84" s="171"/>
      <c r="F84" s="171"/>
      <c r="G84" s="172"/>
      <c r="H84" s="74" t="s">
        <v>8</v>
      </c>
      <c r="I84" s="165" t="s">
        <v>9</v>
      </c>
      <c r="J84" s="166"/>
      <c r="K84" s="167">
        <f t="shared" si="6"/>
        <v>85.14</v>
      </c>
      <c r="L84" s="167"/>
      <c r="M84" s="167"/>
      <c r="N84" s="167"/>
      <c r="O84" s="168">
        <f>+O80</f>
        <v>1.69</v>
      </c>
      <c r="P84" s="168"/>
      <c r="Q84" s="168"/>
      <c r="R84" s="168"/>
      <c r="S84" s="168"/>
      <c r="T84" s="167">
        <f t="shared" si="5"/>
        <v>143.89</v>
      </c>
      <c r="U84" s="167"/>
      <c r="V84" s="167"/>
      <c r="W84" s="167"/>
      <c r="X84" s="167"/>
      <c r="AG84" s="159">
        <f>T84+T85</f>
        <v>377.86</v>
      </c>
      <c r="AI84" s="15"/>
      <c r="AJ84" s="161">
        <v>844.99</v>
      </c>
      <c r="AL84" s="163">
        <f>AG84/AJ84</f>
        <v>0.447</v>
      </c>
    </row>
    <row r="85" spans="1:38" ht="12.75" customHeight="1" hidden="1">
      <c r="A85" s="142"/>
      <c r="B85" s="144"/>
      <c r="C85" s="173"/>
      <c r="D85" s="174"/>
      <c r="E85" s="174"/>
      <c r="F85" s="174"/>
      <c r="G85" s="175"/>
      <c r="H85" s="74" t="s">
        <v>10</v>
      </c>
      <c r="I85" s="165" t="s">
        <v>11</v>
      </c>
      <c r="J85" s="166"/>
      <c r="K85" s="167">
        <f t="shared" si="6"/>
        <v>2018.73</v>
      </c>
      <c r="L85" s="167"/>
      <c r="M85" s="167"/>
      <c r="N85" s="167"/>
      <c r="O85" s="168">
        <f>O84*O$23</f>
        <v>0.1159</v>
      </c>
      <c r="P85" s="168"/>
      <c r="Q85" s="168"/>
      <c r="R85" s="168"/>
      <c r="S85" s="168"/>
      <c r="T85" s="167">
        <f t="shared" si="5"/>
        <v>233.97</v>
      </c>
      <c r="U85" s="167"/>
      <c r="V85" s="167"/>
      <c r="W85" s="167"/>
      <c r="X85" s="167"/>
      <c r="AG85" s="160"/>
      <c r="AI85" s="15"/>
      <c r="AJ85" s="162"/>
      <c r="AL85" s="164"/>
    </row>
    <row r="86" spans="1:38" ht="12.75" customHeight="1" hidden="1">
      <c r="A86" s="169" t="s">
        <v>7</v>
      </c>
      <c r="B86" s="141"/>
      <c r="C86" s="170" t="s">
        <v>86</v>
      </c>
      <c r="D86" s="171"/>
      <c r="E86" s="171"/>
      <c r="F86" s="171"/>
      <c r="G86" s="172"/>
      <c r="H86" s="74" t="s">
        <v>8</v>
      </c>
      <c r="I86" s="165" t="s">
        <v>9</v>
      </c>
      <c r="J86" s="166"/>
      <c r="K86" s="167">
        <f t="shared" si="6"/>
        <v>85.14</v>
      </c>
      <c r="L86" s="167"/>
      <c r="M86" s="167"/>
      <c r="N86" s="167"/>
      <c r="O86" s="168">
        <f>+O80</f>
        <v>1.69</v>
      </c>
      <c r="P86" s="168"/>
      <c r="Q86" s="168"/>
      <c r="R86" s="168"/>
      <c r="S86" s="168"/>
      <c r="T86" s="167">
        <f t="shared" si="5"/>
        <v>143.89</v>
      </c>
      <c r="U86" s="167"/>
      <c r="V86" s="167"/>
      <c r="W86" s="167"/>
      <c r="X86" s="167"/>
      <c r="AG86" s="159">
        <f>T86+T87</f>
        <v>360.5</v>
      </c>
      <c r="AI86" s="15"/>
      <c r="AJ86" s="161">
        <v>844.99</v>
      </c>
      <c r="AL86" s="163">
        <f>AG86/AJ86</f>
        <v>0.427</v>
      </c>
    </row>
    <row r="87" spans="1:38" ht="12.75" customHeight="1" hidden="1">
      <c r="A87" s="142"/>
      <c r="B87" s="144"/>
      <c r="C87" s="173"/>
      <c r="D87" s="174"/>
      <c r="E87" s="174"/>
      <c r="F87" s="174"/>
      <c r="G87" s="175"/>
      <c r="H87" s="74" t="s">
        <v>10</v>
      </c>
      <c r="I87" s="165" t="s">
        <v>11</v>
      </c>
      <c r="J87" s="166"/>
      <c r="K87" s="167">
        <f t="shared" si="6"/>
        <v>2018.73</v>
      </c>
      <c r="L87" s="167"/>
      <c r="M87" s="167"/>
      <c r="N87" s="167"/>
      <c r="O87" s="168">
        <f>O86*O$25</f>
        <v>0.1073</v>
      </c>
      <c r="P87" s="168"/>
      <c r="Q87" s="168"/>
      <c r="R87" s="168"/>
      <c r="S87" s="168"/>
      <c r="T87" s="167">
        <f t="shared" si="5"/>
        <v>216.61</v>
      </c>
      <c r="U87" s="167"/>
      <c r="V87" s="167"/>
      <c r="W87" s="167"/>
      <c r="X87" s="167"/>
      <c r="AG87" s="160"/>
      <c r="AI87" s="15"/>
      <c r="AJ87" s="162"/>
      <c r="AL87" s="164"/>
    </row>
    <row r="88" spans="4:35" ht="12.75" hidden="1">
      <c r="D88" s="61"/>
      <c r="E88" s="61"/>
      <c r="F88" s="61"/>
      <c r="G88" s="61"/>
      <c r="H88" s="61"/>
      <c r="I88" s="61"/>
      <c r="J88" s="61"/>
      <c r="AI88" s="15"/>
    </row>
    <row r="89" spans="1:33" s="24" customFormat="1" ht="25.5" customHeight="1" hidden="1">
      <c r="A89" s="177" t="s">
        <v>45</v>
      </c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</row>
    <row r="90" spans="1:35" ht="51" customHeight="1" hidden="1">
      <c r="A90" s="178" t="s">
        <v>4</v>
      </c>
      <c r="B90" s="179"/>
      <c r="C90" s="180" t="s">
        <v>28</v>
      </c>
      <c r="D90" s="181"/>
      <c r="E90" s="181"/>
      <c r="F90" s="181"/>
      <c r="G90" s="181"/>
      <c r="H90" s="182"/>
      <c r="I90" s="200" t="s">
        <v>5</v>
      </c>
      <c r="J90" s="200"/>
      <c r="K90" s="200" t="s">
        <v>29</v>
      </c>
      <c r="L90" s="200"/>
      <c r="M90" s="200"/>
      <c r="N90" s="200"/>
      <c r="O90" s="200" t="str">
        <f>+O78</f>
        <v>Норматив
 горячей воды
куб.м. ** Гкал/куб.м</v>
      </c>
      <c r="P90" s="200"/>
      <c r="Q90" s="200"/>
      <c r="R90" s="200"/>
      <c r="S90" s="200"/>
      <c r="T90" s="200" t="s">
        <v>6</v>
      </c>
      <c r="U90" s="200"/>
      <c r="V90" s="200"/>
      <c r="W90" s="200"/>
      <c r="X90" s="200"/>
      <c r="AI90" s="15"/>
    </row>
    <row r="91" spans="1:38" ht="12.75" customHeight="1" hidden="1">
      <c r="A91" s="183">
        <v>1</v>
      </c>
      <c r="B91" s="184"/>
      <c r="C91" s="183">
        <v>2</v>
      </c>
      <c r="D91" s="185"/>
      <c r="E91" s="185"/>
      <c r="F91" s="185"/>
      <c r="G91" s="185"/>
      <c r="H91" s="184"/>
      <c r="I91" s="196">
        <v>3</v>
      </c>
      <c r="J91" s="196"/>
      <c r="K91" s="196">
        <v>4</v>
      </c>
      <c r="L91" s="196"/>
      <c r="M91" s="196"/>
      <c r="N91" s="196"/>
      <c r="O91" s="196">
        <v>5</v>
      </c>
      <c r="P91" s="196"/>
      <c r="Q91" s="196"/>
      <c r="R91" s="196"/>
      <c r="S91" s="196"/>
      <c r="T91" s="196">
        <v>6</v>
      </c>
      <c r="U91" s="196"/>
      <c r="V91" s="196"/>
      <c r="W91" s="196"/>
      <c r="X91" s="196"/>
      <c r="AI91" s="15"/>
      <c r="AJ91" s="14"/>
      <c r="AL91" s="14"/>
    </row>
    <row r="92" spans="1:38" ht="12.75" customHeight="1" hidden="1">
      <c r="A92" s="169" t="s">
        <v>7</v>
      </c>
      <c r="B92" s="141"/>
      <c r="C92" s="170" t="s">
        <v>83</v>
      </c>
      <c r="D92" s="171"/>
      <c r="E92" s="171"/>
      <c r="F92" s="171"/>
      <c r="G92" s="172"/>
      <c r="H92" s="74" t="s">
        <v>8</v>
      </c>
      <c r="I92" s="165" t="s">
        <v>9</v>
      </c>
      <c r="J92" s="166"/>
      <c r="K92" s="167">
        <f>K22</f>
        <v>85.14</v>
      </c>
      <c r="L92" s="167"/>
      <c r="M92" s="167"/>
      <c r="N92" s="167"/>
      <c r="O92" s="208">
        <v>1.24</v>
      </c>
      <c r="P92" s="208"/>
      <c r="Q92" s="208"/>
      <c r="R92" s="208"/>
      <c r="S92" s="208"/>
      <c r="T92" s="167">
        <f aca="true" t="shared" si="7" ref="T92:T99">K92*O92</f>
        <v>105.57</v>
      </c>
      <c r="U92" s="167"/>
      <c r="V92" s="167"/>
      <c r="W92" s="167"/>
      <c r="X92" s="167"/>
      <c r="AG92" s="159">
        <f>T92+T93</f>
        <v>271.11</v>
      </c>
      <c r="AI92" s="15"/>
      <c r="AJ92" s="161">
        <v>440.15</v>
      </c>
      <c r="AL92" s="163">
        <f>AG92/AJ92</f>
        <v>0.616</v>
      </c>
    </row>
    <row r="93" spans="1:38" ht="12.75" customHeight="1" hidden="1">
      <c r="A93" s="142"/>
      <c r="B93" s="144"/>
      <c r="C93" s="173"/>
      <c r="D93" s="174"/>
      <c r="E93" s="174"/>
      <c r="F93" s="174"/>
      <c r="G93" s="175"/>
      <c r="H93" s="74" t="s">
        <v>10</v>
      </c>
      <c r="I93" s="165" t="s">
        <v>11</v>
      </c>
      <c r="J93" s="166"/>
      <c r="K93" s="167">
        <f>K23</f>
        <v>2018.73</v>
      </c>
      <c r="L93" s="167"/>
      <c r="M93" s="167"/>
      <c r="N93" s="167"/>
      <c r="O93" s="168">
        <f>O92*O$18</f>
        <v>0.082</v>
      </c>
      <c r="P93" s="168"/>
      <c r="Q93" s="168"/>
      <c r="R93" s="168"/>
      <c r="S93" s="168"/>
      <c r="T93" s="167">
        <f t="shared" si="7"/>
        <v>165.54</v>
      </c>
      <c r="U93" s="167"/>
      <c r="V93" s="167"/>
      <c r="W93" s="167"/>
      <c r="X93" s="167"/>
      <c r="AG93" s="160"/>
      <c r="AI93" s="15"/>
      <c r="AJ93" s="162"/>
      <c r="AL93" s="164"/>
    </row>
    <row r="94" spans="1:38" ht="12.75" customHeight="1" hidden="1">
      <c r="A94" s="169" t="s">
        <v>7</v>
      </c>
      <c r="B94" s="141"/>
      <c r="C94" s="170" t="s">
        <v>84</v>
      </c>
      <c r="D94" s="171"/>
      <c r="E94" s="171"/>
      <c r="F94" s="171"/>
      <c r="G94" s="172"/>
      <c r="H94" s="74" t="s">
        <v>8</v>
      </c>
      <c r="I94" s="165" t="s">
        <v>9</v>
      </c>
      <c r="J94" s="166"/>
      <c r="K94" s="167">
        <f aca="true" t="shared" si="8" ref="K94:K99">K80</f>
        <v>85.14</v>
      </c>
      <c r="L94" s="167"/>
      <c r="M94" s="167"/>
      <c r="N94" s="167"/>
      <c r="O94" s="168">
        <f>+O92</f>
        <v>1.24</v>
      </c>
      <c r="P94" s="168"/>
      <c r="Q94" s="168"/>
      <c r="R94" s="168"/>
      <c r="S94" s="168"/>
      <c r="T94" s="167">
        <f t="shared" si="7"/>
        <v>105.57</v>
      </c>
      <c r="U94" s="167"/>
      <c r="V94" s="167"/>
      <c r="W94" s="167"/>
      <c r="X94" s="167"/>
      <c r="AG94" s="159">
        <f>T94+T95</f>
        <v>258.19</v>
      </c>
      <c r="AI94" s="15"/>
      <c r="AJ94" s="161">
        <v>844.99</v>
      </c>
      <c r="AL94" s="163">
        <f>AG94/AJ94</f>
        <v>0.306</v>
      </c>
    </row>
    <row r="95" spans="1:38" ht="12.75" customHeight="1" hidden="1">
      <c r="A95" s="142"/>
      <c r="B95" s="144"/>
      <c r="C95" s="173"/>
      <c r="D95" s="174"/>
      <c r="E95" s="174"/>
      <c r="F95" s="174"/>
      <c r="G95" s="175"/>
      <c r="H95" s="74" t="s">
        <v>10</v>
      </c>
      <c r="I95" s="165" t="s">
        <v>11</v>
      </c>
      <c r="J95" s="166"/>
      <c r="K95" s="167">
        <f t="shared" si="8"/>
        <v>2018.73</v>
      </c>
      <c r="L95" s="167"/>
      <c r="M95" s="167"/>
      <c r="N95" s="167"/>
      <c r="O95" s="168">
        <f>O94*O$20</f>
        <v>0.0756</v>
      </c>
      <c r="P95" s="168"/>
      <c r="Q95" s="168"/>
      <c r="R95" s="168"/>
      <c r="S95" s="168"/>
      <c r="T95" s="167">
        <f t="shared" si="7"/>
        <v>152.62</v>
      </c>
      <c r="U95" s="167"/>
      <c r="V95" s="167"/>
      <c r="W95" s="167"/>
      <c r="X95" s="167"/>
      <c r="AG95" s="160"/>
      <c r="AI95" s="15"/>
      <c r="AJ95" s="162"/>
      <c r="AL95" s="164"/>
    </row>
    <row r="96" spans="1:38" ht="12.75" customHeight="1" hidden="1">
      <c r="A96" s="169" t="s">
        <v>7</v>
      </c>
      <c r="B96" s="141"/>
      <c r="C96" s="170" t="s">
        <v>85</v>
      </c>
      <c r="D96" s="171"/>
      <c r="E96" s="171"/>
      <c r="F96" s="171"/>
      <c r="G96" s="172"/>
      <c r="H96" s="74" t="s">
        <v>8</v>
      </c>
      <c r="I96" s="165" t="s">
        <v>9</v>
      </c>
      <c r="J96" s="166"/>
      <c r="K96" s="167">
        <f t="shared" si="8"/>
        <v>85.14</v>
      </c>
      <c r="L96" s="167"/>
      <c r="M96" s="167"/>
      <c r="N96" s="167"/>
      <c r="O96" s="168">
        <f>+O92</f>
        <v>1.24</v>
      </c>
      <c r="P96" s="168"/>
      <c r="Q96" s="168"/>
      <c r="R96" s="168"/>
      <c r="S96" s="168"/>
      <c r="T96" s="167">
        <f t="shared" si="7"/>
        <v>105.57</v>
      </c>
      <c r="U96" s="167"/>
      <c r="V96" s="167"/>
      <c r="W96" s="167"/>
      <c r="X96" s="167"/>
      <c r="AG96" s="159">
        <f>T96+T97</f>
        <v>277.36</v>
      </c>
      <c r="AI96" s="15"/>
      <c r="AJ96" s="161">
        <v>844.99</v>
      </c>
      <c r="AL96" s="163">
        <f>AG96/AJ96</f>
        <v>0.328</v>
      </c>
    </row>
    <row r="97" spans="1:38" ht="12.75" customHeight="1" hidden="1">
      <c r="A97" s="142"/>
      <c r="B97" s="144"/>
      <c r="C97" s="173"/>
      <c r="D97" s="174"/>
      <c r="E97" s="174"/>
      <c r="F97" s="174"/>
      <c r="G97" s="175"/>
      <c r="H97" s="74" t="s">
        <v>10</v>
      </c>
      <c r="I97" s="165" t="s">
        <v>11</v>
      </c>
      <c r="J97" s="166"/>
      <c r="K97" s="167">
        <f t="shared" si="8"/>
        <v>2018.73</v>
      </c>
      <c r="L97" s="167"/>
      <c r="M97" s="167"/>
      <c r="N97" s="167"/>
      <c r="O97" s="168">
        <f>O96*O$23</f>
        <v>0.0851</v>
      </c>
      <c r="P97" s="168"/>
      <c r="Q97" s="168"/>
      <c r="R97" s="168"/>
      <c r="S97" s="168"/>
      <c r="T97" s="167">
        <f t="shared" si="7"/>
        <v>171.79</v>
      </c>
      <c r="U97" s="167"/>
      <c r="V97" s="167"/>
      <c r="W97" s="167"/>
      <c r="X97" s="167"/>
      <c r="AG97" s="160"/>
      <c r="AI97" s="15"/>
      <c r="AJ97" s="162"/>
      <c r="AL97" s="164"/>
    </row>
    <row r="98" spans="1:38" ht="12.75" customHeight="1" hidden="1">
      <c r="A98" s="169" t="s">
        <v>7</v>
      </c>
      <c r="B98" s="141"/>
      <c r="C98" s="170" t="s">
        <v>86</v>
      </c>
      <c r="D98" s="171"/>
      <c r="E98" s="171"/>
      <c r="F98" s="171"/>
      <c r="G98" s="172"/>
      <c r="H98" s="74" t="s">
        <v>8</v>
      </c>
      <c r="I98" s="165" t="s">
        <v>9</v>
      </c>
      <c r="J98" s="166"/>
      <c r="K98" s="167">
        <f t="shared" si="8"/>
        <v>85.14</v>
      </c>
      <c r="L98" s="167"/>
      <c r="M98" s="167"/>
      <c r="N98" s="167"/>
      <c r="O98" s="168">
        <f>+O92</f>
        <v>1.24</v>
      </c>
      <c r="P98" s="168"/>
      <c r="Q98" s="168"/>
      <c r="R98" s="168"/>
      <c r="S98" s="168"/>
      <c r="T98" s="167">
        <f t="shared" si="7"/>
        <v>105.57</v>
      </c>
      <c r="U98" s="167"/>
      <c r="V98" s="167"/>
      <c r="W98" s="167"/>
      <c r="X98" s="167"/>
      <c r="AG98" s="159">
        <f>T98+T99</f>
        <v>264.44</v>
      </c>
      <c r="AI98" s="15"/>
      <c r="AJ98" s="161">
        <v>844.99</v>
      </c>
      <c r="AL98" s="163">
        <f>AG98/AJ98</f>
        <v>0.313</v>
      </c>
    </row>
    <row r="99" spans="1:38" ht="12.75" customHeight="1" hidden="1">
      <c r="A99" s="142"/>
      <c r="B99" s="144"/>
      <c r="C99" s="173"/>
      <c r="D99" s="174"/>
      <c r="E99" s="174"/>
      <c r="F99" s="174"/>
      <c r="G99" s="175"/>
      <c r="H99" s="74" t="s">
        <v>10</v>
      </c>
      <c r="I99" s="165" t="s">
        <v>11</v>
      </c>
      <c r="J99" s="166"/>
      <c r="K99" s="167">
        <f t="shared" si="8"/>
        <v>2018.73</v>
      </c>
      <c r="L99" s="167"/>
      <c r="M99" s="167"/>
      <c r="N99" s="167"/>
      <c r="O99" s="168">
        <f>O98*O$25</f>
        <v>0.0787</v>
      </c>
      <c r="P99" s="168"/>
      <c r="Q99" s="168"/>
      <c r="R99" s="168"/>
      <c r="S99" s="168"/>
      <c r="T99" s="167">
        <f t="shared" si="7"/>
        <v>158.87</v>
      </c>
      <c r="U99" s="167"/>
      <c r="V99" s="167"/>
      <c r="W99" s="167"/>
      <c r="X99" s="167"/>
      <c r="AG99" s="160"/>
      <c r="AI99" s="15"/>
      <c r="AJ99" s="162"/>
      <c r="AL99" s="164"/>
    </row>
    <row r="100" spans="4:35" ht="12.75" hidden="1">
      <c r="D100" s="61"/>
      <c r="E100" s="61"/>
      <c r="F100" s="61"/>
      <c r="G100" s="61"/>
      <c r="H100" s="61"/>
      <c r="I100" s="61"/>
      <c r="J100" s="61"/>
      <c r="AI100" s="15"/>
    </row>
    <row r="101" spans="1:33" s="24" customFormat="1" ht="26.25" customHeight="1" hidden="1">
      <c r="A101" s="177" t="s">
        <v>46</v>
      </c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</row>
    <row r="102" spans="1:35" ht="51" customHeight="1" hidden="1">
      <c r="A102" s="178" t="s">
        <v>4</v>
      </c>
      <c r="B102" s="179"/>
      <c r="C102" s="180" t="s">
        <v>28</v>
      </c>
      <c r="D102" s="181"/>
      <c r="E102" s="181"/>
      <c r="F102" s="181"/>
      <c r="G102" s="181"/>
      <c r="H102" s="182"/>
      <c r="I102" s="200" t="s">
        <v>5</v>
      </c>
      <c r="J102" s="200"/>
      <c r="K102" s="200" t="s">
        <v>29</v>
      </c>
      <c r="L102" s="200"/>
      <c r="M102" s="200"/>
      <c r="N102" s="200"/>
      <c r="O102" s="200" t="str">
        <f>+O90</f>
        <v>Норматив
 горячей воды
куб.м. ** Гкал/куб.м</v>
      </c>
      <c r="P102" s="200"/>
      <c r="Q102" s="200"/>
      <c r="R102" s="200"/>
      <c r="S102" s="200"/>
      <c r="T102" s="200" t="s">
        <v>6</v>
      </c>
      <c r="U102" s="200"/>
      <c r="V102" s="200"/>
      <c r="W102" s="200"/>
      <c r="X102" s="200"/>
      <c r="AI102" s="15"/>
    </row>
    <row r="103" spans="1:38" ht="12.75" customHeight="1" hidden="1">
      <c r="A103" s="183">
        <v>1</v>
      </c>
      <c r="B103" s="184"/>
      <c r="C103" s="183">
        <v>2</v>
      </c>
      <c r="D103" s="185"/>
      <c r="E103" s="185"/>
      <c r="F103" s="185"/>
      <c r="G103" s="185"/>
      <c r="H103" s="184"/>
      <c r="I103" s="196">
        <v>3</v>
      </c>
      <c r="J103" s="196"/>
      <c r="K103" s="196">
        <v>4</v>
      </c>
      <c r="L103" s="196"/>
      <c r="M103" s="196"/>
      <c r="N103" s="196"/>
      <c r="O103" s="196">
        <v>5</v>
      </c>
      <c r="P103" s="196"/>
      <c r="Q103" s="196"/>
      <c r="R103" s="196"/>
      <c r="S103" s="196"/>
      <c r="T103" s="196">
        <v>6</v>
      </c>
      <c r="U103" s="196"/>
      <c r="V103" s="196"/>
      <c r="W103" s="196"/>
      <c r="X103" s="196"/>
      <c r="AI103" s="15"/>
      <c r="AJ103" s="14"/>
      <c r="AL103" s="14"/>
    </row>
    <row r="104" spans="1:38" ht="12.75" customHeight="1" hidden="1">
      <c r="A104" s="169" t="s">
        <v>7</v>
      </c>
      <c r="B104" s="141"/>
      <c r="C104" s="170" t="s">
        <v>83</v>
      </c>
      <c r="D104" s="171"/>
      <c r="E104" s="171"/>
      <c r="F104" s="171"/>
      <c r="G104" s="172"/>
      <c r="H104" s="74" t="s">
        <v>8</v>
      </c>
      <c r="I104" s="165" t="s">
        <v>9</v>
      </c>
      <c r="J104" s="166"/>
      <c r="K104" s="167">
        <f>K22</f>
        <v>85.14</v>
      </c>
      <c r="L104" s="167"/>
      <c r="M104" s="167"/>
      <c r="N104" s="167"/>
      <c r="O104" s="168">
        <v>0.77</v>
      </c>
      <c r="P104" s="168"/>
      <c r="Q104" s="168"/>
      <c r="R104" s="168"/>
      <c r="S104" s="168"/>
      <c r="T104" s="167">
        <f aca="true" t="shared" si="9" ref="T104:T111">K104*O104</f>
        <v>65.56</v>
      </c>
      <c r="U104" s="167"/>
      <c r="V104" s="167"/>
      <c r="W104" s="167"/>
      <c r="X104" s="167"/>
      <c r="AG104" s="159">
        <f>T104+T105</f>
        <v>168.31</v>
      </c>
      <c r="AI104" s="15"/>
      <c r="AJ104" s="161">
        <v>440.15</v>
      </c>
      <c r="AL104" s="163">
        <f>AG104/AJ104</f>
        <v>0.382</v>
      </c>
    </row>
    <row r="105" spans="1:38" ht="12.75" customHeight="1" hidden="1">
      <c r="A105" s="142"/>
      <c r="B105" s="144"/>
      <c r="C105" s="173"/>
      <c r="D105" s="174"/>
      <c r="E105" s="174"/>
      <c r="F105" s="174"/>
      <c r="G105" s="175"/>
      <c r="H105" s="74" t="s">
        <v>10</v>
      </c>
      <c r="I105" s="165" t="s">
        <v>11</v>
      </c>
      <c r="J105" s="166"/>
      <c r="K105" s="167">
        <f>K23</f>
        <v>2018.73</v>
      </c>
      <c r="L105" s="167"/>
      <c r="M105" s="167"/>
      <c r="N105" s="167"/>
      <c r="O105" s="168">
        <f>O104*O$18</f>
        <v>0.0509</v>
      </c>
      <c r="P105" s="168"/>
      <c r="Q105" s="168"/>
      <c r="R105" s="168"/>
      <c r="S105" s="168"/>
      <c r="T105" s="167">
        <f t="shared" si="9"/>
        <v>102.75</v>
      </c>
      <c r="U105" s="167"/>
      <c r="V105" s="167"/>
      <c r="W105" s="167"/>
      <c r="X105" s="167"/>
      <c r="AG105" s="160"/>
      <c r="AI105" s="15"/>
      <c r="AJ105" s="162"/>
      <c r="AL105" s="164"/>
    </row>
    <row r="106" spans="1:38" ht="12.75" customHeight="1" hidden="1">
      <c r="A106" s="169" t="s">
        <v>7</v>
      </c>
      <c r="B106" s="141"/>
      <c r="C106" s="170" t="s">
        <v>84</v>
      </c>
      <c r="D106" s="171"/>
      <c r="E106" s="171"/>
      <c r="F106" s="171"/>
      <c r="G106" s="172"/>
      <c r="H106" s="74" t="s">
        <v>8</v>
      </c>
      <c r="I106" s="165" t="s">
        <v>9</v>
      </c>
      <c r="J106" s="166"/>
      <c r="K106" s="167">
        <f aca="true" t="shared" si="10" ref="K106:K111">K92</f>
        <v>85.14</v>
      </c>
      <c r="L106" s="167"/>
      <c r="M106" s="167"/>
      <c r="N106" s="167"/>
      <c r="O106" s="168">
        <f>+O104</f>
        <v>0.77</v>
      </c>
      <c r="P106" s="168"/>
      <c r="Q106" s="168"/>
      <c r="R106" s="168"/>
      <c r="S106" s="168"/>
      <c r="T106" s="167">
        <f t="shared" si="9"/>
        <v>65.56</v>
      </c>
      <c r="U106" s="167"/>
      <c r="V106" s="167"/>
      <c r="W106" s="167"/>
      <c r="X106" s="167"/>
      <c r="AG106" s="159">
        <f>T106+T107</f>
        <v>160.44</v>
      </c>
      <c r="AI106" s="15"/>
      <c r="AJ106" s="161">
        <v>844.99</v>
      </c>
      <c r="AL106" s="163">
        <f>AG106/AJ106</f>
        <v>0.19</v>
      </c>
    </row>
    <row r="107" spans="1:38" ht="12.75" customHeight="1" hidden="1">
      <c r="A107" s="142"/>
      <c r="B107" s="144"/>
      <c r="C107" s="173"/>
      <c r="D107" s="174"/>
      <c r="E107" s="174"/>
      <c r="F107" s="174"/>
      <c r="G107" s="175"/>
      <c r="H107" s="74" t="s">
        <v>10</v>
      </c>
      <c r="I107" s="165" t="s">
        <v>11</v>
      </c>
      <c r="J107" s="166"/>
      <c r="K107" s="167">
        <f t="shared" si="10"/>
        <v>2018.73</v>
      </c>
      <c r="L107" s="167"/>
      <c r="M107" s="167"/>
      <c r="N107" s="167"/>
      <c r="O107" s="168">
        <f>O106*O$20</f>
        <v>0.047</v>
      </c>
      <c r="P107" s="168"/>
      <c r="Q107" s="168"/>
      <c r="R107" s="168"/>
      <c r="S107" s="168"/>
      <c r="T107" s="167">
        <f t="shared" si="9"/>
        <v>94.88</v>
      </c>
      <c r="U107" s="167"/>
      <c r="V107" s="167"/>
      <c r="W107" s="167"/>
      <c r="X107" s="167"/>
      <c r="AG107" s="160"/>
      <c r="AI107" s="15"/>
      <c r="AJ107" s="162"/>
      <c r="AL107" s="164"/>
    </row>
    <row r="108" spans="1:38" ht="12.75" customHeight="1" hidden="1">
      <c r="A108" s="169" t="s">
        <v>7</v>
      </c>
      <c r="B108" s="141"/>
      <c r="C108" s="170" t="s">
        <v>85</v>
      </c>
      <c r="D108" s="171"/>
      <c r="E108" s="171"/>
      <c r="F108" s="171"/>
      <c r="G108" s="172"/>
      <c r="H108" s="74" t="s">
        <v>8</v>
      </c>
      <c r="I108" s="165" t="s">
        <v>9</v>
      </c>
      <c r="J108" s="166"/>
      <c r="K108" s="167">
        <f t="shared" si="10"/>
        <v>85.14</v>
      </c>
      <c r="L108" s="167"/>
      <c r="M108" s="167"/>
      <c r="N108" s="167"/>
      <c r="O108" s="208">
        <f>+O104</f>
        <v>0.77</v>
      </c>
      <c r="P108" s="208"/>
      <c r="Q108" s="208"/>
      <c r="R108" s="208"/>
      <c r="S108" s="208"/>
      <c r="T108" s="167">
        <f t="shared" si="9"/>
        <v>65.56</v>
      </c>
      <c r="U108" s="167"/>
      <c r="V108" s="167"/>
      <c r="W108" s="167"/>
      <c r="X108" s="167"/>
      <c r="AG108" s="159">
        <f>T108+T109</f>
        <v>172.15</v>
      </c>
      <c r="AI108" s="15"/>
      <c r="AJ108" s="161">
        <v>844.99</v>
      </c>
      <c r="AL108" s="163">
        <f>AG108/AJ108</f>
        <v>0.204</v>
      </c>
    </row>
    <row r="109" spans="1:38" ht="12.75" customHeight="1" hidden="1">
      <c r="A109" s="142"/>
      <c r="B109" s="144"/>
      <c r="C109" s="173"/>
      <c r="D109" s="174"/>
      <c r="E109" s="174"/>
      <c r="F109" s="174"/>
      <c r="G109" s="175"/>
      <c r="H109" s="74" t="s">
        <v>10</v>
      </c>
      <c r="I109" s="165" t="s">
        <v>11</v>
      </c>
      <c r="J109" s="166"/>
      <c r="K109" s="167">
        <f t="shared" si="10"/>
        <v>2018.73</v>
      </c>
      <c r="L109" s="167"/>
      <c r="M109" s="167"/>
      <c r="N109" s="167"/>
      <c r="O109" s="168">
        <f>O108*O$23</f>
        <v>0.0528</v>
      </c>
      <c r="P109" s="168"/>
      <c r="Q109" s="168"/>
      <c r="R109" s="168"/>
      <c r="S109" s="168"/>
      <c r="T109" s="167">
        <f t="shared" si="9"/>
        <v>106.59</v>
      </c>
      <c r="U109" s="167"/>
      <c r="V109" s="167"/>
      <c r="W109" s="167"/>
      <c r="X109" s="167"/>
      <c r="AG109" s="160"/>
      <c r="AI109" s="15"/>
      <c r="AJ109" s="162"/>
      <c r="AL109" s="164"/>
    </row>
    <row r="110" spans="1:38" ht="12.75" customHeight="1" hidden="1">
      <c r="A110" s="169" t="s">
        <v>7</v>
      </c>
      <c r="B110" s="141"/>
      <c r="C110" s="170" t="s">
        <v>86</v>
      </c>
      <c r="D110" s="171"/>
      <c r="E110" s="171"/>
      <c r="F110" s="171"/>
      <c r="G110" s="172"/>
      <c r="H110" s="74" t="s">
        <v>8</v>
      </c>
      <c r="I110" s="165" t="s">
        <v>9</v>
      </c>
      <c r="J110" s="166"/>
      <c r="K110" s="167">
        <f t="shared" si="10"/>
        <v>85.14</v>
      </c>
      <c r="L110" s="167"/>
      <c r="M110" s="167"/>
      <c r="N110" s="167"/>
      <c r="O110" s="168">
        <f>+O104</f>
        <v>0.77</v>
      </c>
      <c r="P110" s="168"/>
      <c r="Q110" s="168"/>
      <c r="R110" s="168"/>
      <c r="S110" s="168"/>
      <c r="T110" s="167">
        <f t="shared" si="9"/>
        <v>65.56</v>
      </c>
      <c r="U110" s="167"/>
      <c r="V110" s="167"/>
      <c r="W110" s="167"/>
      <c r="X110" s="167"/>
      <c r="AG110" s="159">
        <f>T110+T111</f>
        <v>164.28</v>
      </c>
      <c r="AI110" s="15"/>
      <c r="AJ110" s="161">
        <v>844.99</v>
      </c>
      <c r="AL110" s="163">
        <f>AG110/AJ110</f>
        <v>0.194</v>
      </c>
    </row>
    <row r="111" spans="1:38" ht="12.75" customHeight="1" hidden="1">
      <c r="A111" s="142"/>
      <c r="B111" s="144"/>
      <c r="C111" s="173"/>
      <c r="D111" s="174"/>
      <c r="E111" s="174"/>
      <c r="F111" s="174"/>
      <c r="G111" s="175"/>
      <c r="H111" s="74" t="s">
        <v>10</v>
      </c>
      <c r="I111" s="165" t="s">
        <v>11</v>
      </c>
      <c r="J111" s="166"/>
      <c r="K111" s="167">
        <f t="shared" si="10"/>
        <v>2018.73</v>
      </c>
      <c r="L111" s="167"/>
      <c r="M111" s="167"/>
      <c r="N111" s="167"/>
      <c r="O111" s="168">
        <f>O110*O$25</f>
        <v>0.0489</v>
      </c>
      <c r="P111" s="168"/>
      <c r="Q111" s="168"/>
      <c r="R111" s="168"/>
      <c r="S111" s="168"/>
      <c r="T111" s="167">
        <f t="shared" si="9"/>
        <v>98.72</v>
      </c>
      <c r="U111" s="167"/>
      <c r="V111" s="167"/>
      <c r="W111" s="167"/>
      <c r="X111" s="167"/>
      <c r="AG111" s="160"/>
      <c r="AI111" s="15"/>
      <c r="AJ111" s="162"/>
      <c r="AL111" s="164"/>
    </row>
    <row r="112" spans="4:35" ht="12.75" hidden="1">
      <c r="D112" s="61"/>
      <c r="E112" s="61"/>
      <c r="F112" s="61"/>
      <c r="G112" s="61"/>
      <c r="H112" s="61"/>
      <c r="I112" s="61"/>
      <c r="J112" s="61"/>
      <c r="AI112" s="15"/>
    </row>
    <row r="113" spans="1:33" s="24" customFormat="1" ht="24.75" customHeight="1" hidden="1">
      <c r="A113" s="177" t="s">
        <v>47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</row>
    <row r="114" spans="1:35" ht="51" customHeight="1" hidden="1">
      <c r="A114" s="178" t="s">
        <v>4</v>
      </c>
      <c r="B114" s="179"/>
      <c r="C114" s="180" t="s">
        <v>28</v>
      </c>
      <c r="D114" s="181"/>
      <c r="E114" s="181"/>
      <c r="F114" s="181"/>
      <c r="G114" s="181"/>
      <c r="H114" s="182"/>
      <c r="I114" s="200" t="s">
        <v>5</v>
      </c>
      <c r="J114" s="200"/>
      <c r="K114" s="200" t="s">
        <v>29</v>
      </c>
      <c r="L114" s="200"/>
      <c r="M114" s="200"/>
      <c r="N114" s="200"/>
      <c r="O114" s="200" t="str">
        <f>+O102</f>
        <v>Норматив
 горячей воды
куб.м. ** Гкал/куб.м</v>
      </c>
      <c r="P114" s="200"/>
      <c r="Q114" s="200"/>
      <c r="R114" s="200"/>
      <c r="S114" s="200"/>
      <c r="T114" s="200" t="s">
        <v>6</v>
      </c>
      <c r="U114" s="200"/>
      <c r="V114" s="200"/>
      <c r="W114" s="200"/>
      <c r="X114" s="200"/>
      <c r="AI114" s="15"/>
    </row>
    <row r="115" spans="1:38" ht="12.75" customHeight="1" hidden="1">
      <c r="A115" s="183">
        <v>1</v>
      </c>
      <c r="B115" s="184"/>
      <c r="C115" s="183">
        <v>2</v>
      </c>
      <c r="D115" s="185"/>
      <c r="E115" s="185"/>
      <c r="F115" s="185"/>
      <c r="G115" s="185"/>
      <c r="H115" s="184"/>
      <c r="I115" s="196">
        <v>3</v>
      </c>
      <c r="J115" s="196"/>
      <c r="K115" s="196">
        <v>4</v>
      </c>
      <c r="L115" s="196"/>
      <c r="M115" s="196"/>
      <c r="N115" s="196"/>
      <c r="O115" s="196">
        <v>5</v>
      </c>
      <c r="P115" s="196"/>
      <c r="Q115" s="196"/>
      <c r="R115" s="196"/>
      <c r="S115" s="196"/>
      <c r="T115" s="197" t="s">
        <v>79</v>
      </c>
      <c r="U115" s="198"/>
      <c r="V115" s="198"/>
      <c r="W115" s="198"/>
      <c r="X115" s="199"/>
      <c r="AI115" s="15"/>
      <c r="AJ115" s="14"/>
      <c r="AL115" s="14"/>
    </row>
    <row r="116" spans="1:38" ht="12.75" customHeight="1" hidden="1">
      <c r="A116" s="169" t="s">
        <v>7</v>
      </c>
      <c r="B116" s="141"/>
      <c r="C116" s="170" t="s">
        <v>83</v>
      </c>
      <c r="D116" s="171"/>
      <c r="E116" s="171"/>
      <c r="F116" s="171"/>
      <c r="G116" s="172"/>
      <c r="H116" s="74" t="s">
        <v>8</v>
      </c>
      <c r="I116" s="165" t="s">
        <v>9</v>
      </c>
      <c r="J116" s="166"/>
      <c r="K116" s="167">
        <f>K22</f>
        <v>85.14</v>
      </c>
      <c r="L116" s="167"/>
      <c r="M116" s="167"/>
      <c r="N116" s="167"/>
      <c r="O116" s="168">
        <v>1.24</v>
      </c>
      <c r="P116" s="168"/>
      <c r="Q116" s="168"/>
      <c r="R116" s="168"/>
      <c r="S116" s="168"/>
      <c r="T116" s="167">
        <f aca="true" t="shared" si="11" ref="T116:T123">K116*O116</f>
        <v>105.57</v>
      </c>
      <c r="U116" s="167"/>
      <c r="V116" s="167"/>
      <c r="W116" s="167"/>
      <c r="X116" s="167"/>
      <c r="AG116" s="159">
        <f>T116+T117</f>
        <v>271.11</v>
      </c>
      <c r="AI116" s="15"/>
      <c r="AJ116" s="161">
        <v>155.6</v>
      </c>
      <c r="AL116" s="163">
        <f>AG116/AJ116</f>
        <v>1.742</v>
      </c>
    </row>
    <row r="117" spans="1:38" ht="12.75" customHeight="1" hidden="1">
      <c r="A117" s="142"/>
      <c r="B117" s="144"/>
      <c r="C117" s="173"/>
      <c r="D117" s="174"/>
      <c r="E117" s="174"/>
      <c r="F117" s="174"/>
      <c r="G117" s="175"/>
      <c r="H117" s="74" t="s">
        <v>10</v>
      </c>
      <c r="I117" s="165" t="s">
        <v>11</v>
      </c>
      <c r="J117" s="166"/>
      <c r="K117" s="167">
        <f>K23</f>
        <v>2018.73</v>
      </c>
      <c r="L117" s="167"/>
      <c r="M117" s="167"/>
      <c r="N117" s="167"/>
      <c r="O117" s="168">
        <f>O116*O$18</f>
        <v>0.082</v>
      </c>
      <c r="P117" s="168"/>
      <c r="Q117" s="168"/>
      <c r="R117" s="168"/>
      <c r="S117" s="168"/>
      <c r="T117" s="167">
        <f t="shared" si="11"/>
        <v>165.54</v>
      </c>
      <c r="U117" s="167"/>
      <c r="V117" s="167"/>
      <c r="W117" s="167"/>
      <c r="X117" s="167"/>
      <c r="AG117" s="160"/>
      <c r="AI117" s="15"/>
      <c r="AJ117" s="162"/>
      <c r="AL117" s="164"/>
    </row>
    <row r="118" spans="1:38" ht="12.75" customHeight="1" hidden="1">
      <c r="A118" s="169" t="s">
        <v>7</v>
      </c>
      <c r="B118" s="141"/>
      <c r="C118" s="170" t="s">
        <v>84</v>
      </c>
      <c r="D118" s="171"/>
      <c r="E118" s="171"/>
      <c r="F118" s="171"/>
      <c r="G118" s="172"/>
      <c r="H118" s="74" t="s">
        <v>8</v>
      </c>
      <c r="I118" s="165" t="s">
        <v>9</v>
      </c>
      <c r="J118" s="166"/>
      <c r="K118" s="167">
        <f aca="true" t="shared" si="12" ref="K118:K123">K104</f>
        <v>85.14</v>
      </c>
      <c r="L118" s="167"/>
      <c r="M118" s="167"/>
      <c r="N118" s="167"/>
      <c r="O118" s="168">
        <f>+O116</f>
        <v>1.24</v>
      </c>
      <c r="P118" s="168"/>
      <c r="Q118" s="168"/>
      <c r="R118" s="168"/>
      <c r="S118" s="168"/>
      <c r="T118" s="167">
        <f t="shared" si="11"/>
        <v>105.57</v>
      </c>
      <c r="U118" s="167"/>
      <c r="V118" s="167"/>
      <c r="W118" s="167"/>
      <c r="X118" s="167"/>
      <c r="AG118" s="159">
        <f>T118+T119</f>
        <v>258.19</v>
      </c>
      <c r="AI118" s="15"/>
      <c r="AJ118" s="161">
        <v>844.99</v>
      </c>
      <c r="AL118" s="163">
        <f>AG118/AJ118</f>
        <v>0.306</v>
      </c>
    </row>
    <row r="119" spans="1:38" ht="12.75" customHeight="1" hidden="1">
      <c r="A119" s="142"/>
      <c r="B119" s="144"/>
      <c r="C119" s="173"/>
      <c r="D119" s="174"/>
      <c r="E119" s="174"/>
      <c r="F119" s="174"/>
      <c r="G119" s="175"/>
      <c r="H119" s="74" t="s">
        <v>10</v>
      </c>
      <c r="I119" s="165" t="s">
        <v>11</v>
      </c>
      <c r="J119" s="166"/>
      <c r="K119" s="167">
        <f t="shared" si="12"/>
        <v>2018.73</v>
      </c>
      <c r="L119" s="167"/>
      <c r="M119" s="167"/>
      <c r="N119" s="167"/>
      <c r="O119" s="168">
        <f>O118*O$20</f>
        <v>0.0756</v>
      </c>
      <c r="P119" s="168"/>
      <c r="Q119" s="168"/>
      <c r="R119" s="168"/>
      <c r="S119" s="168"/>
      <c r="T119" s="167">
        <f t="shared" si="11"/>
        <v>152.62</v>
      </c>
      <c r="U119" s="167"/>
      <c r="V119" s="167"/>
      <c r="W119" s="167"/>
      <c r="X119" s="167"/>
      <c r="AG119" s="160"/>
      <c r="AI119" s="15"/>
      <c r="AJ119" s="162"/>
      <c r="AL119" s="164"/>
    </row>
    <row r="120" spans="1:38" ht="12.75" customHeight="1" hidden="1">
      <c r="A120" s="169" t="s">
        <v>7</v>
      </c>
      <c r="B120" s="141"/>
      <c r="C120" s="170" t="s">
        <v>85</v>
      </c>
      <c r="D120" s="171"/>
      <c r="E120" s="171"/>
      <c r="F120" s="171"/>
      <c r="G120" s="172"/>
      <c r="H120" s="74" t="s">
        <v>8</v>
      </c>
      <c r="I120" s="165" t="s">
        <v>9</v>
      </c>
      <c r="J120" s="166"/>
      <c r="K120" s="167">
        <f t="shared" si="12"/>
        <v>85.14</v>
      </c>
      <c r="L120" s="167"/>
      <c r="M120" s="167"/>
      <c r="N120" s="167"/>
      <c r="O120" s="208">
        <f>+O116</f>
        <v>1.24</v>
      </c>
      <c r="P120" s="208"/>
      <c r="Q120" s="208"/>
      <c r="R120" s="208"/>
      <c r="S120" s="208"/>
      <c r="T120" s="167">
        <f t="shared" si="11"/>
        <v>105.57</v>
      </c>
      <c r="U120" s="167"/>
      <c r="V120" s="167"/>
      <c r="W120" s="167"/>
      <c r="X120" s="167"/>
      <c r="AG120" s="159">
        <f>T120+T121</f>
        <v>277.36</v>
      </c>
      <c r="AI120" s="15"/>
      <c r="AJ120" s="161">
        <v>844.99</v>
      </c>
      <c r="AL120" s="163">
        <f>AG120/AJ120</f>
        <v>0.328</v>
      </c>
    </row>
    <row r="121" spans="1:38" ht="12.75" customHeight="1" hidden="1">
      <c r="A121" s="142"/>
      <c r="B121" s="144"/>
      <c r="C121" s="173"/>
      <c r="D121" s="174"/>
      <c r="E121" s="174"/>
      <c r="F121" s="174"/>
      <c r="G121" s="175"/>
      <c r="H121" s="74" t="s">
        <v>10</v>
      </c>
      <c r="I121" s="165" t="s">
        <v>11</v>
      </c>
      <c r="J121" s="166"/>
      <c r="K121" s="167">
        <f t="shared" si="12"/>
        <v>2018.73</v>
      </c>
      <c r="L121" s="167"/>
      <c r="M121" s="167"/>
      <c r="N121" s="167"/>
      <c r="O121" s="168">
        <f>O120*O$23</f>
        <v>0.0851</v>
      </c>
      <c r="P121" s="168"/>
      <c r="Q121" s="168"/>
      <c r="R121" s="168"/>
      <c r="S121" s="168"/>
      <c r="T121" s="167">
        <f t="shared" si="11"/>
        <v>171.79</v>
      </c>
      <c r="U121" s="167"/>
      <c r="V121" s="167"/>
      <c r="W121" s="167"/>
      <c r="X121" s="167"/>
      <c r="AG121" s="160"/>
      <c r="AI121" s="15"/>
      <c r="AJ121" s="162"/>
      <c r="AL121" s="164"/>
    </row>
    <row r="122" spans="1:38" ht="12.75" customHeight="1" hidden="1">
      <c r="A122" s="169" t="s">
        <v>7</v>
      </c>
      <c r="B122" s="141"/>
      <c r="C122" s="170" t="s">
        <v>86</v>
      </c>
      <c r="D122" s="171"/>
      <c r="E122" s="171"/>
      <c r="F122" s="171"/>
      <c r="G122" s="172"/>
      <c r="H122" s="74" t="s">
        <v>8</v>
      </c>
      <c r="I122" s="165" t="s">
        <v>9</v>
      </c>
      <c r="J122" s="166"/>
      <c r="K122" s="167">
        <f t="shared" si="12"/>
        <v>85.14</v>
      </c>
      <c r="L122" s="167"/>
      <c r="M122" s="167"/>
      <c r="N122" s="167"/>
      <c r="O122" s="168">
        <f>+O116</f>
        <v>1.24</v>
      </c>
      <c r="P122" s="168"/>
      <c r="Q122" s="168"/>
      <c r="R122" s="168"/>
      <c r="S122" s="168"/>
      <c r="T122" s="167">
        <f t="shared" si="11"/>
        <v>105.57</v>
      </c>
      <c r="U122" s="167"/>
      <c r="V122" s="167"/>
      <c r="W122" s="167"/>
      <c r="X122" s="167"/>
      <c r="AG122" s="159">
        <f>T122+T123</f>
        <v>264.44</v>
      </c>
      <c r="AI122" s="15"/>
      <c r="AJ122" s="161">
        <v>844.99</v>
      </c>
      <c r="AL122" s="163">
        <f>AG122/AJ122</f>
        <v>0.313</v>
      </c>
    </row>
    <row r="123" spans="1:38" ht="12.75" customHeight="1" hidden="1">
      <c r="A123" s="142"/>
      <c r="B123" s="144"/>
      <c r="C123" s="173"/>
      <c r="D123" s="174"/>
      <c r="E123" s="174"/>
      <c r="F123" s="174"/>
      <c r="G123" s="175"/>
      <c r="H123" s="74" t="s">
        <v>10</v>
      </c>
      <c r="I123" s="165" t="s">
        <v>11</v>
      </c>
      <c r="J123" s="166"/>
      <c r="K123" s="167">
        <f t="shared" si="12"/>
        <v>2018.73</v>
      </c>
      <c r="L123" s="167"/>
      <c r="M123" s="167"/>
      <c r="N123" s="167"/>
      <c r="O123" s="168">
        <f>O122*O$25</f>
        <v>0.0787</v>
      </c>
      <c r="P123" s="168"/>
      <c r="Q123" s="168"/>
      <c r="R123" s="168"/>
      <c r="S123" s="168"/>
      <c r="T123" s="167">
        <f t="shared" si="11"/>
        <v>158.87</v>
      </c>
      <c r="U123" s="167"/>
      <c r="V123" s="167"/>
      <c r="W123" s="167"/>
      <c r="X123" s="167"/>
      <c r="AG123" s="160"/>
      <c r="AI123" s="15"/>
      <c r="AJ123" s="162"/>
      <c r="AL123" s="164"/>
    </row>
    <row r="124" spans="4:35" ht="12.75" hidden="1">
      <c r="D124" s="61"/>
      <c r="E124" s="61"/>
      <c r="F124" s="61"/>
      <c r="G124" s="61"/>
      <c r="H124" s="61"/>
      <c r="I124" s="61"/>
      <c r="J124" s="61"/>
      <c r="AI124" s="15"/>
    </row>
    <row r="125" spans="1:33" s="24" customFormat="1" ht="22.5" customHeight="1">
      <c r="A125" s="177" t="s">
        <v>48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</row>
    <row r="126" spans="1:35" ht="51" customHeight="1" hidden="1">
      <c r="A126" s="178" t="s">
        <v>4</v>
      </c>
      <c r="B126" s="179"/>
      <c r="C126" s="180" t="s">
        <v>28</v>
      </c>
      <c r="D126" s="181"/>
      <c r="E126" s="181"/>
      <c r="F126" s="181"/>
      <c r="G126" s="181"/>
      <c r="H126" s="182"/>
      <c r="I126" s="200" t="s">
        <v>5</v>
      </c>
      <c r="J126" s="200"/>
      <c r="K126" s="200" t="s">
        <v>29</v>
      </c>
      <c r="L126" s="200"/>
      <c r="M126" s="200"/>
      <c r="N126" s="200"/>
      <c r="O126" s="200" t="str">
        <f>+O114</f>
        <v>Норматив
 горячей воды
куб.м. ** Гкал/куб.м</v>
      </c>
      <c r="P126" s="200"/>
      <c r="Q126" s="200"/>
      <c r="R126" s="200"/>
      <c r="S126" s="200"/>
      <c r="T126" s="200" t="s">
        <v>6</v>
      </c>
      <c r="U126" s="200"/>
      <c r="V126" s="200"/>
      <c r="W126" s="200"/>
      <c r="X126" s="200"/>
      <c r="AI126" s="15"/>
    </row>
    <row r="127" spans="1:38" ht="12.75" customHeight="1" hidden="1">
      <c r="A127" s="183">
        <v>1</v>
      </c>
      <c r="B127" s="184"/>
      <c r="C127" s="183">
        <v>2</v>
      </c>
      <c r="D127" s="185"/>
      <c r="E127" s="185"/>
      <c r="F127" s="185"/>
      <c r="G127" s="185"/>
      <c r="H127" s="184"/>
      <c r="I127" s="196">
        <v>3</v>
      </c>
      <c r="J127" s="196"/>
      <c r="K127" s="196">
        <v>4</v>
      </c>
      <c r="L127" s="196"/>
      <c r="M127" s="196"/>
      <c r="N127" s="196"/>
      <c r="O127" s="196">
        <v>5</v>
      </c>
      <c r="P127" s="196"/>
      <c r="Q127" s="196"/>
      <c r="R127" s="196"/>
      <c r="S127" s="196"/>
      <c r="T127" s="196">
        <v>6</v>
      </c>
      <c r="U127" s="196"/>
      <c r="V127" s="196"/>
      <c r="W127" s="196"/>
      <c r="X127" s="196"/>
      <c r="AI127" s="15"/>
      <c r="AJ127" s="14"/>
      <c r="AL127" s="14"/>
    </row>
    <row r="128" spans="1:38" ht="12.75" customHeight="1" hidden="1">
      <c r="A128" s="169" t="s">
        <v>7</v>
      </c>
      <c r="B128" s="141"/>
      <c r="C128" s="170" t="s">
        <v>83</v>
      </c>
      <c r="D128" s="171"/>
      <c r="E128" s="171"/>
      <c r="F128" s="171"/>
      <c r="G128" s="172"/>
      <c r="H128" s="74" t="s">
        <v>8</v>
      </c>
      <c r="I128" s="165" t="s">
        <v>9</v>
      </c>
      <c r="J128" s="166"/>
      <c r="K128" s="167">
        <f>K22</f>
        <v>85.14</v>
      </c>
      <c r="L128" s="167"/>
      <c r="M128" s="167"/>
      <c r="N128" s="167"/>
      <c r="O128" s="168">
        <v>0.55</v>
      </c>
      <c r="P128" s="168"/>
      <c r="Q128" s="168"/>
      <c r="R128" s="168"/>
      <c r="S128" s="168"/>
      <c r="T128" s="167">
        <f aca="true" t="shared" si="13" ref="T128:T135">K128*O128</f>
        <v>46.83</v>
      </c>
      <c r="U128" s="167"/>
      <c r="V128" s="167"/>
      <c r="W128" s="167"/>
      <c r="X128" s="167"/>
      <c r="AG128" s="159">
        <f>T128+T129</f>
        <v>120.31</v>
      </c>
      <c r="AI128" s="15"/>
      <c r="AJ128" s="161">
        <v>155.6</v>
      </c>
      <c r="AL128" s="163">
        <f>AG128/AJ128</f>
        <v>0.773</v>
      </c>
    </row>
    <row r="129" spans="1:38" ht="12.75" customHeight="1" hidden="1">
      <c r="A129" s="142"/>
      <c r="B129" s="144"/>
      <c r="C129" s="173"/>
      <c r="D129" s="174"/>
      <c r="E129" s="174"/>
      <c r="F129" s="174"/>
      <c r="G129" s="175"/>
      <c r="H129" s="74" t="s">
        <v>10</v>
      </c>
      <c r="I129" s="165" t="s">
        <v>11</v>
      </c>
      <c r="J129" s="166"/>
      <c r="K129" s="167">
        <f>K23</f>
        <v>2018.73</v>
      </c>
      <c r="L129" s="167"/>
      <c r="M129" s="167"/>
      <c r="N129" s="167"/>
      <c r="O129" s="168">
        <f>O128*O$18</f>
        <v>0.0364</v>
      </c>
      <c r="P129" s="168"/>
      <c r="Q129" s="168"/>
      <c r="R129" s="168"/>
      <c r="S129" s="168"/>
      <c r="T129" s="167">
        <f t="shared" si="13"/>
        <v>73.48</v>
      </c>
      <c r="U129" s="167"/>
      <c r="V129" s="167"/>
      <c r="W129" s="167"/>
      <c r="X129" s="167"/>
      <c r="AG129" s="160"/>
      <c r="AI129" s="15"/>
      <c r="AJ129" s="162"/>
      <c r="AL129" s="164"/>
    </row>
    <row r="130" spans="1:38" ht="12.75" customHeight="1" hidden="1">
      <c r="A130" s="169" t="s">
        <v>7</v>
      </c>
      <c r="B130" s="141"/>
      <c r="C130" s="170" t="s">
        <v>84</v>
      </c>
      <c r="D130" s="171"/>
      <c r="E130" s="171"/>
      <c r="F130" s="171"/>
      <c r="G130" s="172"/>
      <c r="H130" s="74" t="s">
        <v>8</v>
      </c>
      <c r="I130" s="165" t="s">
        <v>9</v>
      </c>
      <c r="J130" s="166"/>
      <c r="K130" s="167">
        <f aca="true" t="shared" si="14" ref="K130:K135">K116</f>
        <v>85.14</v>
      </c>
      <c r="L130" s="167"/>
      <c r="M130" s="167"/>
      <c r="N130" s="167"/>
      <c r="O130" s="168">
        <f>+O128</f>
        <v>0.55</v>
      </c>
      <c r="P130" s="168"/>
      <c r="Q130" s="168"/>
      <c r="R130" s="168"/>
      <c r="S130" s="168"/>
      <c r="T130" s="167">
        <f t="shared" si="13"/>
        <v>46.83</v>
      </c>
      <c r="U130" s="167"/>
      <c r="V130" s="167"/>
      <c r="W130" s="167"/>
      <c r="X130" s="167"/>
      <c r="AG130" s="159">
        <f>T130+T131</f>
        <v>114.66</v>
      </c>
      <c r="AI130" s="15"/>
      <c r="AJ130" s="161">
        <v>844.99</v>
      </c>
      <c r="AL130" s="163">
        <f>AG130/AJ130</f>
        <v>0.136</v>
      </c>
    </row>
    <row r="131" spans="1:38" ht="12.75" customHeight="1" hidden="1">
      <c r="A131" s="142"/>
      <c r="B131" s="144"/>
      <c r="C131" s="173"/>
      <c r="D131" s="174"/>
      <c r="E131" s="174"/>
      <c r="F131" s="174"/>
      <c r="G131" s="175"/>
      <c r="H131" s="74" t="s">
        <v>10</v>
      </c>
      <c r="I131" s="165" t="s">
        <v>11</v>
      </c>
      <c r="J131" s="166"/>
      <c r="K131" s="167">
        <f t="shared" si="14"/>
        <v>2018.73</v>
      </c>
      <c r="L131" s="167"/>
      <c r="M131" s="167"/>
      <c r="N131" s="167"/>
      <c r="O131" s="168">
        <f>O130*O$20</f>
        <v>0.0336</v>
      </c>
      <c r="P131" s="168"/>
      <c r="Q131" s="168"/>
      <c r="R131" s="168"/>
      <c r="S131" s="168"/>
      <c r="T131" s="167">
        <f t="shared" si="13"/>
        <v>67.83</v>
      </c>
      <c r="U131" s="167"/>
      <c r="V131" s="167"/>
      <c r="W131" s="167"/>
      <c r="X131" s="167"/>
      <c r="AG131" s="160"/>
      <c r="AI131" s="15"/>
      <c r="AJ131" s="162"/>
      <c r="AL131" s="164"/>
    </row>
    <row r="132" spans="1:38" ht="12.75" customHeight="1">
      <c r="A132" s="169" t="s">
        <v>7</v>
      </c>
      <c r="B132" s="141"/>
      <c r="C132" s="170" t="s">
        <v>85</v>
      </c>
      <c r="D132" s="171"/>
      <c r="E132" s="171"/>
      <c r="F132" s="171"/>
      <c r="G132" s="172"/>
      <c r="H132" s="74" t="s">
        <v>8</v>
      </c>
      <c r="I132" s="165" t="s">
        <v>9</v>
      </c>
      <c r="J132" s="166"/>
      <c r="K132" s="167">
        <f t="shared" si="14"/>
        <v>85.14</v>
      </c>
      <c r="L132" s="167"/>
      <c r="M132" s="167"/>
      <c r="N132" s="167"/>
      <c r="O132" s="201">
        <f>+O128</f>
        <v>0.55</v>
      </c>
      <c r="P132" s="201"/>
      <c r="Q132" s="201"/>
      <c r="R132" s="201"/>
      <c r="S132" s="201"/>
      <c r="T132" s="167">
        <f t="shared" si="13"/>
        <v>46.83</v>
      </c>
      <c r="U132" s="167"/>
      <c r="V132" s="167"/>
      <c r="W132" s="167"/>
      <c r="X132" s="167"/>
      <c r="AG132" s="159">
        <f>T132+T133</f>
        <v>122.94</v>
      </c>
      <c r="AI132" s="15"/>
      <c r="AJ132" s="161">
        <v>844.99</v>
      </c>
      <c r="AL132" s="163">
        <f>AG132/AJ132</f>
        <v>0.145</v>
      </c>
    </row>
    <row r="133" spans="1:38" ht="12.75" customHeight="1">
      <c r="A133" s="142"/>
      <c r="B133" s="144"/>
      <c r="C133" s="173"/>
      <c r="D133" s="174"/>
      <c r="E133" s="174"/>
      <c r="F133" s="174"/>
      <c r="G133" s="175"/>
      <c r="H133" s="74" t="s">
        <v>10</v>
      </c>
      <c r="I133" s="165" t="s">
        <v>11</v>
      </c>
      <c r="J133" s="166"/>
      <c r="K133" s="167">
        <f t="shared" si="14"/>
        <v>2018.73</v>
      </c>
      <c r="L133" s="167"/>
      <c r="M133" s="167"/>
      <c r="N133" s="167"/>
      <c r="O133" s="168">
        <f>O132*O$23</f>
        <v>0.0377</v>
      </c>
      <c r="P133" s="168"/>
      <c r="Q133" s="168"/>
      <c r="R133" s="168"/>
      <c r="S133" s="168"/>
      <c r="T133" s="167">
        <f t="shared" si="13"/>
        <v>76.11</v>
      </c>
      <c r="U133" s="167"/>
      <c r="V133" s="167"/>
      <c r="W133" s="167"/>
      <c r="X133" s="167"/>
      <c r="AG133" s="160"/>
      <c r="AI133" s="15"/>
      <c r="AJ133" s="162"/>
      <c r="AL133" s="164"/>
    </row>
    <row r="134" spans="1:38" ht="12.75" customHeight="1">
      <c r="A134" s="169" t="s">
        <v>7</v>
      </c>
      <c r="B134" s="141"/>
      <c r="C134" s="170" t="s">
        <v>86</v>
      </c>
      <c r="D134" s="171"/>
      <c r="E134" s="171"/>
      <c r="F134" s="171"/>
      <c r="G134" s="172"/>
      <c r="H134" s="74" t="s">
        <v>8</v>
      </c>
      <c r="I134" s="165" t="s">
        <v>9</v>
      </c>
      <c r="J134" s="166"/>
      <c r="K134" s="167">
        <f t="shared" si="14"/>
        <v>85.14</v>
      </c>
      <c r="L134" s="167"/>
      <c r="M134" s="167"/>
      <c r="N134" s="167"/>
      <c r="O134" s="167">
        <f>+O128</f>
        <v>0.55</v>
      </c>
      <c r="P134" s="167"/>
      <c r="Q134" s="167"/>
      <c r="R134" s="167"/>
      <c r="S134" s="167"/>
      <c r="T134" s="167">
        <f t="shared" si="13"/>
        <v>46.83</v>
      </c>
      <c r="U134" s="167"/>
      <c r="V134" s="167"/>
      <c r="W134" s="167"/>
      <c r="X134" s="167"/>
      <c r="AG134" s="159">
        <f>T134+T135</f>
        <v>117.28</v>
      </c>
      <c r="AI134" s="15"/>
      <c r="AJ134" s="161">
        <v>844.99</v>
      </c>
      <c r="AL134" s="163">
        <f>AG134/AJ134</f>
        <v>0.139</v>
      </c>
    </row>
    <row r="135" spans="1:38" ht="12.75" customHeight="1">
      <c r="A135" s="142"/>
      <c r="B135" s="144"/>
      <c r="C135" s="173"/>
      <c r="D135" s="174"/>
      <c r="E135" s="174"/>
      <c r="F135" s="174"/>
      <c r="G135" s="175"/>
      <c r="H135" s="74" t="s">
        <v>10</v>
      </c>
      <c r="I135" s="165" t="s">
        <v>11</v>
      </c>
      <c r="J135" s="166"/>
      <c r="K135" s="167">
        <f t="shared" si="14"/>
        <v>2018.73</v>
      </c>
      <c r="L135" s="167"/>
      <c r="M135" s="167"/>
      <c r="N135" s="167"/>
      <c r="O135" s="168">
        <f>O134*O$25</f>
        <v>0.0349</v>
      </c>
      <c r="P135" s="168"/>
      <c r="Q135" s="168"/>
      <c r="R135" s="168"/>
      <c r="S135" s="168"/>
      <c r="T135" s="167">
        <f t="shared" si="13"/>
        <v>70.45</v>
      </c>
      <c r="U135" s="167"/>
      <c r="V135" s="167"/>
      <c r="W135" s="167"/>
      <c r="X135" s="167"/>
      <c r="AG135" s="160"/>
      <c r="AI135" s="15"/>
      <c r="AJ135" s="162"/>
      <c r="AL135" s="164"/>
    </row>
    <row r="136" spans="4:35" ht="12.75" hidden="1">
      <c r="D136" s="61"/>
      <c r="E136" s="61"/>
      <c r="F136" s="61"/>
      <c r="G136" s="61"/>
      <c r="H136" s="61"/>
      <c r="I136" s="61"/>
      <c r="J136" s="61"/>
      <c r="AI136" s="15"/>
    </row>
    <row r="137" spans="1:33" s="24" customFormat="1" ht="25.5" customHeight="1">
      <c r="A137" s="177" t="s">
        <v>49</v>
      </c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</row>
    <row r="138" spans="1:35" ht="51" customHeight="1" hidden="1">
      <c r="A138" s="178" t="s">
        <v>4</v>
      </c>
      <c r="B138" s="179"/>
      <c r="C138" s="180" t="s">
        <v>28</v>
      </c>
      <c r="D138" s="181"/>
      <c r="E138" s="181"/>
      <c r="F138" s="181"/>
      <c r="G138" s="181"/>
      <c r="H138" s="182"/>
      <c r="I138" s="200" t="s">
        <v>5</v>
      </c>
      <c r="J138" s="200"/>
      <c r="K138" s="200" t="s">
        <v>29</v>
      </c>
      <c r="L138" s="200"/>
      <c r="M138" s="200"/>
      <c r="N138" s="200"/>
      <c r="O138" s="200" t="str">
        <f>+O126</f>
        <v>Норматив
 горячей воды
куб.м. ** Гкал/куб.м</v>
      </c>
      <c r="P138" s="200"/>
      <c r="Q138" s="200"/>
      <c r="R138" s="200"/>
      <c r="S138" s="200"/>
      <c r="T138" s="200" t="s">
        <v>6</v>
      </c>
      <c r="U138" s="200"/>
      <c r="V138" s="200"/>
      <c r="W138" s="200"/>
      <c r="X138" s="200"/>
      <c r="AI138" s="15"/>
    </row>
    <row r="139" spans="1:38" ht="12.75" customHeight="1" hidden="1">
      <c r="A139" s="183">
        <v>1</v>
      </c>
      <c r="B139" s="184"/>
      <c r="C139" s="183">
        <v>2</v>
      </c>
      <c r="D139" s="185"/>
      <c r="E139" s="185"/>
      <c r="F139" s="185"/>
      <c r="G139" s="185"/>
      <c r="H139" s="184"/>
      <c r="I139" s="196">
        <v>3</v>
      </c>
      <c r="J139" s="196"/>
      <c r="K139" s="196">
        <v>4</v>
      </c>
      <c r="L139" s="196"/>
      <c r="M139" s="196"/>
      <c r="N139" s="196"/>
      <c r="O139" s="196">
        <v>5</v>
      </c>
      <c r="P139" s="196"/>
      <c r="Q139" s="196"/>
      <c r="R139" s="196"/>
      <c r="S139" s="196"/>
      <c r="T139" s="196">
        <v>6</v>
      </c>
      <c r="U139" s="196"/>
      <c r="V139" s="196"/>
      <c r="W139" s="196"/>
      <c r="X139" s="196"/>
      <c r="AI139" s="15"/>
      <c r="AJ139" s="14"/>
      <c r="AL139" s="14"/>
    </row>
    <row r="140" spans="1:38" ht="12.75" customHeight="1" hidden="1">
      <c r="A140" s="169" t="s">
        <v>7</v>
      </c>
      <c r="B140" s="141"/>
      <c r="C140" s="170" t="s">
        <v>83</v>
      </c>
      <c r="D140" s="171"/>
      <c r="E140" s="171"/>
      <c r="F140" s="171"/>
      <c r="G140" s="172"/>
      <c r="H140" s="74" t="s">
        <v>8</v>
      </c>
      <c r="I140" s="165" t="s">
        <v>9</v>
      </c>
      <c r="J140" s="166"/>
      <c r="K140" s="202">
        <f>K22</f>
        <v>85.14</v>
      </c>
      <c r="L140" s="203"/>
      <c r="M140" s="203"/>
      <c r="N140" s="204"/>
      <c r="O140" s="205">
        <v>1.91</v>
      </c>
      <c r="P140" s="206"/>
      <c r="Q140" s="206"/>
      <c r="R140" s="206"/>
      <c r="S140" s="207"/>
      <c r="T140" s="202">
        <f aca="true" t="shared" si="15" ref="T140:T147">K140*O140</f>
        <v>162.62</v>
      </c>
      <c r="U140" s="203"/>
      <c r="V140" s="203"/>
      <c r="W140" s="203"/>
      <c r="X140" s="204"/>
      <c r="AG140" s="159">
        <f>T140+T141</f>
        <v>417.59</v>
      </c>
      <c r="AI140" s="15"/>
      <c r="AJ140" s="161">
        <v>375.04</v>
      </c>
      <c r="AL140" s="163">
        <f>AG140/AJ140</f>
        <v>1.113</v>
      </c>
    </row>
    <row r="141" spans="1:38" ht="12.75" customHeight="1" hidden="1">
      <c r="A141" s="142"/>
      <c r="B141" s="144"/>
      <c r="C141" s="173"/>
      <c r="D141" s="174"/>
      <c r="E141" s="174"/>
      <c r="F141" s="174"/>
      <c r="G141" s="175"/>
      <c r="H141" s="74" t="s">
        <v>10</v>
      </c>
      <c r="I141" s="165" t="s">
        <v>11</v>
      </c>
      <c r="J141" s="166"/>
      <c r="K141" s="202">
        <f>K23</f>
        <v>2018.73</v>
      </c>
      <c r="L141" s="203"/>
      <c r="M141" s="203"/>
      <c r="N141" s="204"/>
      <c r="O141" s="168">
        <f>O140*O$18</f>
        <v>0.1263</v>
      </c>
      <c r="P141" s="168"/>
      <c r="Q141" s="168"/>
      <c r="R141" s="168"/>
      <c r="S141" s="168"/>
      <c r="T141" s="202">
        <f t="shared" si="15"/>
        <v>254.97</v>
      </c>
      <c r="U141" s="203"/>
      <c r="V141" s="203"/>
      <c r="W141" s="203"/>
      <c r="X141" s="204"/>
      <c r="AG141" s="160"/>
      <c r="AI141" s="15"/>
      <c r="AJ141" s="162"/>
      <c r="AL141" s="164"/>
    </row>
    <row r="142" spans="1:38" ht="12.75" customHeight="1" hidden="1">
      <c r="A142" s="169" t="s">
        <v>7</v>
      </c>
      <c r="B142" s="141"/>
      <c r="C142" s="170" t="s">
        <v>84</v>
      </c>
      <c r="D142" s="171"/>
      <c r="E142" s="171"/>
      <c r="F142" s="171"/>
      <c r="G142" s="172"/>
      <c r="H142" s="74" t="s">
        <v>8</v>
      </c>
      <c r="I142" s="165" t="s">
        <v>9</v>
      </c>
      <c r="J142" s="166"/>
      <c r="K142" s="167">
        <f aca="true" t="shared" si="16" ref="K142:K147">K128</f>
        <v>85.14</v>
      </c>
      <c r="L142" s="167"/>
      <c r="M142" s="167"/>
      <c r="N142" s="167"/>
      <c r="O142" s="168">
        <f>+O140</f>
        <v>1.91</v>
      </c>
      <c r="P142" s="168"/>
      <c r="Q142" s="168"/>
      <c r="R142" s="168"/>
      <c r="S142" s="168"/>
      <c r="T142" s="167">
        <f t="shared" si="15"/>
        <v>162.62</v>
      </c>
      <c r="U142" s="167"/>
      <c r="V142" s="167"/>
      <c r="W142" s="167"/>
      <c r="X142" s="167"/>
      <c r="AG142" s="159">
        <f>T142+T143</f>
        <v>397.8</v>
      </c>
      <c r="AI142" s="15"/>
      <c r="AJ142" s="161">
        <v>844.99</v>
      </c>
      <c r="AL142" s="163">
        <f>AG142/AJ142</f>
        <v>0.471</v>
      </c>
    </row>
    <row r="143" spans="1:38" ht="12.75" customHeight="1" hidden="1">
      <c r="A143" s="142"/>
      <c r="B143" s="144"/>
      <c r="C143" s="173"/>
      <c r="D143" s="174"/>
      <c r="E143" s="174"/>
      <c r="F143" s="174"/>
      <c r="G143" s="175"/>
      <c r="H143" s="74" t="s">
        <v>10</v>
      </c>
      <c r="I143" s="165" t="s">
        <v>11</v>
      </c>
      <c r="J143" s="166"/>
      <c r="K143" s="167">
        <f t="shared" si="16"/>
        <v>2018.73</v>
      </c>
      <c r="L143" s="167"/>
      <c r="M143" s="167"/>
      <c r="N143" s="167"/>
      <c r="O143" s="168">
        <f>O142*O$20</f>
        <v>0.1165</v>
      </c>
      <c r="P143" s="168"/>
      <c r="Q143" s="168"/>
      <c r="R143" s="168"/>
      <c r="S143" s="168"/>
      <c r="T143" s="167">
        <f t="shared" si="15"/>
        <v>235.18</v>
      </c>
      <c r="U143" s="167"/>
      <c r="V143" s="167"/>
      <c r="W143" s="167"/>
      <c r="X143" s="167"/>
      <c r="AG143" s="160"/>
      <c r="AI143" s="15"/>
      <c r="AJ143" s="162"/>
      <c r="AL143" s="164"/>
    </row>
    <row r="144" spans="1:38" ht="12.75" customHeight="1">
      <c r="A144" s="169" t="s">
        <v>7</v>
      </c>
      <c r="B144" s="141"/>
      <c r="C144" s="170" t="s">
        <v>85</v>
      </c>
      <c r="D144" s="171"/>
      <c r="E144" s="171"/>
      <c r="F144" s="171"/>
      <c r="G144" s="172"/>
      <c r="H144" s="74" t="s">
        <v>8</v>
      </c>
      <c r="I144" s="165" t="s">
        <v>9</v>
      </c>
      <c r="J144" s="166"/>
      <c r="K144" s="167">
        <f t="shared" si="16"/>
        <v>85.14</v>
      </c>
      <c r="L144" s="167"/>
      <c r="M144" s="167"/>
      <c r="N144" s="167"/>
      <c r="O144" s="201">
        <f>+O140</f>
        <v>1.91</v>
      </c>
      <c r="P144" s="201"/>
      <c r="Q144" s="201"/>
      <c r="R144" s="201"/>
      <c r="S144" s="201"/>
      <c r="T144" s="167">
        <f t="shared" si="15"/>
        <v>162.62</v>
      </c>
      <c r="U144" s="167"/>
      <c r="V144" s="167"/>
      <c r="W144" s="167"/>
      <c r="X144" s="167"/>
      <c r="AG144" s="159">
        <f>T144+T145</f>
        <v>427.07</v>
      </c>
      <c r="AI144" s="15"/>
      <c r="AJ144" s="161">
        <v>844.99</v>
      </c>
      <c r="AL144" s="163">
        <f>AG144/AJ144</f>
        <v>0.505</v>
      </c>
    </row>
    <row r="145" spans="1:38" ht="12.75" customHeight="1">
      <c r="A145" s="142"/>
      <c r="B145" s="144"/>
      <c r="C145" s="173"/>
      <c r="D145" s="174"/>
      <c r="E145" s="174"/>
      <c r="F145" s="174"/>
      <c r="G145" s="175"/>
      <c r="H145" s="74" t="s">
        <v>10</v>
      </c>
      <c r="I145" s="165" t="s">
        <v>11</v>
      </c>
      <c r="J145" s="166"/>
      <c r="K145" s="167">
        <f t="shared" si="16"/>
        <v>2018.73</v>
      </c>
      <c r="L145" s="167"/>
      <c r="M145" s="167"/>
      <c r="N145" s="167"/>
      <c r="O145" s="168">
        <f>O144*O$23</f>
        <v>0.131</v>
      </c>
      <c r="P145" s="168"/>
      <c r="Q145" s="168"/>
      <c r="R145" s="168"/>
      <c r="S145" s="168"/>
      <c r="T145" s="167">
        <f t="shared" si="15"/>
        <v>264.45</v>
      </c>
      <c r="U145" s="167"/>
      <c r="V145" s="167"/>
      <c r="W145" s="167"/>
      <c r="X145" s="167"/>
      <c r="AG145" s="160"/>
      <c r="AI145" s="15"/>
      <c r="AJ145" s="162"/>
      <c r="AL145" s="164"/>
    </row>
    <row r="146" spans="1:38" ht="12.75" customHeight="1">
      <c r="A146" s="169" t="s">
        <v>7</v>
      </c>
      <c r="B146" s="141"/>
      <c r="C146" s="170" t="s">
        <v>86</v>
      </c>
      <c r="D146" s="171"/>
      <c r="E146" s="171"/>
      <c r="F146" s="171"/>
      <c r="G146" s="172"/>
      <c r="H146" s="74" t="s">
        <v>8</v>
      </c>
      <c r="I146" s="165" t="s">
        <v>9</v>
      </c>
      <c r="J146" s="166"/>
      <c r="K146" s="167">
        <f t="shared" si="16"/>
        <v>85.14</v>
      </c>
      <c r="L146" s="167"/>
      <c r="M146" s="167"/>
      <c r="N146" s="167"/>
      <c r="O146" s="167">
        <f>+O140</f>
        <v>1.91</v>
      </c>
      <c r="P146" s="167"/>
      <c r="Q146" s="167"/>
      <c r="R146" s="167"/>
      <c r="S146" s="167"/>
      <c r="T146" s="167">
        <f t="shared" si="15"/>
        <v>162.62</v>
      </c>
      <c r="U146" s="167"/>
      <c r="V146" s="167"/>
      <c r="W146" s="167"/>
      <c r="X146" s="167"/>
      <c r="AG146" s="159">
        <f>T146+T147</f>
        <v>407.49</v>
      </c>
      <c r="AI146" s="15"/>
      <c r="AJ146" s="161">
        <v>844.99</v>
      </c>
      <c r="AL146" s="163">
        <f>AG146/AJ146</f>
        <v>0.482</v>
      </c>
    </row>
    <row r="147" spans="1:38" ht="12.75" customHeight="1">
      <c r="A147" s="142"/>
      <c r="B147" s="144"/>
      <c r="C147" s="173"/>
      <c r="D147" s="174"/>
      <c r="E147" s="174"/>
      <c r="F147" s="174"/>
      <c r="G147" s="175"/>
      <c r="H147" s="74" t="s">
        <v>10</v>
      </c>
      <c r="I147" s="165" t="s">
        <v>11</v>
      </c>
      <c r="J147" s="166"/>
      <c r="K147" s="167">
        <f t="shared" si="16"/>
        <v>2018.73</v>
      </c>
      <c r="L147" s="167"/>
      <c r="M147" s="167"/>
      <c r="N147" s="167"/>
      <c r="O147" s="168">
        <f>O146*O$25</f>
        <v>0.1213</v>
      </c>
      <c r="P147" s="168"/>
      <c r="Q147" s="168"/>
      <c r="R147" s="168"/>
      <c r="S147" s="168"/>
      <c r="T147" s="167">
        <f t="shared" si="15"/>
        <v>244.87</v>
      </c>
      <c r="U147" s="167"/>
      <c r="V147" s="167"/>
      <c r="W147" s="167"/>
      <c r="X147" s="167"/>
      <c r="AG147" s="160"/>
      <c r="AI147" s="15"/>
      <c r="AJ147" s="162"/>
      <c r="AL147" s="164"/>
    </row>
    <row r="148" spans="4:35" ht="0" customHeight="1" hidden="1">
      <c r="D148" s="61"/>
      <c r="E148" s="61"/>
      <c r="F148" s="61"/>
      <c r="G148" s="61"/>
      <c r="H148" s="61"/>
      <c r="I148" s="61"/>
      <c r="J148" s="61"/>
      <c r="AI148" s="15"/>
    </row>
    <row r="149" spans="4:35" ht="1.5" customHeight="1">
      <c r="D149" s="61"/>
      <c r="E149" s="61"/>
      <c r="F149" s="61"/>
      <c r="G149" s="61"/>
      <c r="H149" s="61"/>
      <c r="I149" s="61"/>
      <c r="J149" s="61"/>
      <c r="AI149" s="15"/>
    </row>
    <row r="150" spans="1:35" s="5" customFormat="1" ht="15">
      <c r="A150" s="176" t="s">
        <v>112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75"/>
      <c r="AG150" s="75"/>
      <c r="AH150"/>
      <c r="AI150" s="20"/>
    </row>
    <row r="151" spans="1:33" s="24" customFormat="1" ht="27" customHeight="1">
      <c r="A151" s="177" t="s">
        <v>41</v>
      </c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23"/>
      <c r="AG151" s="23"/>
    </row>
    <row r="152" spans="1:35" ht="51" customHeight="1" hidden="1">
      <c r="A152" s="178" t="s">
        <v>4</v>
      </c>
      <c r="B152" s="179"/>
      <c r="C152" s="180" t="s">
        <v>28</v>
      </c>
      <c r="D152" s="181"/>
      <c r="E152" s="181"/>
      <c r="F152" s="181"/>
      <c r="G152" s="181"/>
      <c r="H152" s="182"/>
      <c r="I152" s="200" t="s">
        <v>5</v>
      </c>
      <c r="J152" s="200"/>
      <c r="K152" s="200" t="s">
        <v>29</v>
      </c>
      <c r="L152" s="200"/>
      <c r="M152" s="200"/>
      <c r="N152" s="200"/>
      <c r="O152" s="200" t="s">
        <v>113</v>
      </c>
      <c r="P152" s="200"/>
      <c r="Q152" s="200"/>
      <c r="R152" s="200"/>
      <c r="S152" s="200"/>
      <c r="T152" s="200" t="s">
        <v>6</v>
      </c>
      <c r="U152" s="200"/>
      <c r="V152" s="200"/>
      <c r="W152" s="200"/>
      <c r="X152" s="200"/>
      <c r="AI152" s="15"/>
    </row>
    <row r="153" spans="1:38" ht="12.75" customHeight="1" hidden="1">
      <c r="A153" s="183">
        <v>1</v>
      </c>
      <c r="B153" s="184"/>
      <c r="C153" s="183">
        <v>2</v>
      </c>
      <c r="D153" s="185"/>
      <c r="E153" s="185"/>
      <c r="F153" s="185"/>
      <c r="G153" s="185"/>
      <c r="H153" s="184"/>
      <c r="I153" s="196">
        <v>3</v>
      </c>
      <c r="J153" s="196"/>
      <c r="K153" s="196">
        <v>4</v>
      </c>
      <c r="L153" s="196"/>
      <c r="M153" s="196"/>
      <c r="N153" s="196"/>
      <c r="O153" s="196">
        <v>5</v>
      </c>
      <c r="P153" s="196"/>
      <c r="Q153" s="196"/>
      <c r="R153" s="196"/>
      <c r="S153" s="196"/>
      <c r="T153" s="197" t="s">
        <v>79</v>
      </c>
      <c r="U153" s="198"/>
      <c r="V153" s="198"/>
      <c r="W153" s="198"/>
      <c r="X153" s="199"/>
      <c r="AI153" s="15"/>
      <c r="AJ153" s="14"/>
      <c r="AL153" s="14"/>
    </row>
    <row r="154" spans="1:38" ht="12.75" customHeight="1">
      <c r="A154" s="169" t="s">
        <v>7</v>
      </c>
      <c r="B154" s="141"/>
      <c r="C154" s="170" t="s">
        <v>85</v>
      </c>
      <c r="D154" s="171"/>
      <c r="E154" s="171"/>
      <c r="F154" s="171"/>
      <c r="G154" s="172"/>
      <c r="H154" s="74" t="s">
        <v>8</v>
      </c>
      <c r="I154" s="165" t="s">
        <v>9</v>
      </c>
      <c r="J154" s="166"/>
      <c r="K154" s="167">
        <f>K140</f>
        <v>85.14</v>
      </c>
      <c r="L154" s="167"/>
      <c r="M154" s="167"/>
      <c r="N154" s="167"/>
      <c r="O154" s="167">
        <f>+O48*2</f>
        <v>6.48</v>
      </c>
      <c r="P154" s="167"/>
      <c r="Q154" s="167"/>
      <c r="R154" s="167"/>
      <c r="S154" s="167"/>
      <c r="T154" s="167">
        <f>K154*O154</f>
        <v>551.71</v>
      </c>
      <c r="U154" s="167"/>
      <c r="V154" s="167"/>
      <c r="W154" s="167"/>
      <c r="X154" s="167"/>
      <c r="AG154" s="159">
        <f>T154+T155</f>
        <v>1449.04</v>
      </c>
      <c r="AI154" s="15"/>
      <c r="AJ154" s="161">
        <v>844.99</v>
      </c>
      <c r="AL154" s="163">
        <f>AG154/AJ154</f>
        <v>1.715</v>
      </c>
    </row>
    <row r="155" spans="1:38" ht="12.75" customHeight="1">
      <c r="A155" s="142"/>
      <c r="B155" s="144"/>
      <c r="C155" s="173"/>
      <c r="D155" s="174"/>
      <c r="E155" s="174"/>
      <c r="F155" s="174"/>
      <c r="G155" s="175"/>
      <c r="H155" s="74" t="s">
        <v>10</v>
      </c>
      <c r="I155" s="165" t="s">
        <v>11</v>
      </c>
      <c r="J155" s="166"/>
      <c r="K155" s="167">
        <f>K141</f>
        <v>2018.73</v>
      </c>
      <c r="L155" s="167"/>
      <c r="M155" s="167"/>
      <c r="N155" s="167"/>
      <c r="O155" s="168">
        <f>O154*O$23</f>
        <v>0.4445</v>
      </c>
      <c r="P155" s="168"/>
      <c r="Q155" s="168"/>
      <c r="R155" s="168"/>
      <c r="S155" s="168"/>
      <c r="T155" s="167">
        <f>K155*O155</f>
        <v>897.33</v>
      </c>
      <c r="U155" s="167"/>
      <c r="V155" s="167"/>
      <c r="W155" s="167"/>
      <c r="X155" s="167"/>
      <c r="AG155" s="160"/>
      <c r="AI155" s="15"/>
      <c r="AJ155" s="162"/>
      <c r="AL155" s="164"/>
    </row>
    <row r="156" spans="1:38" ht="12.75" customHeight="1">
      <c r="A156" s="169" t="s">
        <v>7</v>
      </c>
      <c r="B156" s="141"/>
      <c r="C156" s="170" t="s">
        <v>86</v>
      </c>
      <c r="D156" s="171"/>
      <c r="E156" s="171"/>
      <c r="F156" s="171"/>
      <c r="G156" s="172"/>
      <c r="H156" s="74" t="s">
        <v>8</v>
      </c>
      <c r="I156" s="165" t="s">
        <v>9</v>
      </c>
      <c r="J156" s="166"/>
      <c r="K156" s="167">
        <f>K142</f>
        <v>85.14</v>
      </c>
      <c r="L156" s="167"/>
      <c r="M156" s="167"/>
      <c r="N156" s="167"/>
      <c r="O156" s="167">
        <f>+O154</f>
        <v>6.48</v>
      </c>
      <c r="P156" s="167"/>
      <c r="Q156" s="167"/>
      <c r="R156" s="167"/>
      <c r="S156" s="167"/>
      <c r="T156" s="167">
        <f>K156*O156</f>
        <v>551.71</v>
      </c>
      <c r="U156" s="167"/>
      <c r="V156" s="167"/>
      <c r="W156" s="167"/>
      <c r="X156" s="167"/>
      <c r="AG156" s="159">
        <f>T156+T157</f>
        <v>1382.42</v>
      </c>
      <c r="AI156" s="15"/>
      <c r="AJ156" s="161">
        <v>844.99</v>
      </c>
      <c r="AL156" s="163">
        <f>AG156/AJ156</f>
        <v>1.636</v>
      </c>
    </row>
    <row r="157" spans="1:38" ht="12.75" customHeight="1">
      <c r="A157" s="142"/>
      <c r="B157" s="144"/>
      <c r="C157" s="173"/>
      <c r="D157" s="174"/>
      <c r="E157" s="174"/>
      <c r="F157" s="174"/>
      <c r="G157" s="175"/>
      <c r="H157" s="74" t="s">
        <v>10</v>
      </c>
      <c r="I157" s="165" t="s">
        <v>11</v>
      </c>
      <c r="J157" s="166"/>
      <c r="K157" s="167">
        <f>K143</f>
        <v>2018.73</v>
      </c>
      <c r="L157" s="167"/>
      <c r="M157" s="167"/>
      <c r="N157" s="167"/>
      <c r="O157" s="168">
        <f>O156*O$25</f>
        <v>0.4115</v>
      </c>
      <c r="P157" s="168"/>
      <c r="Q157" s="168"/>
      <c r="R157" s="168"/>
      <c r="S157" s="168"/>
      <c r="T157" s="167">
        <f>K157*O157</f>
        <v>830.71</v>
      </c>
      <c r="U157" s="167"/>
      <c r="V157" s="167"/>
      <c r="W157" s="167"/>
      <c r="X157" s="167"/>
      <c r="AG157" s="160"/>
      <c r="AI157" s="15"/>
      <c r="AJ157" s="162"/>
      <c r="AL157" s="164"/>
    </row>
    <row r="158" spans="1:33" s="24" customFormat="1" ht="30" customHeight="1">
      <c r="A158" s="177" t="s">
        <v>43</v>
      </c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  <c r="AA158" s="177"/>
      <c r="AB158" s="177"/>
      <c r="AC158" s="177"/>
      <c r="AD158" s="177"/>
      <c r="AE158" s="177"/>
      <c r="AF158" s="177"/>
      <c r="AG158" s="177"/>
    </row>
    <row r="159" spans="1:38" ht="12.75" customHeight="1">
      <c r="A159" s="169" t="s">
        <v>7</v>
      </c>
      <c r="B159" s="141"/>
      <c r="C159" s="170" t="s">
        <v>85</v>
      </c>
      <c r="D159" s="171"/>
      <c r="E159" s="171"/>
      <c r="F159" s="171"/>
      <c r="G159" s="172"/>
      <c r="H159" s="74" t="s">
        <v>8</v>
      </c>
      <c r="I159" s="165" t="s">
        <v>9</v>
      </c>
      <c r="J159" s="166"/>
      <c r="K159" s="167">
        <f>+K154</f>
        <v>85.14</v>
      </c>
      <c r="L159" s="167"/>
      <c r="M159" s="167"/>
      <c r="N159" s="167"/>
      <c r="O159" s="167">
        <f>+O72*2</f>
        <v>5.26</v>
      </c>
      <c r="P159" s="167"/>
      <c r="Q159" s="167"/>
      <c r="R159" s="167"/>
      <c r="S159" s="167"/>
      <c r="T159" s="167">
        <f>K159*O159</f>
        <v>447.84</v>
      </c>
      <c r="U159" s="167"/>
      <c r="V159" s="167"/>
      <c r="W159" s="167"/>
      <c r="X159" s="167"/>
      <c r="AG159" s="159">
        <f>T159+T160</f>
        <v>1176.2</v>
      </c>
      <c r="AI159" s="15"/>
      <c r="AJ159" s="161">
        <v>844.99</v>
      </c>
      <c r="AL159" s="163">
        <f>AG159/AJ159</f>
        <v>1.392</v>
      </c>
    </row>
    <row r="160" spans="1:38" ht="12.75" customHeight="1">
      <c r="A160" s="142"/>
      <c r="B160" s="144"/>
      <c r="C160" s="173"/>
      <c r="D160" s="174"/>
      <c r="E160" s="174"/>
      <c r="F160" s="174"/>
      <c r="G160" s="175"/>
      <c r="H160" s="74" t="s">
        <v>10</v>
      </c>
      <c r="I160" s="165" t="s">
        <v>11</v>
      </c>
      <c r="J160" s="166"/>
      <c r="K160" s="167">
        <f>+K155</f>
        <v>2018.73</v>
      </c>
      <c r="L160" s="167"/>
      <c r="M160" s="167"/>
      <c r="N160" s="167"/>
      <c r="O160" s="168">
        <f>O159*O$23</f>
        <v>0.3608</v>
      </c>
      <c r="P160" s="168"/>
      <c r="Q160" s="168"/>
      <c r="R160" s="168"/>
      <c r="S160" s="168"/>
      <c r="T160" s="167">
        <f>K160*O160</f>
        <v>728.36</v>
      </c>
      <c r="U160" s="167"/>
      <c r="V160" s="167"/>
      <c r="W160" s="167"/>
      <c r="X160" s="167"/>
      <c r="AG160" s="160"/>
      <c r="AI160" s="15"/>
      <c r="AJ160" s="162"/>
      <c r="AL160" s="164"/>
    </row>
    <row r="161" spans="1:38" ht="12.75" customHeight="1">
      <c r="A161" s="169" t="s">
        <v>7</v>
      </c>
      <c r="B161" s="141"/>
      <c r="C161" s="170" t="s">
        <v>86</v>
      </c>
      <c r="D161" s="171"/>
      <c r="E161" s="171"/>
      <c r="F161" s="171"/>
      <c r="G161" s="172"/>
      <c r="H161" s="74" t="s">
        <v>8</v>
      </c>
      <c r="I161" s="165" t="s">
        <v>9</v>
      </c>
      <c r="J161" s="166"/>
      <c r="K161" s="167">
        <f>+K156</f>
        <v>85.14</v>
      </c>
      <c r="L161" s="167"/>
      <c r="M161" s="167"/>
      <c r="N161" s="167"/>
      <c r="O161" s="167">
        <f>+O159</f>
        <v>5.26</v>
      </c>
      <c r="P161" s="167"/>
      <c r="Q161" s="167"/>
      <c r="R161" s="167"/>
      <c r="S161" s="167"/>
      <c r="T161" s="167">
        <f>K161*O161</f>
        <v>447.84</v>
      </c>
      <c r="U161" s="167"/>
      <c r="V161" s="167"/>
      <c r="W161" s="167"/>
      <c r="X161" s="167"/>
      <c r="AG161" s="159">
        <f>T161+T162</f>
        <v>1122.1</v>
      </c>
      <c r="AI161" s="15"/>
      <c r="AJ161" s="161">
        <v>844.99</v>
      </c>
      <c r="AL161" s="163">
        <f>AG161/AJ161</f>
        <v>1.328</v>
      </c>
    </row>
    <row r="162" spans="1:38" ht="12.75" customHeight="1">
      <c r="A162" s="142"/>
      <c r="B162" s="144"/>
      <c r="C162" s="173"/>
      <c r="D162" s="174"/>
      <c r="E162" s="174"/>
      <c r="F162" s="174"/>
      <c r="G162" s="175"/>
      <c r="H162" s="74" t="s">
        <v>10</v>
      </c>
      <c r="I162" s="165" t="s">
        <v>11</v>
      </c>
      <c r="J162" s="166"/>
      <c r="K162" s="167">
        <f>+K157</f>
        <v>2018.73</v>
      </c>
      <c r="L162" s="167"/>
      <c r="M162" s="167"/>
      <c r="N162" s="167"/>
      <c r="O162" s="168">
        <f>O161*O$25</f>
        <v>0.334</v>
      </c>
      <c r="P162" s="168"/>
      <c r="Q162" s="168"/>
      <c r="R162" s="168"/>
      <c r="S162" s="168"/>
      <c r="T162" s="167">
        <f>K162*O162</f>
        <v>674.26</v>
      </c>
      <c r="U162" s="167"/>
      <c r="V162" s="167"/>
      <c r="W162" s="167"/>
      <c r="X162" s="167"/>
      <c r="AG162" s="160"/>
      <c r="AI162" s="15"/>
      <c r="AJ162" s="162"/>
      <c r="AL162" s="164"/>
    </row>
    <row r="163" spans="1:39" ht="25.5" customHeight="1">
      <c r="A163" s="177" t="s">
        <v>48</v>
      </c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9"/>
      <c r="AG163" s="37"/>
      <c r="AL163" s="38"/>
      <c r="AM163" s="39"/>
    </row>
    <row r="164" spans="1:38" ht="12.75" customHeight="1">
      <c r="A164" s="169" t="s">
        <v>7</v>
      </c>
      <c r="B164" s="141"/>
      <c r="C164" s="170" t="s">
        <v>85</v>
      </c>
      <c r="D164" s="171"/>
      <c r="E164" s="171"/>
      <c r="F164" s="171"/>
      <c r="G164" s="172"/>
      <c r="H164" s="74" t="s">
        <v>8</v>
      </c>
      <c r="I164" s="165" t="s">
        <v>9</v>
      </c>
      <c r="J164" s="166"/>
      <c r="K164" s="167">
        <f>+K159</f>
        <v>85.14</v>
      </c>
      <c r="L164" s="167"/>
      <c r="M164" s="167"/>
      <c r="N164" s="167"/>
      <c r="O164" s="167">
        <f>+O132*2</f>
        <v>1.1</v>
      </c>
      <c r="P164" s="167"/>
      <c r="Q164" s="167"/>
      <c r="R164" s="167"/>
      <c r="S164" s="167"/>
      <c r="T164" s="167">
        <f>K164*O164</f>
        <v>93.65</v>
      </c>
      <c r="U164" s="167"/>
      <c r="V164" s="167"/>
      <c r="W164" s="167"/>
      <c r="X164" s="167"/>
      <c r="AG164" s="159">
        <f>T164+T165</f>
        <v>246.06</v>
      </c>
      <c r="AI164" s="15"/>
      <c r="AJ164" s="161">
        <v>844.99</v>
      </c>
      <c r="AL164" s="163">
        <f>AG164/AJ164</f>
        <v>0.291</v>
      </c>
    </row>
    <row r="165" spans="1:38" ht="12.75" customHeight="1">
      <c r="A165" s="142"/>
      <c r="B165" s="144"/>
      <c r="C165" s="173"/>
      <c r="D165" s="174"/>
      <c r="E165" s="174"/>
      <c r="F165" s="174"/>
      <c r="G165" s="175"/>
      <c r="H165" s="74" t="s">
        <v>10</v>
      </c>
      <c r="I165" s="165" t="s">
        <v>11</v>
      </c>
      <c r="J165" s="166"/>
      <c r="K165" s="167">
        <f>+K160</f>
        <v>2018.73</v>
      </c>
      <c r="L165" s="167"/>
      <c r="M165" s="167"/>
      <c r="N165" s="167"/>
      <c r="O165" s="168">
        <f>O164*O$23</f>
        <v>0.0755</v>
      </c>
      <c r="P165" s="168"/>
      <c r="Q165" s="168"/>
      <c r="R165" s="168"/>
      <c r="S165" s="168"/>
      <c r="T165" s="167">
        <f>K165*O165</f>
        <v>152.41</v>
      </c>
      <c r="U165" s="167"/>
      <c r="V165" s="167"/>
      <c r="W165" s="167"/>
      <c r="X165" s="167"/>
      <c r="AG165" s="160"/>
      <c r="AI165" s="15"/>
      <c r="AJ165" s="162"/>
      <c r="AL165" s="164"/>
    </row>
    <row r="166" spans="1:38" ht="12.75" customHeight="1">
      <c r="A166" s="169" t="s">
        <v>7</v>
      </c>
      <c r="B166" s="141"/>
      <c r="C166" s="170" t="s">
        <v>86</v>
      </c>
      <c r="D166" s="171"/>
      <c r="E166" s="171"/>
      <c r="F166" s="171"/>
      <c r="G166" s="172"/>
      <c r="H166" s="74" t="s">
        <v>8</v>
      </c>
      <c r="I166" s="165" t="s">
        <v>9</v>
      </c>
      <c r="J166" s="166"/>
      <c r="K166" s="167">
        <f>+K161</f>
        <v>85.14</v>
      </c>
      <c r="L166" s="167"/>
      <c r="M166" s="167"/>
      <c r="N166" s="167"/>
      <c r="O166" s="167">
        <f>+O164</f>
        <v>1.1</v>
      </c>
      <c r="P166" s="167"/>
      <c r="Q166" s="167"/>
      <c r="R166" s="167"/>
      <c r="S166" s="167"/>
      <c r="T166" s="167">
        <f>K166*O166</f>
        <v>93.65</v>
      </c>
      <c r="U166" s="167"/>
      <c r="V166" s="167"/>
      <c r="W166" s="167"/>
      <c r="X166" s="167"/>
      <c r="AG166" s="159">
        <f>T166+T167</f>
        <v>234.76</v>
      </c>
      <c r="AI166" s="15"/>
      <c r="AJ166" s="161">
        <v>844.99</v>
      </c>
      <c r="AL166" s="163">
        <f>AG166/AJ166</f>
        <v>0.278</v>
      </c>
    </row>
    <row r="167" spans="1:38" ht="12.75" customHeight="1">
      <c r="A167" s="142"/>
      <c r="B167" s="144"/>
      <c r="C167" s="173"/>
      <c r="D167" s="174"/>
      <c r="E167" s="174"/>
      <c r="F167" s="174"/>
      <c r="G167" s="175"/>
      <c r="H167" s="74" t="s">
        <v>10</v>
      </c>
      <c r="I167" s="165" t="s">
        <v>11</v>
      </c>
      <c r="J167" s="166"/>
      <c r="K167" s="167">
        <f>+K162</f>
        <v>2018.73</v>
      </c>
      <c r="L167" s="167"/>
      <c r="M167" s="167"/>
      <c r="N167" s="167"/>
      <c r="O167" s="168">
        <f>O166*O$25</f>
        <v>0.0699</v>
      </c>
      <c r="P167" s="168"/>
      <c r="Q167" s="168"/>
      <c r="R167" s="168"/>
      <c r="S167" s="168"/>
      <c r="T167" s="167">
        <f>K167*O167</f>
        <v>141.11</v>
      </c>
      <c r="U167" s="167"/>
      <c r="V167" s="167"/>
      <c r="W167" s="167"/>
      <c r="X167" s="167"/>
      <c r="AG167" s="160"/>
      <c r="AI167" s="15"/>
      <c r="AJ167" s="162"/>
      <c r="AL167" s="164"/>
    </row>
    <row r="168" spans="1:33" s="24" customFormat="1" ht="25.5" customHeight="1">
      <c r="A168" s="177" t="s">
        <v>49</v>
      </c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</row>
    <row r="169" spans="1:38" ht="12.75" customHeight="1">
      <c r="A169" s="169" t="s">
        <v>7</v>
      </c>
      <c r="B169" s="141"/>
      <c r="C169" s="170" t="s">
        <v>85</v>
      </c>
      <c r="D169" s="171"/>
      <c r="E169" s="171"/>
      <c r="F169" s="171"/>
      <c r="G169" s="172"/>
      <c r="H169" s="74" t="s">
        <v>8</v>
      </c>
      <c r="I169" s="165" t="s">
        <v>9</v>
      </c>
      <c r="J169" s="166"/>
      <c r="K169" s="167">
        <f>+K164</f>
        <v>85.14</v>
      </c>
      <c r="L169" s="167"/>
      <c r="M169" s="167"/>
      <c r="N169" s="167"/>
      <c r="O169" s="167">
        <f>+O144*2</f>
        <v>3.82</v>
      </c>
      <c r="P169" s="167"/>
      <c r="Q169" s="167"/>
      <c r="R169" s="167"/>
      <c r="S169" s="167"/>
      <c r="T169" s="167">
        <f>K169*O169</f>
        <v>325.23</v>
      </c>
      <c r="U169" s="167"/>
      <c r="V169" s="167"/>
      <c r="W169" s="167"/>
      <c r="X169" s="167"/>
      <c r="AG169" s="159">
        <f>T169+T170</f>
        <v>854.34</v>
      </c>
      <c r="AI169" s="15"/>
      <c r="AJ169" s="161">
        <v>844.99</v>
      </c>
      <c r="AL169" s="163">
        <f>AG169/AJ169</f>
        <v>1.011</v>
      </c>
    </row>
    <row r="170" spans="1:38" ht="12.75" customHeight="1">
      <c r="A170" s="142"/>
      <c r="B170" s="144"/>
      <c r="C170" s="173"/>
      <c r="D170" s="174"/>
      <c r="E170" s="174"/>
      <c r="F170" s="174"/>
      <c r="G170" s="175"/>
      <c r="H170" s="74" t="s">
        <v>10</v>
      </c>
      <c r="I170" s="165" t="s">
        <v>11</v>
      </c>
      <c r="J170" s="166"/>
      <c r="K170" s="167">
        <f>+K165</f>
        <v>2018.73</v>
      </c>
      <c r="L170" s="167"/>
      <c r="M170" s="167"/>
      <c r="N170" s="167"/>
      <c r="O170" s="168">
        <f>O169*O$23</f>
        <v>0.2621</v>
      </c>
      <c r="P170" s="168"/>
      <c r="Q170" s="168"/>
      <c r="R170" s="168"/>
      <c r="S170" s="168"/>
      <c r="T170" s="167">
        <f>K170*O170</f>
        <v>529.11</v>
      </c>
      <c r="U170" s="167"/>
      <c r="V170" s="167"/>
      <c r="W170" s="167"/>
      <c r="X170" s="167"/>
      <c r="AG170" s="160"/>
      <c r="AI170" s="15"/>
      <c r="AJ170" s="162"/>
      <c r="AL170" s="164"/>
    </row>
    <row r="171" spans="1:38" ht="12.75" customHeight="1">
      <c r="A171" s="169" t="s">
        <v>7</v>
      </c>
      <c r="B171" s="141"/>
      <c r="C171" s="170" t="s">
        <v>86</v>
      </c>
      <c r="D171" s="171"/>
      <c r="E171" s="171"/>
      <c r="F171" s="171"/>
      <c r="G171" s="172"/>
      <c r="H171" s="74" t="s">
        <v>8</v>
      </c>
      <c r="I171" s="165" t="s">
        <v>9</v>
      </c>
      <c r="J171" s="166"/>
      <c r="K171" s="167">
        <f>+K166</f>
        <v>85.14</v>
      </c>
      <c r="L171" s="167"/>
      <c r="M171" s="167"/>
      <c r="N171" s="167"/>
      <c r="O171" s="167">
        <f>+O169</f>
        <v>3.82</v>
      </c>
      <c r="P171" s="167"/>
      <c r="Q171" s="167"/>
      <c r="R171" s="167"/>
      <c r="S171" s="167"/>
      <c r="T171" s="167">
        <f>K171*O171</f>
        <v>325.23</v>
      </c>
      <c r="U171" s="167"/>
      <c r="V171" s="167"/>
      <c r="W171" s="167"/>
      <c r="X171" s="167"/>
      <c r="AG171" s="159">
        <f>T171+T172</f>
        <v>814.97</v>
      </c>
      <c r="AI171" s="15"/>
      <c r="AJ171" s="161">
        <v>844.99</v>
      </c>
      <c r="AL171" s="163">
        <f>AG171/AJ171</f>
        <v>0.964</v>
      </c>
    </row>
    <row r="172" spans="1:38" ht="12.75" customHeight="1">
      <c r="A172" s="142"/>
      <c r="B172" s="144"/>
      <c r="C172" s="173"/>
      <c r="D172" s="174"/>
      <c r="E172" s="174"/>
      <c r="F172" s="174"/>
      <c r="G172" s="175"/>
      <c r="H172" s="74" t="s">
        <v>10</v>
      </c>
      <c r="I172" s="165" t="s">
        <v>11</v>
      </c>
      <c r="J172" s="166"/>
      <c r="K172" s="167">
        <f>+K167</f>
        <v>2018.73</v>
      </c>
      <c r="L172" s="167"/>
      <c r="M172" s="167"/>
      <c r="N172" s="167"/>
      <c r="O172" s="168">
        <f>O171*O$25</f>
        <v>0.2426</v>
      </c>
      <c r="P172" s="168"/>
      <c r="Q172" s="168"/>
      <c r="R172" s="168"/>
      <c r="S172" s="168"/>
      <c r="T172" s="167">
        <f>K172*O172</f>
        <v>489.74</v>
      </c>
      <c r="U172" s="167"/>
      <c r="V172" s="167"/>
      <c r="W172" s="167"/>
      <c r="X172" s="167"/>
      <c r="AG172" s="160"/>
      <c r="AI172" s="15"/>
      <c r="AJ172" s="162"/>
      <c r="AL172" s="164"/>
    </row>
    <row r="173" spans="1:38" ht="0.75" customHeight="1">
      <c r="A173" s="32"/>
      <c r="B173" s="32"/>
      <c r="C173" s="76"/>
      <c r="D173" s="76"/>
      <c r="E173" s="76"/>
      <c r="F173" s="76"/>
      <c r="G173" s="76"/>
      <c r="I173" s="14"/>
      <c r="J173" s="14"/>
      <c r="K173" s="77"/>
      <c r="L173" s="77"/>
      <c r="M173" s="77"/>
      <c r="N173" s="77"/>
      <c r="O173" s="78"/>
      <c r="P173" s="78"/>
      <c r="Q173" s="78"/>
      <c r="R173" s="78"/>
      <c r="S173" s="78"/>
      <c r="T173" s="77"/>
      <c r="U173" s="77"/>
      <c r="V173" s="77"/>
      <c r="W173" s="77"/>
      <c r="X173" s="77"/>
      <c r="AG173" s="79"/>
      <c r="AJ173" s="80"/>
      <c r="AL173" s="81"/>
    </row>
    <row r="174" spans="1:35" s="5" customFormat="1" ht="15">
      <c r="A174" s="176" t="s">
        <v>116</v>
      </c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75"/>
      <c r="AG174" s="75"/>
      <c r="AH174"/>
      <c r="AI174" s="20"/>
    </row>
    <row r="175" spans="1:33" s="24" customFormat="1" ht="27" customHeight="1">
      <c r="A175" s="177" t="s">
        <v>41</v>
      </c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23"/>
      <c r="AG175" s="23"/>
    </row>
    <row r="176" spans="1:35" ht="51" customHeight="1">
      <c r="A176" s="178" t="s">
        <v>4</v>
      </c>
      <c r="B176" s="179"/>
      <c r="C176" s="180" t="s">
        <v>28</v>
      </c>
      <c r="D176" s="181"/>
      <c r="E176" s="181"/>
      <c r="F176" s="181"/>
      <c r="G176" s="181"/>
      <c r="H176" s="182"/>
      <c r="I176" s="200" t="s">
        <v>5</v>
      </c>
      <c r="J176" s="200"/>
      <c r="K176" s="200" t="s">
        <v>29</v>
      </c>
      <c r="L176" s="200"/>
      <c r="M176" s="200"/>
      <c r="N176" s="200"/>
      <c r="O176" s="200" t="str">
        <f>+O152</f>
        <v>Объем теплоносителя, Гкал на нагрев, (м3, Гкал)</v>
      </c>
      <c r="P176" s="200"/>
      <c r="Q176" s="200"/>
      <c r="R176" s="200"/>
      <c r="S176" s="200"/>
      <c r="T176" s="200" t="s">
        <v>6</v>
      </c>
      <c r="U176" s="200"/>
      <c r="V176" s="200"/>
      <c r="W176" s="200"/>
      <c r="X176" s="200"/>
      <c r="AI176" s="15"/>
    </row>
    <row r="177" spans="1:38" ht="12.75" customHeight="1">
      <c r="A177" s="183">
        <v>1</v>
      </c>
      <c r="B177" s="184"/>
      <c r="C177" s="183">
        <v>2</v>
      </c>
      <c r="D177" s="185"/>
      <c r="E177" s="185"/>
      <c r="F177" s="185"/>
      <c r="G177" s="185"/>
      <c r="H177" s="184"/>
      <c r="I177" s="196">
        <v>3</v>
      </c>
      <c r="J177" s="196"/>
      <c r="K177" s="196">
        <v>4</v>
      </c>
      <c r="L177" s="196"/>
      <c r="M177" s="196"/>
      <c r="N177" s="196"/>
      <c r="O177" s="196">
        <v>5</v>
      </c>
      <c r="P177" s="196"/>
      <c r="Q177" s="196"/>
      <c r="R177" s="196"/>
      <c r="S177" s="196"/>
      <c r="T177" s="197" t="s">
        <v>79</v>
      </c>
      <c r="U177" s="198"/>
      <c r="V177" s="198"/>
      <c r="W177" s="198"/>
      <c r="X177" s="199"/>
      <c r="AI177" s="15"/>
      <c r="AJ177" s="14"/>
      <c r="AL177" s="14"/>
    </row>
    <row r="178" spans="1:38" ht="12.75" customHeight="1">
      <c r="A178" s="169" t="s">
        <v>7</v>
      </c>
      <c r="B178" s="141"/>
      <c r="C178" s="170" t="s">
        <v>85</v>
      </c>
      <c r="D178" s="171"/>
      <c r="E178" s="171"/>
      <c r="F178" s="171"/>
      <c r="G178" s="172"/>
      <c r="H178" s="74" t="s">
        <v>8</v>
      </c>
      <c r="I178" s="165" t="s">
        <v>9</v>
      </c>
      <c r="J178" s="166"/>
      <c r="K178" s="167">
        <f>K164</f>
        <v>85.14</v>
      </c>
      <c r="L178" s="167"/>
      <c r="M178" s="167"/>
      <c r="N178" s="167"/>
      <c r="O178" s="167">
        <f>+O48*3</f>
        <v>9.72</v>
      </c>
      <c r="P178" s="167"/>
      <c r="Q178" s="167"/>
      <c r="R178" s="167"/>
      <c r="S178" s="167"/>
      <c r="T178" s="167">
        <f>K178*O178</f>
        <v>827.56</v>
      </c>
      <c r="U178" s="167"/>
      <c r="V178" s="167"/>
      <c r="W178" s="167"/>
      <c r="X178" s="167"/>
      <c r="AG178" s="159">
        <f>T178+T179</f>
        <v>2173.65</v>
      </c>
      <c r="AI178" s="15"/>
      <c r="AJ178" s="161">
        <v>844.99</v>
      </c>
      <c r="AL178" s="163">
        <f>AG178/AJ178</f>
        <v>2.572</v>
      </c>
    </row>
    <row r="179" spans="1:38" ht="12.75" customHeight="1">
      <c r="A179" s="142"/>
      <c r="B179" s="144"/>
      <c r="C179" s="173"/>
      <c r="D179" s="174"/>
      <c r="E179" s="174"/>
      <c r="F179" s="174"/>
      <c r="G179" s="175"/>
      <c r="H179" s="74" t="s">
        <v>10</v>
      </c>
      <c r="I179" s="165" t="s">
        <v>11</v>
      </c>
      <c r="J179" s="166"/>
      <c r="K179" s="167">
        <f>K165</f>
        <v>2018.73</v>
      </c>
      <c r="L179" s="167"/>
      <c r="M179" s="167"/>
      <c r="N179" s="167"/>
      <c r="O179" s="168">
        <f>O178*O$23</f>
        <v>0.6668</v>
      </c>
      <c r="P179" s="168"/>
      <c r="Q179" s="168"/>
      <c r="R179" s="168"/>
      <c r="S179" s="168"/>
      <c r="T179" s="167">
        <f>K179*O179</f>
        <v>1346.09</v>
      </c>
      <c r="U179" s="167"/>
      <c r="V179" s="167"/>
      <c r="W179" s="167"/>
      <c r="X179" s="167"/>
      <c r="AG179" s="160"/>
      <c r="AI179" s="15"/>
      <c r="AJ179" s="162"/>
      <c r="AL179" s="164"/>
    </row>
    <row r="180" spans="1:38" ht="12.75" customHeight="1">
      <c r="A180" s="169" t="s">
        <v>7</v>
      </c>
      <c r="B180" s="141"/>
      <c r="C180" s="170" t="s">
        <v>86</v>
      </c>
      <c r="D180" s="171"/>
      <c r="E180" s="171"/>
      <c r="F180" s="171"/>
      <c r="G180" s="172"/>
      <c r="H180" s="74" t="s">
        <v>8</v>
      </c>
      <c r="I180" s="165" t="s">
        <v>9</v>
      </c>
      <c r="J180" s="166"/>
      <c r="K180" s="167">
        <f>K166</f>
        <v>85.14</v>
      </c>
      <c r="L180" s="167"/>
      <c r="M180" s="167"/>
      <c r="N180" s="167"/>
      <c r="O180" s="167">
        <f>+O178</f>
        <v>9.72</v>
      </c>
      <c r="P180" s="167"/>
      <c r="Q180" s="167"/>
      <c r="R180" s="167"/>
      <c r="S180" s="167"/>
      <c r="T180" s="167">
        <f>K180*O180</f>
        <v>827.56</v>
      </c>
      <c r="U180" s="167"/>
      <c r="V180" s="167"/>
      <c r="W180" s="167"/>
      <c r="X180" s="167"/>
      <c r="AG180" s="159">
        <f>T180+T181</f>
        <v>2073.52</v>
      </c>
      <c r="AI180" s="15"/>
      <c r="AJ180" s="161">
        <v>844.99</v>
      </c>
      <c r="AL180" s="163">
        <f>AG180/AJ180</f>
        <v>2.454</v>
      </c>
    </row>
    <row r="181" spans="1:38" ht="12.75" customHeight="1">
      <c r="A181" s="142"/>
      <c r="B181" s="144"/>
      <c r="C181" s="173"/>
      <c r="D181" s="174"/>
      <c r="E181" s="174"/>
      <c r="F181" s="174"/>
      <c r="G181" s="175"/>
      <c r="H181" s="74" t="s">
        <v>10</v>
      </c>
      <c r="I181" s="165" t="s">
        <v>11</v>
      </c>
      <c r="J181" s="166"/>
      <c r="K181" s="167">
        <f>K167</f>
        <v>2018.73</v>
      </c>
      <c r="L181" s="167"/>
      <c r="M181" s="167"/>
      <c r="N181" s="167"/>
      <c r="O181" s="168">
        <f>O180*O$25</f>
        <v>0.6172</v>
      </c>
      <c r="P181" s="168"/>
      <c r="Q181" s="168"/>
      <c r="R181" s="168"/>
      <c r="S181" s="168"/>
      <c r="T181" s="167">
        <f>K181*O181</f>
        <v>1245.96</v>
      </c>
      <c r="U181" s="167"/>
      <c r="V181" s="167"/>
      <c r="W181" s="167"/>
      <c r="X181" s="167"/>
      <c r="AG181" s="160"/>
      <c r="AI181" s="15"/>
      <c r="AJ181" s="162"/>
      <c r="AL181" s="164"/>
    </row>
    <row r="182" spans="1:33" s="24" customFormat="1" ht="30" customHeight="1">
      <c r="A182" s="177" t="s">
        <v>43</v>
      </c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  <c r="AA182" s="177"/>
      <c r="AB182" s="177"/>
      <c r="AC182" s="177"/>
      <c r="AD182" s="177"/>
      <c r="AE182" s="177"/>
      <c r="AF182" s="177"/>
      <c r="AG182" s="177"/>
    </row>
    <row r="183" spans="1:38" ht="12.75" customHeight="1">
      <c r="A183" s="169" t="s">
        <v>7</v>
      </c>
      <c r="B183" s="141"/>
      <c r="C183" s="170" t="s">
        <v>85</v>
      </c>
      <c r="D183" s="171"/>
      <c r="E183" s="171"/>
      <c r="F183" s="171"/>
      <c r="G183" s="172"/>
      <c r="H183" s="74" t="s">
        <v>8</v>
      </c>
      <c r="I183" s="165" t="s">
        <v>9</v>
      </c>
      <c r="J183" s="166"/>
      <c r="K183" s="167">
        <f>+K178</f>
        <v>85.14</v>
      </c>
      <c r="L183" s="167"/>
      <c r="M183" s="167"/>
      <c r="N183" s="167"/>
      <c r="O183" s="167">
        <f>+O72*3</f>
        <v>7.89</v>
      </c>
      <c r="P183" s="167"/>
      <c r="Q183" s="167"/>
      <c r="R183" s="167"/>
      <c r="S183" s="167"/>
      <c r="T183" s="167">
        <f>K183*O183</f>
        <v>671.75</v>
      </c>
      <c r="U183" s="167"/>
      <c r="V183" s="167"/>
      <c r="W183" s="167"/>
      <c r="X183" s="167"/>
      <c r="AG183" s="159">
        <f>T183+T184</f>
        <v>1764.49</v>
      </c>
      <c r="AI183" s="15"/>
      <c r="AJ183" s="161">
        <v>844.99</v>
      </c>
      <c r="AL183" s="163">
        <f>AG183/AJ183</f>
        <v>2.088</v>
      </c>
    </row>
    <row r="184" spans="1:38" ht="12.75" customHeight="1">
      <c r="A184" s="142"/>
      <c r="B184" s="144"/>
      <c r="C184" s="173"/>
      <c r="D184" s="174"/>
      <c r="E184" s="174"/>
      <c r="F184" s="174"/>
      <c r="G184" s="175"/>
      <c r="H184" s="74" t="s">
        <v>10</v>
      </c>
      <c r="I184" s="165" t="s">
        <v>11</v>
      </c>
      <c r="J184" s="166"/>
      <c r="K184" s="167">
        <f>+K179</f>
        <v>2018.73</v>
      </c>
      <c r="L184" s="167"/>
      <c r="M184" s="167"/>
      <c r="N184" s="167"/>
      <c r="O184" s="168">
        <f>O183*O$23</f>
        <v>0.5413</v>
      </c>
      <c r="P184" s="168"/>
      <c r="Q184" s="168"/>
      <c r="R184" s="168"/>
      <c r="S184" s="168"/>
      <c r="T184" s="167">
        <f>K184*O184</f>
        <v>1092.74</v>
      </c>
      <c r="U184" s="167"/>
      <c r="V184" s="167"/>
      <c r="W184" s="167"/>
      <c r="X184" s="167"/>
      <c r="AG184" s="160"/>
      <c r="AI184" s="15"/>
      <c r="AJ184" s="162"/>
      <c r="AL184" s="164"/>
    </row>
    <row r="185" spans="1:38" ht="12.75" customHeight="1">
      <c r="A185" s="169" t="s">
        <v>7</v>
      </c>
      <c r="B185" s="141"/>
      <c r="C185" s="170" t="s">
        <v>86</v>
      </c>
      <c r="D185" s="171"/>
      <c r="E185" s="171"/>
      <c r="F185" s="171"/>
      <c r="G185" s="172"/>
      <c r="H185" s="74" t="s">
        <v>8</v>
      </c>
      <c r="I185" s="165" t="s">
        <v>9</v>
      </c>
      <c r="J185" s="166"/>
      <c r="K185" s="167">
        <f>+K180</f>
        <v>85.14</v>
      </c>
      <c r="L185" s="167"/>
      <c r="M185" s="167"/>
      <c r="N185" s="167"/>
      <c r="O185" s="167">
        <f>+O183</f>
        <v>7.89</v>
      </c>
      <c r="P185" s="167"/>
      <c r="Q185" s="167"/>
      <c r="R185" s="167"/>
      <c r="S185" s="167"/>
      <c r="T185" s="167">
        <f>K185*O185</f>
        <v>671.75</v>
      </c>
      <c r="U185" s="167"/>
      <c r="V185" s="167"/>
      <c r="W185" s="167"/>
      <c r="X185" s="167"/>
      <c r="AG185" s="159">
        <f>T185+T186</f>
        <v>1683.13</v>
      </c>
      <c r="AI185" s="15"/>
      <c r="AJ185" s="161">
        <v>844.99</v>
      </c>
      <c r="AL185" s="163">
        <f>AG185/AJ185</f>
        <v>1.992</v>
      </c>
    </row>
    <row r="186" spans="1:38" ht="12.75" customHeight="1">
      <c r="A186" s="142"/>
      <c r="B186" s="144"/>
      <c r="C186" s="173"/>
      <c r="D186" s="174"/>
      <c r="E186" s="174"/>
      <c r="F186" s="174"/>
      <c r="G186" s="175"/>
      <c r="H186" s="74" t="s">
        <v>10</v>
      </c>
      <c r="I186" s="165" t="s">
        <v>11</v>
      </c>
      <c r="J186" s="166"/>
      <c r="K186" s="167">
        <f>+K181</f>
        <v>2018.73</v>
      </c>
      <c r="L186" s="167"/>
      <c r="M186" s="167"/>
      <c r="N186" s="167"/>
      <c r="O186" s="168">
        <f>O185*O$25</f>
        <v>0.501</v>
      </c>
      <c r="P186" s="168"/>
      <c r="Q186" s="168"/>
      <c r="R186" s="168"/>
      <c r="S186" s="168"/>
      <c r="T186" s="167">
        <f>K186*O186</f>
        <v>1011.38</v>
      </c>
      <c r="U186" s="167"/>
      <c r="V186" s="167"/>
      <c r="W186" s="167"/>
      <c r="X186" s="167"/>
      <c r="AG186" s="160"/>
      <c r="AI186" s="15"/>
      <c r="AJ186" s="162"/>
      <c r="AL186" s="164"/>
    </row>
    <row r="187" spans="1:39" ht="25.5" customHeight="1">
      <c r="A187" s="177" t="s">
        <v>48</v>
      </c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7"/>
      <c r="AB187" s="177"/>
      <c r="AC187" s="177"/>
      <c r="AD187" s="177"/>
      <c r="AE187" s="177"/>
      <c r="AF187" s="9"/>
      <c r="AG187" s="37"/>
      <c r="AL187" s="38"/>
      <c r="AM187" s="39"/>
    </row>
    <row r="188" spans="1:38" ht="12.75" customHeight="1">
      <c r="A188" s="169" t="s">
        <v>7</v>
      </c>
      <c r="B188" s="141"/>
      <c r="C188" s="170" t="s">
        <v>85</v>
      </c>
      <c r="D188" s="171"/>
      <c r="E188" s="171"/>
      <c r="F188" s="171"/>
      <c r="G188" s="172"/>
      <c r="H188" s="74" t="s">
        <v>8</v>
      </c>
      <c r="I188" s="165" t="s">
        <v>9</v>
      </c>
      <c r="J188" s="166"/>
      <c r="K188" s="167">
        <f>+K183</f>
        <v>85.14</v>
      </c>
      <c r="L188" s="167"/>
      <c r="M188" s="167"/>
      <c r="N188" s="167"/>
      <c r="O188" s="167">
        <f>+O132*3</f>
        <v>1.65</v>
      </c>
      <c r="P188" s="167"/>
      <c r="Q188" s="167"/>
      <c r="R188" s="167"/>
      <c r="S188" s="167"/>
      <c r="T188" s="167">
        <f>K188*O188</f>
        <v>140.48</v>
      </c>
      <c r="U188" s="167"/>
      <c r="V188" s="167"/>
      <c r="W188" s="167"/>
      <c r="X188" s="167"/>
      <c r="AG188" s="159">
        <f>T188+T189</f>
        <v>369</v>
      </c>
      <c r="AI188" s="15"/>
      <c r="AJ188" s="161">
        <v>844.99</v>
      </c>
      <c r="AL188" s="163">
        <f>AG188/AJ188</f>
        <v>0.437</v>
      </c>
    </row>
    <row r="189" spans="1:38" ht="12.75" customHeight="1">
      <c r="A189" s="142"/>
      <c r="B189" s="144"/>
      <c r="C189" s="173"/>
      <c r="D189" s="174"/>
      <c r="E189" s="174"/>
      <c r="F189" s="174"/>
      <c r="G189" s="175"/>
      <c r="H189" s="74" t="s">
        <v>10</v>
      </c>
      <c r="I189" s="165" t="s">
        <v>11</v>
      </c>
      <c r="J189" s="166"/>
      <c r="K189" s="167">
        <f>+K184</f>
        <v>2018.73</v>
      </c>
      <c r="L189" s="167"/>
      <c r="M189" s="167"/>
      <c r="N189" s="167"/>
      <c r="O189" s="168">
        <f>O188*O$23</f>
        <v>0.1132</v>
      </c>
      <c r="P189" s="168"/>
      <c r="Q189" s="168"/>
      <c r="R189" s="168"/>
      <c r="S189" s="168"/>
      <c r="T189" s="167">
        <f>K189*O189</f>
        <v>228.52</v>
      </c>
      <c r="U189" s="167"/>
      <c r="V189" s="167"/>
      <c r="W189" s="167"/>
      <c r="X189" s="167"/>
      <c r="AG189" s="160"/>
      <c r="AI189" s="15"/>
      <c r="AJ189" s="162"/>
      <c r="AL189" s="164"/>
    </row>
    <row r="190" spans="1:38" ht="12.75" customHeight="1">
      <c r="A190" s="169" t="s">
        <v>7</v>
      </c>
      <c r="B190" s="141"/>
      <c r="C190" s="170" t="s">
        <v>86</v>
      </c>
      <c r="D190" s="171"/>
      <c r="E190" s="171"/>
      <c r="F190" s="171"/>
      <c r="G190" s="172"/>
      <c r="H190" s="74" t="s">
        <v>8</v>
      </c>
      <c r="I190" s="165" t="s">
        <v>9</v>
      </c>
      <c r="J190" s="166"/>
      <c r="K190" s="167">
        <f>+K185</f>
        <v>85.14</v>
      </c>
      <c r="L190" s="167"/>
      <c r="M190" s="167"/>
      <c r="N190" s="167"/>
      <c r="O190" s="167">
        <f>+O188</f>
        <v>1.65</v>
      </c>
      <c r="P190" s="167"/>
      <c r="Q190" s="167"/>
      <c r="R190" s="167"/>
      <c r="S190" s="167"/>
      <c r="T190" s="167">
        <f>K190*O190</f>
        <v>140.48</v>
      </c>
      <c r="U190" s="167"/>
      <c r="V190" s="167"/>
      <c r="W190" s="167"/>
      <c r="X190" s="167"/>
      <c r="AG190" s="159">
        <f>T190+T191</f>
        <v>352.04</v>
      </c>
      <c r="AI190" s="15"/>
      <c r="AJ190" s="161">
        <v>844.99</v>
      </c>
      <c r="AL190" s="163">
        <f>AG190/AJ190</f>
        <v>0.417</v>
      </c>
    </row>
    <row r="191" spans="1:38" ht="12.75" customHeight="1">
      <c r="A191" s="142"/>
      <c r="B191" s="144"/>
      <c r="C191" s="173"/>
      <c r="D191" s="174"/>
      <c r="E191" s="174"/>
      <c r="F191" s="174"/>
      <c r="G191" s="175"/>
      <c r="H191" s="74" t="s">
        <v>10</v>
      </c>
      <c r="I191" s="165" t="s">
        <v>11</v>
      </c>
      <c r="J191" s="166"/>
      <c r="K191" s="167">
        <f>+K186</f>
        <v>2018.73</v>
      </c>
      <c r="L191" s="167"/>
      <c r="M191" s="167"/>
      <c r="N191" s="167"/>
      <c r="O191" s="168">
        <f>O190*O$25</f>
        <v>0.1048</v>
      </c>
      <c r="P191" s="168"/>
      <c r="Q191" s="168"/>
      <c r="R191" s="168"/>
      <c r="S191" s="168"/>
      <c r="T191" s="167">
        <f>K191*O191</f>
        <v>211.56</v>
      </c>
      <c r="U191" s="167"/>
      <c r="V191" s="167"/>
      <c r="W191" s="167"/>
      <c r="X191" s="167"/>
      <c r="AG191" s="160"/>
      <c r="AI191" s="15"/>
      <c r="AJ191" s="162"/>
      <c r="AL191" s="164"/>
    </row>
    <row r="192" spans="1:33" s="24" customFormat="1" ht="25.5" customHeight="1">
      <c r="A192" s="177" t="s">
        <v>49</v>
      </c>
      <c r="B192" s="177"/>
      <c r="C192" s="177"/>
      <c r="D192" s="177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7"/>
      <c r="AE192" s="177"/>
      <c r="AF192" s="177"/>
      <c r="AG192" s="177"/>
    </row>
    <row r="193" spans="1:38" ht="12.75" customHeight="1">
      <c r="A193" s="169" t="s">
        <v>7</v>
      </c>
      <c r="B193" s="141"/>
      <c r="C193" s="170" t="s">
        <v>85</v>
      </c>
      <c r="D193" s="171"/>
      <c r="E193" s="171"/>
      <c r="F193" s="171"/>
      <c r="G193" s="172"/>
      <c r="H193" s="74" t="s">
        <v>8</v>
      </c>
      <c r="I193" s="165" t="s">
        <v>9</v>
      </c>
      <c r="J193" s="166"/>
      <c r="K193" s="167">
        <f>+K188</f>
        <v>85.14</v>
      </c>
      <c r="L193" s="167"/>
      <c r="M193" s="167"/>
      <c r="N193" s="167"/>
      <c r="O193" s="167">
        <f>+O144*3</f>
        <v>5.73</v>
      </c>
      <c r="P193" s="167"/>
      <c r="Q193" s="167"/>
      <c r="R193" s="167"/>
      <c r="S193" s="167"/>
      <c r="T193" s="167">
        <f>K193*O193</f>
        <v>487.85</v>
      </c>
      <c r="U193" s="167"/>
      <c r="V193" s="167"/>
      <c r="W193" s="167"/>
      <c r="X193" s="167"/>
      <c r="AG193" s="159">
        <f>T193+T194</f>
        <v>1281.41</v>
      </c>
      <c r="AI193" s="15"/>
      <c r="AJ193" s="161">
        <v>844.99</v>
      </c>
      <c r="AL193" s="163">
        <f>AG193/AJ193</f>
        <v>1.516</v>
      </c>
    </row>
    <row r="194" spans="1:38" ht="12.75" customHeight="1">
      <c r="A194" s="142"/>
      <c r="B194" s="144"/>
      <c r="C194" s="173"/>
      <c r="D194" s="174"/>
      <c r="E194" s="174"/>
      <c r="F194" s="174"/>
      <c r="G194" s="175"/>
      <c r="H194" s="74" t="s">
        <v>10</v>
      </c>
      <c r="I194" s="165" t="s">
        <v>11</v>
      </c>
      <c r="J194" s="166"/>
      <c r="K194" s="167">
        <f>+K189</f>
        <v>2018.73</v>
      </c>
      <c r="L194" s="167"/>
      <c r="M194" s="167"/>
      <c r="N194" s="167"/>
      <c r="O194" s="168">
        <f>O193*O$23</f>
        <v>0.3931</v>
      </c>
      <c r="P194" s="168"/>
      <c r="Q194" s="168"/>
      <c r="R194" s="168"/>
      <c r="S194" s="168"/>
      <c r="T194" s="167">
        <f>K194*O194</f>
        <v>793.56</v>
      </c>
      <c r="U194" s="167"/>
      <c r="V194" s="167"/>
      <c r="W194" s="167"/>
      <c r="X194" s="167"/>
      <c r="AG194" s="160"/>
      <c r="AI194" s="15"/>
      <c r="AJ194" s="162"/>
      <c r="AL194" s="164"/>
    </row>
    <row r="195" spans="1:38" ht="12.75" customHeight="1">
      <c r="A195" s="169" t="s">
        <v>7</v>
      </c>
      <c r="B195" s="141"/>
      <c r="C195" s="170" t="s">
        <v>86</v>
      </c>
      <c r="D195" s="171"/>
      <c r="E195" s="171"/>
      <c r="F195" s="171"/>
      <c r="G195" s="172"/>
      <c r="H195" s="74" t="s">
        <v>8</v>
      </c>
      <c r="I195" s="165" t="s">
        <v>9</v>
      </c>
      <c r="J195" s="166"/>
      <c r="K195" s="167">
        <f>+K190</f>
        <v>85.14</v>
      </c>
      <c r="L195" s="167"/>
      <c r="M195" s="167"/>
      <c r="N195" s="167"/>
      <c r="O195" s="167">
        <f>+O193</f>
        <v>5.73</v>
      </c>
      <c r="P195" s="167"/>
      <c r="Q195" s="167"/>
      <c r="R195" s="167"/>
      <c r="S195" s="167"/>
      <c r="T195" s="167">
        <f>K195*O195</f>
        <v>487.85</v>
      </c>
      <c r="U195" s="167"/>
      <c r="V195" s="167"/>
      <c r="W195" s="167"/>
      <c r="X195" s="167"/>
      <c r="AG195" s="159">
        <f>T195+T196</f>
        <v>1222.47</v>
      </c>
      <c r="AI195" s="15"/>
      <c r="AJ195" s="161">
        <v>844.99</v>
      </c>
      <c r="AL195" s="163">
        <f>AG195/AJ195</f>
        <v>1.447</v>
      </c>
    </row>
    <row r="196" spans="1:38" ht="11.25" customHeight="1">
      <c r="A196" s="142"/>
      <c r="B196" s="144"/>
      <c r="C196" s="173"/>
      <c r="D196" s="174"/>
      <c r="E196" s="174"/>
      <c r="F196" s="174"/>
      <c r="G196" s="175"/>
      <c r="H196" s="74" t="s">
        <v>10</v>
      </c>
      <c r="I196" s="165" t="s">
        <v>11</v>
      </c>
      <c r="J196" s="166"/>
      <c r="K196" s="167">
        <f>+K191</f>
        <v>2018.73</v>
      </c>
      <c r="L196" s="167"/>
      <c r="M196" s="167"/>
      <c r="N196" s="167"/>
      <c r="O196" s="168">
        <f>O195*O$25</f>
        <v>0.3639</v>
      </c>
      <c r="P196" s="168"/>
      <c r="Q196" s="168"/>
      <c r="R196" s="168"/>
      <c r="S196" s="168"/>
      <c r="T196" s="167">
        <f>K196*O196</f>
        <v>734.62</v>
      </c>
      <c r="U196" s="167"/>
      <c r="V196" s="167"/>
      <c r="W196" s="167"/>
      <c r="X196" s="167"/>
      <c r="AG196" s="160"/>
      <c r="AI196" s="15"/>
      <c r="AJ196" s="162"/>
      <c r="AL196" s="164"/>
    </row>
    <row r="197" spans="1:38" ht="8.25" customHeight="1" hidden="1">
      <c r="A197" s="32"/>
      <c r="B197" s="32"/>
      <c r="C197" s="76"/>
      <c r="D197" s="76"/>
      <c r="E197" s="76"/>
      <c r="F197" s="76"/>
      <c r="G197" s="76"/>
      <c r="I197" s="14"/>
      <c r="J197" s="14"/>
      <c r="K197" s="77"/>
      <c r="L197" s="77"/>
      <c r="M197" s="77"/>
      <c r="N197" s="77"/>
      <c r="O197" s="78"/>
      <c r="P197" s="78"/>
      <c r="Q197" s="78"/>
      <c r="R197" s="78"/>
      <c r="S197" s="78"/>
      <c r="T197" s="77"/>
      <c r="U197" s="77"/>
      <c r="V197" s="77"/>
      <c r="W197" s="77"/>
      <c r="X197" s="77"/>
      <c r="AG197" s="79"/>
      <c r="AJ197" s="80"/>
      <c r="AL197" s="81"/>
    </row>
    <row r="198" spans="1:35" s="5" customFormat="1" ht="15">
      <c r="A198" s="176" t="s">
        <v>117</v>
      </c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  <c r="AC198" s="176"/>
      <c r="AD198" s="176"/>
      <c r="AE198" s="176"/>
      <c r="AF198" s="75"/>
      <c r="AG198" s="75"/>
      <c r="AH198"/>
      <c r="AI198" s="20"/>
    </row>
    <row r="199" spans="1:33" s="24" customFormat="1" ht="27" customHeight="1">
      <c r="A199" s="177" t="s">
        <v>41</v>
      </c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23"/>
      <c r="AG199" s="23"/>
    </row>
    <row r="200" spans="1:35" ht="51" customHeight="1" hidden="1">
      <c r="A200" s="178" t="s">
        <v>4</v>
      </c>
      <c r="B200" s="179"/>
      <c r="C200" s="180" t="s">
        <v>28</v>
      </c>
      <c r="D200" s="181"/>
      <c r="E200" s="181"/>
      <c r="F200" s="181"/>
      <c r="G200" s="181"/>
      <c r="H200" s="182"/>
      <c r="I200" s="200" t="s">
        <v>5</v>
      </c>
      <c r="J200" s="200"/>
      <c r="K200" s="200" t="s">
        <v>29</v>
      </c>
      <c r="L200" s="200"/>
      <c r="M200" s="200"/>
      <c r="N200" s="200"/>
      <c r="O200" s="200" t="str">
        <f>+O176</f>
        <v>Объем теплоносителя, Гкал на нагрев, (м3, Гкал)</v>
      </c>
      <c r="P200" s="200"/>
      <c r="Q200" s="200"/>
      <c r="R200" s="200"/>
      <c r="S200" s="200"/>
      <c r="T200" s="200" t="s">
        <v>6</v>
      </c>
      <c r="U200" s="200"/>
      <c r="V200" s="200"/>
      <c r="W200" s="200"/>
      <c r="X200" s="200"/>
      <c r="AI200" s="15"/>
    </row>
    <row r="201" spans="1:38" ht="12.75" customHeight="1" hidden="1">
      <c r="A201" s="183">
        <v>1</v>
      </c>
      <c r="B201" s="184"/>
      <c r="C201" s="183">
        <v>2</v>
      </c>
      <c r="D201" s="185"/>
      <c r="E201" s="185"/>
      <c r="F201" s="185"/>
      <c r="G201" s="185"/>
      <c r="H201" s="184"/>
      <c r="I201" s="196">
        <v>3</v>
      </c>
      <c r="J201" s="196"/>
      <c r="K201" s="196">
        <v>4</v>
      </c>
      <c r="L201" s="196"/>
      <c r="M201" s="196"/>
      <c r="N201" s="196"/>
      <c r="O201" s="196">
        <v>5</v>
      </c>
      <c r="P201" s="196"/>
      <c r="Q201" s="196"/>
      <c r="R201" s="196"/>
      <c r="S201" s="196"/>
      <c r="T201" s="197" t="s">
        <v>79</v>
      </c>
      <c r="U201" s="198"/>
      <c r="V201" s="198"/>
      <c r="W201" s="198"/>
      <c r="X201" s="199"/>
      <c r="AI201" s="15"/>
      <c r="AJ201" s="14"/>
      <c r="AL201" s="14"/>
    </row>
    <row r="202" spans="1:38" ht="12.75" customHeight="1">
      <c r="A202" s="169" t="s">
        <v>7</v>
      </c>
      <c r="B202" s="141"/>
      <c r="C202" s="170" t="s">
        <v>85</v>
      </c>
      <c r="D202" s="171"/>
      <c r="E202" s="171"/>
      <c r="F202" s="171"/>
      <c r="G202" s="172"/>
      <c r="H202" s="74" t="s">
        <v>8</v>
      </c>
      <c r="I202" s="165" t="s">
        <v>9</v>
      </c>
      <c r="J202" s="166"/>
      <c r="K202" s="167">
        <f>K188</f>
        <v>85.14</v>
      </c>
      <c r="L202" s="167"/>
      <c r="M202" s="167"/>
      <c r="N202" s="167"/>
      <c r="O202" s="167">
        <f>+O48*4</f>
        <v>12.96</v>
      </c>
      <c r="P202" s="167"/>
      <c r="Q202" s="167"/>
      <c r="R202" s="167"/>
      <c r="S202" s="167"/>
      <c r="T202" s="167">
        <f>K202*O202</f>
        <v>1103.41</v>
      </c>
      <c r="U202" s="167"/>
      <c r="V202" s="167"/>
      <c r="W202" s="167"/>
      <c r="X202" s="167"/>
      <c r="AG202" s="159">
        <f>T202+T203</f>
        <v>2898.26</v>
      </c>
      <c r="AI202" s="15"/>
      <c r="AJ202" s="161">
        <v>844.99</v>
      </c>
      <c r="AL202" s="163">
        <f>AG202/AJ202</f>
        <v>3.43</v>
      </c>
    </row>
    <row r="203" spans="1:38" ht="12.75" customHeight="1">
      <c r="A203" s="142"/>
      <c r="B203" s="144"/>
      <c r="C203" s="173"/>
      <c r="D203" s="174"/>
      <c r="E203" s="174"/>
      <c r="F203" s="174"/>
      <c r="G203" s="175"/>
      <c r="H203" s="74" t="s">
        <v>10</v>
      </c>
      <c r="I203" s="165" t="s">
        <v>11</v>
      </c>
      <c r="J203" s="166"/>
      <c r="K203" s="167">
        <f>K189</f>
        <v>2018.73</v>
      </c>
      <c r="L203" s="167"/>
      <c r="M203" s="167"/>
      <c r="N203" s="167"/>
      <c r="O203" s="168">
        <f>O202*O$23</f>
        <v>0.8891</v>
      </c>
      <c r="P203" s="168"/>
      <c r="Q203" s="168"/>
      <c r="R203" s="168"/>
      <c r="S203" s="168"/>
      <c r="T203" s="167">
        <f>K203*O203</f>
        <v>1794.85</v>
      </c>
      <c r="U203" s="167"/>
      <c r="V203" s="167"/>
      <c r="W203" s="167"/>
      <c r="X203" s="167"/>
      <c r="AG203" s="160"/>
      <c r="AI203" s="15"/>
      <c r="AJ203" s="162"/>
      <c r="AL203" s="164"/>
    </row>
    <row r="204" spans="1:38" ht="12.75" customHeight="1">
      <c r="A204" s="169" t="s">
        <v>7</v>
      </c>
      <c r="B204" s="141"/>
      <c r="C204" s="170" t="s">
        <v>86</v>
      </c>
      <c r="D204" s="171"/>
      <c r="E204" s="171"/>
      <c r="F204" s="171"/>
      <c r="G204" s="172"/>
      <c r="H204" s="74" t="s">
        <v>8</v>
      </c>
      <c r="I204" s="165" t="s">
        <v>9</v>
      </c>
      <c r="J204" s="166"/>
      <c r="K204" s="167">
        <f>K190</f>
        <v>85.14</v>
      </c>
      <c r="L204" s="167"/>
      <c r="M204" s="167"/>
      <c r="N204" s="167"/>
      <c r="O204" s="167">
        <f>+O202</f>
        <v>12.96</v>
      </c>
      <c r="P204" s="167"/>
      <c r="Q204" s="167"/>
      <c r="R204" s="167"/>
      <c r="S204" s="167"/>
      <c r="T204" s="167">
        <f>K204*O204</f>
        <v>1103.41</v>
      </c>
      <c r="U204" s="167"/>
      <c r="V204" s="167"/>
      <c r="W204" s="167"/>
      <c r="X204" s="167"/>
      <c r="AG204" s="159">
        <f>T204+T205</f>
        <v>2764.82</v>
      </c>
      <c r="AI204" s="15"/>
      <c r="AJ204" s="161">
        <v>844.99</v>
      </c>
      <c r="AL204" s="163">
        <f>AG204/AJ204</f>
        <v>3.272</v>
      </c>
    </row>
    <row r="205" spans="1:38" ht="12.75" customHeight="1">
      <c r="A205" s="142"/>
      <c r="B205" s="144"/>
      <c r="C205" s="173"/>
      <c r="D205" s="174"/>
      <c r="E205" s="174"/>
      <c r="F205" s="174"/>
      <c r="G205" s="175"/>
      <c r="H205" s="74" t="s">
        <v>10</v>
      </c>
      <c r="I205" s="165" t="s">
        <v>11</v>
      </c>
      <c r="J205" s="166"/>
      <c r="K205" s="167">
        <f>K191</f>
        <v>2018.73</v>
      </c>
      <c r="L205" s="167"/>
      <c r="M205" s="167"/>
      <c r="N205" s="167"/>
      <c r="O205" s="168">
        <f>O204*O$25</f>
        <v>0.823</v>
      </c>
      <c r="P205" s="168"/>
      <c r="Q205" s="168"/>
      <c r="R205" s="168"/>
      <c r="S205" s="168"/>
      <c r="T205" s="167">
        <f>K205*O205</f>
        <v>1661.41</v>
      </c>
      <c r="U205" s="167"/>
      <c r="V205" s="167"/>
      <c r="W205" s="167"/>
      <c r="X205" s="167"/>
      <c r="AG205" s="160"/>
      <c r="AI205" s="15"/>
      <c r="AJ205" s="162"/>
      <c r="AL205" s="164"/>
    </row>
    <row r="206" spans="1:33" s="24" customFormat="1" ht="30" customHeight="1">
      <c r="A206" s="177" t="s">
        <v>43</v>
      </c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  <c r="AA206" s="177"/>
      <c r="AB206" s="177"/>
      <c r="AC206" s="177"/>
      <c r="AD206" s="177"/>
      <c r="AE206" s="177"/>
      <c r="AF206" s="177"/>
      <c r="AG206" s="177"/>
    </row>
    <row r="207" spans="1:38" ht="12.75" customHeight="1">
      <c r="A207" s="169" t="s">
        <v>7</v>
      </c>
      <c r="B207" s="141"/>
      <c r="C207" s="170" t="s">
        <v>85</v>
      </c>
      <c r="D207" s="171"/>
      <c r="E207" s="171"/>
      <c r="F207" s="171"/>
      <c r="G207" s="172"/>
      <c r="H207" s="74" t="s">
        <v>8</v>
      </c>
      <c r="I207" s="165" t="s">
        <v>9</v>
      </c>
      <c r="J207" s="166"/>
      <c r="K207" s="167">
        <f>+K202</f>
        <v>85.14</v>
      </c>
      <c r="L207" s="167"/>
      <c r="M207" s="167"/>
      <c r="N207" s="167"/>
      <c r="O207" s="167">
        <f>+O72*4</f>
        <v>10.52</v>
      </c>
      <c r="P207" s="167"/>
      <c r="Q207" s="167"/>
      <c r="R207" s="167"/>
      <c r="S207" s="167"/>
      <c r="T207" s="167">
        <f>K207*O207</f>
        <v>895.67</v>
      </c>
      <c r="U207" s="167"/>
      <c r="V207" s="167"/>
      <c r="W207" s="167"/>
      <c r="X207" s="167"/>
      <c r="AG207" s="159">
        <f>T207+T208</f>
        <v>2352.59</v>
      </c>
      <c r="AI207" s="15"/>
      <c r="AJ207" s="161">
        <v>844.99</v>
      </c>
      <c r="AL207" s="163">
        <f>AG207/AJ207</f>
        <v>2.784</v>
      </c>
    </row>
    <row r="208" spans="1:38" ht="12.75" customHeight="1">
      <c r="A208" s="142"/>
      <c r="B208" s="144"/>
      <c r="C208" s="173"/>
      <c r="D208" s="174"/>
      <c r="E208" s="174"/>
      <c r="F208" s="174"/>
      <c r="G208" s="175"/>
      <c r="H208" s="74" t="s">
        <v>10</v>
      </c>
      <c r="I208" s="165" t="s">
        <v>11</v>
      </c>
      <c r="J208" s="166"/>
      <c r="K208" s="167">
        <f>+K203</f>
        <v>2018.73</v>
      </c>
      <c r="L208" s="167"/>
      <c r="M208" s="167"/>
      <c r="N208" s="167"/>
      <c r="O208" s="168">
        <f>O207*O$23</f>
        <v>0.7217</v>
      </c>
      <c r="P208" s="168"/>
      <c r="Q208" s="168"/>
      <c r="R208" s="168"/>
      <c r="S208" s="168"/>
      <c r="T208" s="167">
        <f>K208*O208</f>
        <v>1456.92</v>
      </c>
      <c r="U208" s="167"/>
      <c r="V208" s="167"/>
      <c r="W208" s="167"/>
      <c r="X208" s="167"/>
      <c r="AG208" s="160"/>
      <c r="AI208" s="15"/>
      <c r="AJ208" s="162"/>
      <c r="AL208" s="164"/>
    </row>
    <row r="209" spans="1:38" ht="12.75" customHeight="1">
      <c r="A209" s="169" t="s">
        <v>7</v>
      </c>
      <c r="B209" s="141"/>
      <c r="C209" s="170" t="s">
        <v>86</v>
      </c>
      <c r="D209" s="171"/>
      <c r="E209" s="171"/>
      <c r="F209" s="171"/>
      <c r="G209" s="172"/>
      <c r="H209" s="74" t="s">
        <v>8</v>
      </c>
      <c r="I209" s="165" t="s">
        <v>9</v>
      </c>
      <c r="J209" s="166"/>
      <c r="K209" s="167">
        <f>+K204</f>
        <v>85.14</v>
      </c>
      <c r="L209" s="167"/>
      <c r="M209" s="167"/>
      <c r="N209" s="167"/>
      <c r="O209" s="167">
        <f>+O207</f>
        <v>10.52</v>
      </c>
      <c r="P209" s="167"/>
      <c r="Q209" s="167"/>
      <c r="R209" s="167"/>
      <c r="S209" s="167"/>
      <c r="T209" s="167">
        <f>K209*O209</f>
        <v>895.67</v>
      </c>
      <c r="U209" s="167"/>
      <c r="V209" s="167"/>
      <c r="W209" s="167"/>
      <c r="X209" s="167"/>
      <c r="AG209" s="159">
        <f>T209+T210</f>
        <v>2244.18</v>
      </c>
      <c r="AI209" s="15"/>
      <c r="AJ209" s="161">
        <v>844.99</v>
      </c>
      <c r="AL209" s="163">
        <f>AG209/AJ209</f>
        <v>2.656</v>
      </c>
    </row>
    <row r="210" spans="1:38" ht="12.75" customHeight="1">
      <c r="A210" s="142"/>
      <c r="B210" s="144"/>
      <c r="C210" s="173"/>
      <c r="D210" s="174"/>
      <c r="E210" s="174"/>
      <c r="F210" s="174"/>
      <c r="G210" s="175"/>
      <c r="H210" s="74" t="s">
        <v>10</v>
      </c>
      <c r="I210" s="165" t="s">
        <v>11</v>
      </c>
      <c r="J210" s="166"/>
      <c r="K210" s="167">
        <f>+K205</f>
        <v>2018.73</v>
      </c>
      <c r="L210" s="167"/>
      <c r="M210" s="167"/>
      <c r="N210" s="167"/>
      <c r="O210" s="168">
        <f>O209*O$25</f>
        <v>0.668</v>
      </c>
      <c r="P210" s="168"/>
      <c r="Q210" s="168"/>
      <c r="R210" s="168"/>
      <c r="S210" s="168"/>
      <c r="T210" s="167">
        <f>K210*O210</f>
        <v>1348.51</v>
      </c>
      <c r="U210" s="167"/>
      <c r="V210" s="167"/>
      <c r="W210" s="167"/>
      <c r="X210" s="167"/>
      <c r="AG210" s="160"/>
      <c r="AI210" s="15"/>
      <c r="AJ210" s="162"/>
      <c r="AL210" s="164"/>
    </row>
    <row r="211" spans="1:39" ht="25.5" customHeight="1">
      <c r="A211" s="177" t="s">
        <v>48</v>
      </c>
      <c r="B211" s="177"/>
      <c r="C211" s="177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  <c r="R211" s="177"/>
      <c r="S211" s="177"/>
      <c r="T211" s="177"/>
      <c r="U211" s="177"/>
      <c r="V211" s="177"/>
      <c r="W211" s="177"/>
      <c r="X211" s="177"/>
      <c r="Y211" s="177"/>
      <c r="Z211" s="177"/>
      <c r="AA211" s="177"/>
      <c r="AB211" s="177"/>
      <c r="AC211" s="177"/>
      <c r="AD211" s="177"/>
      <c r="AE211" s="177"/>
      <c r="AF211" s="9"/>
      <c r="AG211" s="37"/>
      <c r="AL211" s="38"/>
      <c r="AM211" s="39"/>
    </row>
    <row r="212" spans="1:38" ht="12.75" customHeight="1">
      <c r="A212" s="169" t="s">
        <v>7</v>
      </c>
      <c r="B212" s="141"/>
      <c r="C212" s="170" t="s">
        <v>85</v>
      </c>
      <c r="D212" s="171"/>
      <c r="E212" s="171"/>
      <c r="F212" s="171"/>
      <c r="G212" s="172"/>
      <c r="H212" s="74" t="s">
        <v>8</v>
      </c>
      <c r="I212" s="165" t="s">
        <v>9</v>
      </c>
      <c r="J212" s="166"/>
      <c r="K212" s="167">
        <f>+K207</f>
        <v>85.14</v>
      </c>
      <c r="L212" s="167"/>
      <c r="M212" s="167"/>
      <c r="N212" s="167"/>
      <c r="O212" s="167">
        <f>+O132*4</f>
        <v>2.2</v>
      </c>
      <c r="P212" s="167"/>
      <c r="Q212" s="167"/>
      <c r="R212" s="167"/>
      <c r="S212" s="167"/>
      <c r="T212" s="167">
        <f>K212*O212</f>
        <v>187.31</v>
      </c>
      <c r="U212" s="167"/>
      <c r="V212" s="167"/>
      <c r="W212" s="167"/>
      <c r="X212" s="167"/>
      <c r="AG212" s="159">
        <f>T212+T213</f>
        <v>491.94</v>
      </c>
      <c r="AI212" s="15"/>
      <c r="AJ212" s="161">
        <v>844.99</v>
      </c>
      <c r="AL212" s="163">
        <f>AG212/AJ212</f>
        <v>0.582</v>
      </c>
    </row>
    <row r="213" spans="1:38" ht="12.75" customHeight="1">
      <c r="A213" s="142"/>
      <c r="B213" s="144"/>
      <c r="C213" s="173"/>
      <c r="D213" s="174"/>
      <c r="E213" s="174"/>
      <c r="F213" s="174"/>
      <c r="G213" s="175"/>
      <c r="H213" s="74" t="s">
        <v>10</v>
      </c>
      <c r="I213" s="165" t="s">
        <v>11</v>
      </c>
      <c r="J213" s="166"/>
      <c r="K213" s="167">
        <f>+K208</f>
        <v>2018.73</v>
      </c>
      <c r="L213" s="167"/>
      <c r="M213" s="167"/>
      <c r="N213" s="167"/>
      <c r="O213" s="168">
        <f>O212*O$23</f>
        <v>0.1509</v>
      </c>
      <c r="P213" s="168"/>
      <c r="Q213" s="168"/>
      <c r="R213" s="168"/>
      <c r="S213" s="168"/>
      <c r="T213" s="167">
        <f>K213*O213</f>
        <v>304.63</v>
      </c>
      <c r="U213" s="167"/>
      <c r="V213" s="167"/>
      <c r="W213" s="167"/>
      <c r="X213" s="167"/>
      <c r="AG213" s="160"/>
      <c r="AI213" s="15"/>
      <c r="AJ213" s="162"/>
      <c r="AL213" s="164"/>
    </row>
    <row r="214" spans="1:38" ht="12.75" customHeight="1">
      <c r="A214" s="169" t="s">
        <v>7</v>
      </c>
      <c r="B214" s="141"/>
      <c r="C214" s="170" t="s">
        <v>86</v>
      </c>
      <c r="D214" s="171"/>
      <c r="E214" s="171"/>
      <c r="F214" s="171"/>
      <c r="G214" s="172"/>
      <c r="H214" s="74" t="s">
        <v>8</v>
      </c>
      <c r="I214" s="165" t="s">
        <v>9</v>
      </c>
      <c r="J214" s="166"/>
      <c r="K214" s="167">
        <f>+K209</f>
        <v>85.14</v>
      </c>
      <c r="L214" s="167"/>
      <c r="M214" s="167"/>
      <c r="N214" s="167"/>
      <c r="O214" s="167">
        <f>+O212</f>
        <v>2.2</v>
      </c>
      <c r="P214" s="167"/>
      <c r="Q214" s="167"/>
      <c r="R214" s="167"/>
      <c r="S214" s="167"/>
      <c r="T214" s="167">
        <f>K214*O214</f>
        <v>187.31</v>
      </c>
      <c r="U214" s="167"/>
      <c r="V214" s="167"/>
      <c r="W214" s="167"/>
      <c r="X214" s="167"/>
      <c r="AG214" s="159">
        <f>T214+T215</f>
        <v>469.33</v>
      </c>
      <c r="AI214" s="15"/>
      <c r="AJ214" s="161">
        <v>844.99</v>
      </c>
      <c r="AL214" s="163">
        <f>AG214/AJ214</f>
        <v>0.555</v>
      </c>
    </row>
    <row r="215" spans="1:38" ht="12.75" customHeight="1">
      <c r="A215" s="142"/>
      <c r="B215" s="144"/>
      <c r="C215" s="173"/>
      <c r="D215" s="174"/>
      <c r="E215" s="174"/>
      <c r="F215" s="174"/>
      <c r="G215" s="175"/>
      <c r="H215" s="74" t="s">
        <v>10</v>
      </c>
      <c r="I215" s="165" t="s">
        <v>11</v>
      </c>
      <c r="J215" s="166"/>
      <c r="K215" s="167">
        <f>+K210</f>
        <v>2018.73</v>
      </c>
      <c r="L215" s="167"/>
      <c r="M215" s="167"/>
      <c r="N215" s="167"/>
      <c r="O215" s="168">
        <f>O214*O$25</f>
        <v>0.1397</v>
      </c>
      <c r="P215" s="168"/>
      <c r="Q215" s="168"/>
      <c r="R215" s="168"/>
      <c r="S215" s="168"/>
      <c r="T215" s="167">
        <f>K215*O215</f>
        <v>282.02</v>
      </c>
      <c r="U215" s="167"/>
      <c r="V215" s="167"/>
      <c r="W215" s="167"/>
      <c r="X215" s="167"/>
      <c r="AG215" s="160"/>
      <c r="AI215" s="15"/>
      <c r="AJ215" s="162"/>
      <c r="AL215" s="164"/>
    </row>
    <row r="216" spans="1:33" s="24" customFormat="1" ht="25.5" customHeight="1">
      <c r="A216" s="177" t="s">
        <v>49</v>
      </c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  <c r="AG216" s="177"/>
    </row>
    <row r="217" spans="1:38" ht="12.75" customHeight="1">
      <c r="A217" s="169" t="s">
        <v>7</v>
      </c>
      <c r="B217" s="141"/>
      <c r="C217" s="170" t="s">
        <v>85</v>
      </c>
      <c r="D217" s="171"/>
      <c r="E217" s="171"/>
      <c r="F217" s="171"/>
      <c r="G217" s="172"/>
      <c r="H217" s="74" t="s">
        <v>8</v>
      </c>
      <c r="I217" s="165" t="s">
        <v>9</v>
      </c>
      <c r="J217" s="166"/>
      <c r="K217" s="167">
        <f>+K212</f>
        <v>85.14</v>
      </c>
      <c r="L217" s="167"/>
      <c r="M217" s="167"/>
      <c r="N217" s="167"/>
      <c r="O217" s="167">
        <f>+O144*4</f>
        <v>7.64</v>
      </c>
      <c r="P217" s="167"/>
      <c r="Q217" s="167"/>
      <c r="R217" s="167"/>
      <c r="S217" s="167"/>
      <c r="T217" s="167">
        <f>K217*O217</f>
        <v>650.47</v>
      </c>
      <c r="U217" s="167"/>
      <c r="V217" s="167"/>
      <c r="W217" s="167"/>
      <c r="X217" s="167"/>
      <c r="AG217" s="159">
        <f>T217+T218</f>
        <v>1708.49</v>
      </c>
      <c r="AI217" s="15"/>
      <c r="AJ217" s="161">
        <v>844.99</v>
      </c>
      <c r="AL217" s="163">
        <f>AG217/AJ217</f>
        <v>2.022</v>
      </c>
    </row>
    <row r="218" spans="1:38" ht="12.75" customHeight="1">
      <c r="A218" s="142"/>
      <c r="B218" s="144"/>
      <c r="C218" s="173"/>
      <c r="D218" s="174"/>
      <c r="E218" s="174"/>
      <c r="F218" s="174"/>
      <c r="G218" s="175"/>
      <c r="H218" s="74" t="s">
        <v>10</v>
      </c>
      <c r="I218" s="165" t="s">
        <v>11</v>
      </c>
      <c r="J218" s="166"/>
      <c r="K218" s="167">
        <f>+K213</f>
        <v>2018.73</v>
      </c>
      <c r="L218" s="167"/>
      <c r="M218" s="167"/>
      <c r="N218" s="167"/>
      <c r="O218" s="168">
        <f>O217*O$23</f>
        <v>0.5241</v>
      </c>
      <c r="P218" s="168"/>
      <c r="Q218" s="168"/>
      <c r="R218" s="168"/>
      <c r="S218" s="168"/>
      <c r="T218" s="167">
        <f>K218*O218</f>
        <v>1058.02</v>
      </c>
      <c r="U218" s="167"/>
      <c r="V218" s="167"/>
      <c r="W218" s="167"/>
      <c r="X218" s="167"/>
      <c r="AG218" s="160"/>
      <c r="AI218" s="15"/>
      <c r="AJ218" s="162"/>
      <c r="AL218" s="164"/>
    </row>
    <row r="219" spans="1:38" ht="12.75" customHeight="1">
      <c r="A219" s="169" t="s">
        <v>7</v>
      </c>
      <c r="B219" s="141"/>
      <c r="C219" s="170" t="s">
        <v>86</v>
      </c>
      <c r="D219" s="171"/>
      <c r="E219" s="171"/>
      <c r="F219" s="171"/>
      <c r="G219" s="172"/>
      <c r="H219" s="74" t="s">
        <v>8</v>
      </c>
      <c r="I219" s="165" t="s">
        <v>9</v>
      </c>
      <c r="J219" s="166"/>
      <c r="K219" s="167">
        <f>+K214</f>
        <v>85.14</v>
      </c>
      <c r="L219" s="167"/>
      <c r="M219" s="167"/>
      <c r="N219" s="167"/>
      <c r="O219" s="167">
        <f>+O217</f>
        <v>7.64</v>
      </c>
      <c r="P219" s="167"/>
      <c r="Q219" s="167"/>
      <c r="R219" s="167"/>
      <c r="S219" s="167"/>
      <c r="T219" s="167">
        <f>K219*O219</f>
        <v>650.47</v>
      </c>
      <c r="U219" s="167"/>
      <c r="V219" s="167"/>
      <c r="W219" s="167"/>
      <c r="X219" s="167"/>
      <c r="AG219" s="159">
        <f>T219+T220</f>
        <v>1629.76</v>
      </c>
      <c r="AI219" s="15"/>
      <c r="AJ219" s="161">
        <v>844.99</v>
      </c>
      <c r="AL219" s="163">
        <f>AG219/AJ219</f>
        <v>1.929</v>
      </c>
    </row>
    <row r="220" spans="1:38" ht="12.75" customHeight="1">
      <c r="A220" s="142"/>
      <c r="B220" s="144"/>
      <c r="C220" s="173"/>
      <c r="D220" s="174"/>
      <c r="E220" s="174"/>
      <c r="F220" s="174"/>
      <c r="G220" s="175"/>
      <c r="H220" s="74" t="s">
        <v>10</v>
      </c>
      <c r="I220" s="165" t="s">
        <v>11</v>
      </c>
      <c r="J220" s="166"/>
      <c r="K220" s="167">
        <f>+K215</f>
        <v>2018.73</v>
      </c>
      <c r="L220" s="167"/>
      <c r="M220" s="167"/>
      <c r="N220" s="167"/>
      <c r="O220" s="168">
        <f>O219*O$25</f>
        <v>0.4851</v>
      </c>
      <c r="P220" s="168"/>
      <c r="Q220" s="168"/>
      <c r="R220" s="168"/>
      <c r="S220" s="168"/>
      <c r="T220" s="167">
        <f>K220*O220</f>
        <v>979.29</v>
      </c>
      <c r="U220" s="167"/>
      <c r="V220" s="167"/>
      <c r="W220" s="167"/>
      <c r="X220" s="167"/>
      <c r="AG220" s="160"/>
      <c r="AI220" s="15"/>
      <c r="AJ220" s="162"/>
      <c r="AL220" s="164"/>
    </row>
    <row r="221" spans="1:38" ht="0" customHeight="1" hidden="1">
      <c r="A221" s="32"/>
      <c r="B221" s="32"/>
      <c r="C221" s="76"/>
      <c r="D221" s="76"/>
      <c r="E221" s="76"/>
      <c r="F221" s="76"/>
      <c r="G221" s="76"/>
      <c r="I221" s="14"/>
      <c r="J221" s="14"/>
      <c r="K221" s="77"/>
      <c r="L221" s="77"/>
      <c r="M221" s="77"/>
      <c r="N221" s="77"/>
      <c r="O221" s="78"/>
      <c r="P221" s="78"/>
      <c r="Q221" s="78"/>
      <c r="R221" s="78"/>
      <c r="S221" s="78"/>
      <c r="T221" s="77"/>
      <c r="U221" s="77"/>
      <c r="V221" s="77"/>
      <c r="W221" s="77"/>
      <c r="X221" s="77"/>
      <c r="AG221" s="82"/>
      <c r="AJ221" s="80"/>
      <c r="AL221" s="81"/>
    </row>
    <row r="222" spans="1:35" s="5" customFormat="1" ht="15">
      <c r="A222" s="176" t="s">
        <v>118</v>
      </c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  <c r="R222" s="176"/>
      <c r="S222" s="176"/>
      <c r="T222" s="176"/>
      <c r="U222" s="176"/>
      <c r="V222" s="176"/>
      <c r="W222" s="176"/>
      <c r="X222" s="176"/>
      <c r="Y222" s="176"/>
      <c r="Z222" s="176"/>
      <c r="AA222" s="176"/>
      <c r="AB222" s="176"/>
      <c r="AC222" s="176"/>
      <c r="AD222" s="176"/>
      <c r="AE222" s="176"/>
      <c r="AF222" s="75"/>
      <c r="AG222" s="75"/>
      <c r="AH222"/>
      <c r="AI222" s="20"/>
    </row>
    <row r="223" spans="1:33" s="24" customFormat="1" ht="27" customHeight="1">
      <c r="A223" s="177" t="s">
        <v>41</v>
      </c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7"/>
      <c r="W223" s="177"/>
      <c r="X223" s="177"/>
      <c r="Y223" s="177"/>
      <c r="Z223" s="177"/>
      <c r="AA223" s="177"/>
      <c r="AB223" s="177"/>
      <c r="AC223" s="177"/>
      <c r="AD223" s="177"/>
      <c r="AE223" s="177"/>
      <c r="AF223" s="23"/>
      <c r="AG223" s="23"/>
    </row>
    <row r="224" spans="1:35" ht="48.75" customHeight="1" hidden="1">
      <c r="A224" s="178" t="s">
        <v>4</v>
      </c>
      <c r="B224" s="179"/>
      <c r="C224" s="180" t="s">
        <v>28</v>
      </c>
      <c r="D224" s="181"/>
      <c r="E224" s="181"/>
      <c r="F224" s="181"/>
      <c r="G224" s="181"/>
      <c r="H224" s="182"/>
      <c r="I224" s="200" t="s">
        <v>5</v>
      </c>
      <c r="J224" s="200"/>
      <c r="K224" s="200" t="s">
        <v>29</v>
      </c>
      <c r="L224" s="200"/>
      <c r="M224" s="200"/>
      <c r="N224" s="200"/>
      <c r="O224" s="200" t="str">
        <f>+O200</f>
        <v>Объем теплоносителя, Гкал на нагрев, (м3, Гкал)</v>
      </c>
      <c r="P224" s="200"/>
      <c r="Q224" s="200"/>
      <c r="R224" s="200"/>
      <c r="S224" s="200"/>
      <c r="T224" s="200" t="s">
        <v>6</v>
      </c>
      <c r="U224" s="200"/>
      <c r="V224" s="200"/>
      <c r="W224" s="200"/>
      <c r="X224" s="200"/>
      <c r="AI224" s="15"/>
    </row>
    <row r="225" spans="1:38" ht="12.75" customHeight="1" hidden="1">
      <c r="A225" s="183">
        <v>1</v>
      </c>
      <c r="B225" s="184"/>
      <c r="C225" s="183">
        <v>2</v>
      </c>
      <c r="D225" s="185"/>
      <c r="E225" s="185"/>
      <c r="F225" s="185"/>
      <c r="G225" s="185"/>
      <c r="H225" s="184"/>
      <c r="I225" s="196">
        <v>3</v>
      </c>
      <c r="J225" s="196"/>
      <c r="K225" s="196">
        <v>4</v>
      </c>
      <c r="L225" s="196"/>
      <c r="M225" s="196"/>
      <c r="N225" s="196"/>
      <c r="O225" s="196">
        <v>5</v>
      </c>
      <c r="P225" s="196"/>
      <c r="Q225" s="196"/>
      <c r="R225" s="196"/>
      <c r="S225" s="196"/>
      <c r="T225" s="197" t="s">
        <v>79</v>
      </c>
      <c r="U225" s="198"/>
      <c r="V225" s="198"/>
      <c r="W225" s="198"/>
      <c r="X225" s="199"/>
      <c r="AI225" s="15"/>
      <c r="AJ225" s="14"/>
      <c r="AL225" s="14"/>
    </row>
    <row r="226" spans="1:38" ht="12.75" customHeight="1">
      <c r="A226" s="169" t="s">
        <v>7</v>
      </c>
      <c r="B226" s="141"/>
      <c r="C226" s="170" t="s">
        <v>85</v>
      </c>
      <c r="D226" s="171"/>
      <c r="E226" s="171"/>
      <c r="F226" s="171"/>
      <c r="G226" s="172"/>
      <c r="H226" s="74" t="s">
        <v>8</v>
      </c>
      <c r="I226" s="165" t="s">
        <v>9</v>
      </c>
      <c r="J226" s="166"/>
      <c r="K226" s="167">
        <f>K212</f>
        <v>85.14</v>
      </c>
      <c r="L226" s="167"/>
      <c r="M226" s="167"/>
      <c r="N226" s="167"/>
      <c r="O226" s="167">
        <f>+O48*5</f>
        <v>16.2</v>
      </c>
      <c r="P226" s="167"/>
      <c r="Q226" s="167"/>
      <c r="R226" s="167"/>
      <c r="S226" s="167"/>
      <c r="T226" s="167">
        <f>K226*O226</f>
        <v>1379.27</v>
      </c>
      <c r="U226" s="167"/>
      <c r="V226" s="167"/>
      <c r="W226" s="167"/>
      <c r="X226" s="167"/>
      <c r="AG226" s="159">
        <f>T226+T227</f>
        <v>3622.68</v>
      </c>
      <c r="AI226" s="15"/>
      <c r="AJ226" s="161">
        <v>844.99</v>
      </c>
      <c r="AL226" s="163">
        <f>AG226/AJ226</f>
        <v>4.287</v>
      </c>
    </row>
    <row r="227" spans="1:38" ht="12.75" customHeight="1">
      <c r="A227" s="142"/>
      <c r="B227" s="144"/>
      <c r="C227" s="173"/>
      <c r="D227" s="174"/>
      <c r="E227" s="174"/>
      <c r="F227" s="174"/>
      <c r="G227" s="175"/>
      <c r="H227" s="74" t="s">
        <v>10</v>
      </c>
      <c r="I227" s="165" t="s">
        <v>11</v>
      </c>
      <c r="J227" s="166"/>
      <c r="K227" s="167">
        <f>K213</f>
        <v>2018.73</v>
      </c>
      <c r="L227" s="167"/>
      <c r="M227" s="167"/>
      <c r="N227" s="167"/>
      <c r="O227" s="168">
        <f>O226*O$23</f>
        <v>1.1113</v>
      </c>
      <c r="P227" s="168"/>
      <c r="Q227" s="168"/>
      <c r="R227" s="168"/>
      <c r="S227" s="168"/>
      <c r="T227" s="167">
        <f>K227*O227</f>
        <v>2243.41</v>
      </c>
      <c r="U227" s="167"/>
      <c r="V227" s="167"/>
      <c r="W227" s="167"/>
      <c r="X227" s="167"/>
      <c r="AG227" s="160"/>
      <c r="AI227" s="15"/>
      <c r="AJ227" s="162"/>
      <c r="AL227" s="164"/>
    </row>
    <row r="228" spans="1:38" ht="12.75" customHeight="1">
      <c r="A228" s="169" t="s">
        <v>7</v>
      </c>
      <c r="B228" s="141"/>
      <c r="C228" s="170" t="s">
        <v>86</v>
      </c>
      <c r="D228" s="171"/>
      <c r="E228" s="171"/>
      <c r="F228" s="171"/>
      <c r="G228" s="172"/>
      <c r="H228" s="74" t="s">
        <v>8</v>
      </c>
      <c r="I228" s="165" t="s">
        <v>9</v>
      </c>
      <c r="J228" s="166"/>
      <c r="K228" s="167">
        <f>K214</f>
        <v>85.14</v>
      </c>
      <c r="L228" s="167"/>
      <c r="M228" s="167"/>
      <c r="N228" s="167"/>
      <c r="O228" s="167">
        <f>+O226</f>
        <v>16.2</v>
      </c>
      <c r="P228" s="167"/>
      <c r="Q228" s="167"/>
      <c r="R228" s="167"/>
      <c r="S228" s="167"/>
      <c r="T228" s="167">
        <f>K228*O228</f>
        <v>1379.27</v>
      </c>
      <c r="U228" s="167"/>
      <c r="V228" s="167"/>
      <c r="W228" s="167"/>
      <c r="X228" s="167"/>
      <c r="AG228" s="159">
        <f>T228+T229</f>
        <v>3455.94</v>
      </c>
      <c r="AI228" s="15"/>
      <c r="AJ228" s="161">
        <v>844.99</v>
      </c>
      <c r="AL228" s="163">
        <f>AG228/AJ228</f>
        <v>4.09</v>
      </c>
    </row>
    <row r="229" spans="1:38" ht="12.75" customHeight="1">
      <c r="A229" s="142"/>
      <c r="B229" s="144"/>
      <c r="C229" s="173"/>
      <c r="D229" s="174"/>
      <c r="E229" s="174"/>
      <c r="F229" s="174"/>
      <c r="G229" s="175"/>
      <c r="H229" s="74" t="s">
        <v>10</v>
      </c>
      <c r="I229" s="165" t="s">
        <v>11</v>
      </c>
      <c r="J229" s="166"/>
      <c r="K229" s="167">
        <f>K215</f>
        <v>2018.73</v>
      </c>
      <c r="L229" s="167"/>
      <c r="M229" s="167"/>
      <c r="N229" s="167"/>
      <c r="O229" s="168">
        <f>O228*O$25</f>
        <v>1.0287</v>
      </c>
      <c r="P229" s="168"/>
      <c r="Q229" s="168"/>
      <c r="R229" s="168"/>
      <c r="S229" s="168"/>
      <c r="T229" s="167">
        <f>K229*O229</f>
        <v>2076.67</v>
      </c>
      <c r="U229" s="167"/>
      <c r="V229" s="167"/>
      <c r="W229" s="167"/>
      <c r="X229" s="167"/>
      <c r="AG229" s="160"/>
      <c r="AI229" s="15"/>
      <c r="AJ229" s="162"/>
      <c r="AL229" s="164"/>
    </row>
    <row r="230" spans="1:33" s="24" customFormat="1" ht="30" customHeight="1">
      <c r="A230" s="177" t="s">
        <v>43</v>
      </c>
      <c r="B230" s="177"/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56"/>
      <c r="AG230" s="56"/>
    </row>
    <row r="231" spans="1:38" ht="12.75" customHeight="1">
      <c r="A231" s="169" t="s">
        <v>7</v>
      </c>
      <c r="B231" s="141"/>
      <c r="C231" s="170" t="s">
        <v>85</v>
      </c>
      <c r="D231" s="171"/>
      <c r="E231" s="171"/>
      <c r="F231" s="171"/>
      <c r="G231" s="172"/>
      <c r="H231" s="74" t="s">
        <v>8</v>
      </c>
      <c r="I231" s="165" t="s">
        <v>9</v>
      </c>
      <c r="J231" s="166"/>
      <c r="K231" s="167">
        <f>+K226</f>
        <v>85.14</v>
      </c>
      <c r="L231" s="167"/>
      <c r="M231" s="167"/>
      <c r="N231" s="167"/>
      <c r="O231" s="167">
        <f>+O72*5</f>
        <v>13.15</v>
      </c>
      <c r="P231" s="167"/>
      <c r="Q231" s="167"/>
      <c r="R231" s="167"/>
      <c r="S231" s="167"/>
      <c r="T231" s="167">
        <f>K231*O231</f>
        <v>1119.59</v>
      </c>
      <c r="U231" s="167"/>
      <c r="V231" s="167"/>
      <c r="W231" s="167"/>
      <c r="X231" s="167"/>
      <c r="AG231" s="159">
        <f>T231+T232</f>
        <v>2940.69</v>
      </c>
      <c r="AI231" s="15"/>
      <c r="AJ231" s="161">
        <v>844.99</v>
      </c>
      <c r="AL231" s="163">
        <f>AG231/AJ231</f>
        <v>3.48</v>
      </c>
    </row>
    <row r="232" spans="1:38" ht="12.75" customHeight="1">
      <c r="A232" s="142"/>
      <c r="B232" s="144"/>
      <c r="C232" s="173"/>
      <c r="D232" s="174"/>
      <c r="E232" s="174"/>
      <c r="F232" s="174"/>
      <c r="G232" s="175"/>
      <c r="H232" s="74" t="s">
        <v>10</v>
      </c>
      <c r="I232" s="165" t="s">
        <v>11</v>
      </c>
      <c r="J232" s="166"/>
      <c r="K232" s="167">
        <f>+K227</f>
        <v>2018.73</v>
      </c>
      <c r="L232" s="167"/>
      <c r="M232" s="167"/>
      <c r="N232" s="167"/>
      <c r="O232" s="168">
        <f>O231*O$23</f>
        <v>0.9021</v>
      </c>
      <c r="P232" s="168"/>
      <c r="Q232" s="168"/>
      <c r="R232" s="168"/>
      <c r="S232" s="168"/>
      <c r="T232" s="167">
        <f>K232*O232</f>
        <v>1821.1</v>
      </c>
      <c r="U232" s="167"/>
      <c r="V232" s="167"/>
      <c r="W232" s="167"/>
      <c r="X232" s="167"/>
      <c r="AG232" s="160"/>
      <c r="AI232" s="15"/>
      <c r="AJ232" s="162"/>
      <c r="AL232" s="164"/>
    </row>
    <row r="233" spans="1:38" ht="12.75" customHeight="1">
      <c r="A233" s="169" t="s">
        <v>7</v>
      </c>
      <c r="B233" s="141"/>
      <c r="C233" s="170" t="s">
        <v>86</v>
      </c>
      <c r="D233" s="171"/>
      <c r="E233" s="171"/>
      <c r="F233" s="171"/>
      <c r="G233" s="172"/>
      <c r="H233" s="74" t="s">
        <v>8</v>
      </c>
      <c r="I233" s="165" t="s">
        <v>9</v>
      </c>
      <c r="J233" s="166"/>
      <c r="K233" s="167">
        <f>+K228</f>
        <v>85.14</v>
      </c>
      <c r="L233" s="167"/>
      <c r="M233" s="167"/>
      <c r="N233" s="167"/>
      <c r="O233" s="167">
        <f>+O231</f>
        <v>13.15</v>
      </c>
      <c r="P233" s="167"/>
      <c r="Q233" s="167"/>
      <c r="R233" s="167"/>
      <c r="S233" s="167"/>
      <c r="T233" s="167">
        <f>K233*O233</f>
        <v>1119.59</v>
      </c>
      <c r="U233" s="167"/>
      <c r="V233" s="167"/>
      <c r="W233" s="167"/>
      <c r="X233" s="167"/>
      <c r="AG233" s="159">
        <f>T233+T234</f>
        <v>2805.23</v>
      </c>
      <c r="AI233" s="15"/>
      <c r="AJ233" s="161">
        <v>844.99</v>
      </c>
      <c r="AL233" s="163">
        <f>AG233/AJ233</f>
        <v>3.32</v>
      </c>
    </row>
    <row r="234" spans="1:38" ht="12.75" customHeight="1">
      <c r="A234" s="142"/>
      <c r="B234" s="144"/>
      <c r="C234" s="173"/>
      <c r="D234" s="174"/>
      <c r="E234" s="174"/>
      <c r="F234" s="174"/>
      <c r="G234" s="175"/>
      <c r="H234" s="74" t="s">
        <v>10</v>
      </c>
      <c r="I234" s="165" t="s">
        <v>11</v>
      </c>
      <c r="J234" s="166"/>
      <c r="K234" s="167">
        <f>+K229</f>
        <v>2018.73</v>
      </c>
      <c r="L234" s="167"/>
      <c r="M234" s="167"/>
      <c r="N234" s="167"/>
      <c r="O234" s="168">
        <f>O233*O$25</f>
        <v>0.835</v>
      </c>
      <c r="P234" s="168"/>
      <c r="Q234" s="168"/>
      <c r="R234" s="168"/>
      <c r="S234" s="168"/>
      <c r="T234" s="167">
        <f>K234*O234</f>
        <v>1685.64</v>
      </c>
      <c r="U234" s="167"/>
      <c r="V234" s="167"/>
      <c r="W234" s="167"/>
      <c r="X234" s="167"/>
      <c r="AG234" s="160"/>
      <c r="AI234" s="15"/>
      <c r="AJ234" s="162"/>
      <c r="AL234" s="164"/>
    </row>
    <row r="235" spans="1:39" ht="25.5" customHeight="1">
      <c r="A235" s="177" t="s">
        <v>48</v>
      </c>
      <c r="B235" s="177"/>
      <c r="C235" s="177"/>
      <c r="D235" s="177"/>
      <c r="E235" s="177"/>
      <c r="F235" s="177"/>
      <c r="G235" s="177"/>
      <c r="H235" s="177"/>
      <c r="I235" s="17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7"/>
      <c r="U235" s="177"/>
      <c r="V235" s="177"/>
      <c r="W235" s="177"/>
      <c r="X235" s="177"/>
      <c r="Y235" s="177"/>
      <c r="Z235" s="177"/>
      <c r="AA235" s="177"/>
      <c r="AB235" s="177"/>
      <c r="AC235" s="177"/>
      <c r="AD235" s="177"/>
      <c r="AE235" s="177"/>
      <c r="AF235" s="9"/>
      <c r="AG235" s="37"/>
      <c r="AL235" s="38"/>
      <c r="AM235" s="39"/>
    </row>
    <row r="236" spans="1:38" ht="12.75" customHeight="1">
      <c r="A236" s="169" t="s">
        <v>7</v>
      </c>
      <c r="B236" s="141"/>
      <c r="C236" s="170" t="s">
        <v>85</v>
      </c>
      <c r="D236" s="171"/>
      <c r="E236" s="171"/>
      <c r="F236" s="171"/>
      <c r="G236" s="172"/>
      <c r="H236" s="74" t="s">
        <v>8</v>
      </c>
      <c r="I236" s="165" t="s">
        <v>9</v>
      </c>
      <c r="J236" s="166"/>
      <c r="K236" s="167">
        <f>+K231</f>
        <v>85.14</v>
      </c>
      <c r="L236" s="167"/>
      <c r="M236" s="167"/>
      <c r="N236" s="167"/>
      <c r="O236" s="167">
        <f>+O132*5</f>
        <v>2.75</v>
      </c>
      <c r="P236" s="167"/>
      <c r="Q236" s="167"/>
      <c r="R236" s="167"/>
      <c r="S236" s="167"/>
      <c r="T236" s="167">
        <f>K236*O236</f>
        <v>234.14</v>
      </c>
      <c r="U236" s="167"/>
      <c r="V236" s="167"/>
      <c r="W236" s="167"/>
      <c r="X236" s="167"/>
      <c r="AG236" s="159">
        <f>T236+T237</f>
        <v>615.07</v>
      </c>
      <c r="AI236" s="15"/>
      <c r="AJ236" s="161">
        <v>844.99</v>
      </c>
      <c r="AL236" s="163">
        <f>AG236/AJ236</f>
        <v>0.728</v>
      </c>
    </row>
    <row r="237" spans="1:38" ht="12.75" customHeight="1">
      <c r="A237" s="142"/>
      <c r="B237" s="144"/>
      <c r="C237" s="173"/>
      <c r="D237" s="174"/>
      <c r="E237" s="174"/>
      <c r="F237" s="174"/>
      <c r="G237" s="175"/>
      <c r="H237" s="74" t="s">
        <v>10</v>
      </c>
      <c r="I237" s="165" t="s">
        <v>11</v>
      </c>
      <c r="J237" s="166"/>
      <c r="K237" s="167">
        <f>+K232</f>
        <v>2018.73</v>
      </c>
      <c r="L237" s="167"/>
      <c r="M237" s="167"/>
      <c r="N237" s="167"/>
      <c r="O237" s="168">
        <f>O236*O$23</f>
        <v>0.1887</v>
      </c>
      <c r="P237" s="168"/>
      <c r="Q237" s="168"/>
      <c r="R237" s="168"/>
      <c r="S237" s="168"/>
      <c r="T237" s="167">
        <f>K237*O237</f>
        <v>380.93</v>
      </c>
      <c r="U237" s="167"/>
      <c r="V237" s="167"/>
      <c r="W237" s="167"/>
      <c r="X237" s="167"/>
      <c r="AG237" s="160"/>
      <c r="AI237" s="15"/>
      <c r="AJ237" s="162"/>
      <c r="AL237" s="164"/>
    </row>
    <row r="238" spans="1:38" ht="12.75" customHeight="1">
      <c r="A238" s="169" t="s">
        <v>7</v>
      </c>
      <c r="B238" s="141"/>
      <c r="C238" s="170" t="s">
        <v>86</v>
      </c>
      <c r="D238" s="171"/>
      <c r="E238" s="171"/>
      <c r="F238" s="171"/>
      <c r="G238" s="172"/>
      <c r="H238" s="74" t="s">
        <v>8</v>
      </c>
      <c r="I238" s="165" t="s">
        <v>9</v>
      </c>
      <c r="J238" s="166"/>
      <c r="K238" s="167">
        <f>+K233</f>
        <v>85.14</v>
      </c>
      <c r="L238" s="167"/>
      <c r="M238" s="167"/>
      <c r="N238" s="167"/>
      <c r="O238" s="167">
        <f>+O236</f>
        <v>2.75</v>
      </c>
      <c r="P238" s="167"/>
      <c r="Q238" s="167"/>
      <c r="R238" s="167"/>
      <c r="S238" s="167"/>
      <c r="T238" s="167">
        <f>K238*O238</f>
        <v>234.14</v>
      </c>
      <c r="U238" s="167"/>
      <c r="V238" s="167"/>
      <c r="W238" s="167"/>
      <c r="X238" s="167"/>
      <c r="AG238" s="159">
        <f>T238+T239</f>
        <v>586.61</v>
      </c>
      <c r="AI238" s="15"/>
      <c r="AJ238" s="161">
        <v>844.99</v>
      </c>
      <c r="AL238" s="163">
        <f>AG238/AJ238</f>
        <v>0.694</v>
      </c>
    </row>
    <row r="239" spans="1:38" ht="12.75" customHeight="1">
      <c r="A239" s="142"/>
      <c r="B239" s="144"/>
      <c r="C239" s="173"/>
      <c r="D239" s="174"/>
      <c r="E239" s="174"/>
      <c r="F239" s="174"/>
      <c r="G239" s="175"/>
      <c r="H239" s="74" t="s">
        <v>10</v>
      </c>
      <c r="I239" s="165" t="s">
        <v>11</v>
      </c>
      <c r="J239" s="166"/>
      <c r="K239" s="167">
        <f>+K234</f>
        <v>2018.73</v>
      </c>
      <c r="L239" s="167"/>
      <c r="M239" s="167"/>
      <c r="N239" s="167"/>
      <c r="O239" s="168">
        <f>O238*O$25</f>
        <v>0.1746</v>
      </c>
      <c r="P239" s="168"/>
      <c r="Q239" s="168"/>
      <c r="R239" s="168"/>
      <c r="S239" s="168"/>
      <c r="T239" s="167">
        <f>K239*O239</f>
        <v>352.47</v>
      </c>
      <c r="U239" s="167"/>
      <c r="V239" s="167"/>
      <c r="W239" s="167"/>
      <c r="X239" s="167"/>
      <c r="AG239" s="160"/>
      <c r="AI239" s="15"/>
      <c r="AJ239" s="162"/>
      <c r="AL239" s="164"/>
    </row>
    <row r="240" spans="1:33" s="24" customFormat="1" ht="25.5" customHeight="1">
      <c r="A240" s="177" t="s">
        <v>49</v>
      </c>
      <c r="B240" s="177"/>
      <c r="C240" s="177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56"/>
      <c r="AG240" s="56"/>
    </row>
    <row r="241" spans="1:38" ht="12.75" customHeight="1">
      <c r="A241" s="169" t="s">
        <v>7</v>
      </c>
      <c r="B241" s="141"/>
      <c r="C241" s="170" t="s">
        <v>85</v>
      </c>
      <c r="D241" s="171"/>
      <c r="E241" s="171"/>
      <c r="F241" s="171"/>
      <c r="G241" s="172"/>
      <c r="H241" s="74" t="s">
        <v>8</v>
      </c>
      <c r="I241" s="165" t="s">
        <v>9</v>
      </c>
      <c r="J241" s="166"/>
      <c r="K241" s="167">
        <f>+K236</f>
        <v>85.14</v>
      </c>
      <c r="L241" s="167"/>
      <c r="M241" s="167"/>
      <c r="N241" s="167"/>
      <c r="O241" s="167">
        <f>+O144*5</f>
        <v>9.55</v>
      </c>
      <c r="P241" s="167"/>
      <c r="Q241" s="167"/>
      <c r="R241" s="167"/>
      <c r="S241" s="167"/>
      <c r="T241" s="167">
        <f>K241*O241</f>
        <v>813.09</v>
      </c>
      <c r="U241" s="167"/>
      <c r="V241" s="167"/>
      <c r="W241" s="167"/>
      <c r="X241" s="167"/>
      <c r="AG241" s="159">
        <f>T241+T242</f>
        <v>2135.56</v>
      </c>
      <c r="AI241" s="15"/>
      <c r="AJ241" s="161">
        <v>844.99</v>
      </c>
      <c r="AL241" s="163">
        <f>AG241/AJ241</f>
        <v>2.527</v>
      </c>
    </row>
    <row r="242" spans="1:38" ht="12.75" customHeight="1">
      <c r="A242" s="142"/>
      <c r="B242" s="144"/>
      <c r="C242" s="173"/>
      <c r="D242" s="174"/>
      <c r="E242" s="174"/>
      <c r="F242" s="174"/>
      <c r="G242" s="175"/>
      <c r="H242" s="74" t="s">
        <v>10</v>
      </c>
      <c r="I242" s="165" t="s">
        <v>11</v>
      </c>
      <c r="J242" s="166"/>
      <c r="K242" s="167">
        <f>+K237</f>
        <v>2018.73</v>
      </c>
      <c r="L242" s="167"/>
      <c r="M242" s="167"/>
      <c r="N242" s="167"/>
      <c r="O242" s="168">
        <f>O241*O$23</f>
        <v>0.6551</v>
      </c>
      <c r="P242" s="168"/>
      <c r="Q242" s="168"/>
      <c r="R242" s="168"/>
      <c r="S242" s="168"/>
      <c r="T242" s="167">
        <f>K242*O242</f>
        <v>1322.47</v>
      </c>
      <c r="U242" s="167"/>
      <c r="V242" s="167"/>
      <c r="W242" s="167"/>
      <c r="X242" s="167"/>
      <c r="AG242" s="160"/>
      <c r="AI242" s="15"/>
      <c r="AJ242" s="162"/>
      <c r="AL242" s="164"/>
    </row>
    <row r="243" spans="1:38" ht="12.75" customHeight="1">
      <c r="A243" s="169" t="s">
        <v>7</v>
      </c>
      <c r="B243" s="141"/>
      <c r="C243" s="170" t="s">
        <v>86</v>
      </c>
      <c r="D243" s="171"/>
      <c r="E243" s="171"/>
      <c r="F243" s="171"/>
      <c r="G243" s="172"/>
      <c r="H243" s="74" t="s">
        <v>8</v>
      </c>
      <c r="I243" s="165" t="s">
        <v>9</v>
      </c>
      <c r="J243" s="166"/>
      <c r="K243" s="167">
        <f>+K238</f>
        <v>85.14</v>
      </c>
      <c r="L243" s="167"/>
      <c r="M243" s="167"/>
      <c r="N243" s="167"/>
      <c r="O243" s="167">
        <f>+O241</f>
        <v>9.55</v>
      </c>
      <c r="P243" s="167"/>
      <c r="Q243" s="167"/>
      <c r="R243" s="167"/>
      <c r="S243" s="167"/>
      <c r="T243" s="167">
        <f>K243*O243</f>
        <v>813.09</v>
      </c>
      <c r="U243" s="167"/>
      <c r="V243" s="167"/>
      <c r="W243" s="167"/>
      <c r="X243" s="167"/>
      <c r="AG243" s="159">
        <f>T243+T244</f>
        <v>2037.25</v>
      </c>
      <c r="AI243" s="15"/>
      <c r="AJ243" s="161">
        <v>844.99</v>
      </c>
      <c r="AL243" s="163">
        <f>AG243/AJ243</f>
        <v>2.411</v>
      </c>
    </row>
    <row r="244" spans="1:38" ht="12.75" customHeight="1">
      <c r="A244" s="142"/>
      <c r="B244" s="144"/>
      <c r="C244" s="173"/>
      <c r="D244" s="174"/>
      <c r="E244" s="174"/>
      <c r="F244" s="174"/>
      <c r="G244" s="175"/>
      <c r="H244" s="74" t="s">
        <v>10</v>
      </c>
      <c r="I244" s="165" t="s">
        <v>11</v>
      </c>
      <c r="J244" s="166"/>
      <c r="K244" s="167">
        <f>+K239</f>
        <v>2018.73</v>
      </c>
      <c r="L244" s="167"/>
      <c r="M244" s="167"/>
      <c r="N244" s="167"/>
      <c r="O244" s="168">
        <f>O243*O$25</f>
        <v>0.6064</v>
      </c>
      <c r="P244" s="168"/>
      <c r="Q244" s="168"/>
      <c r="R244" s="168"/>
      <c r="S244" s="168"/>
      <c r="T244" s="167">
        <f>K244*O244</f>
        <v>1224.16</v>
      </c>
      <c r="U244" s="167"/>
      <c r="V244" s="167"/>
      <c r="W244" s="167"/>
      <c r="X244" s="167"/>
      <c r="AG244" s="160"/>
      <c r="AI244" s="15"/>
      <c r="AJ244" s="162"/>
      <c r="AL244" s="164"/>
    </row>
    <row r="245" spans="1:38" ht="12" customHeight="1" hidden="1">
      <c r="A245" s="32" t="s">
        <v>23</v>
      </c>
      <c r="B245" s="32"/>
      <c r="C245" s="76"/>
      <c r="D245" s="76"/>
      <c r="E245" s="76"/>
      <c r="F245" s="76"/>
      <c r="G245" s="76"/>
      <c r="I245" s="14"/>
      <c r="J245" s="14"/>
      <c r="K245" s="77"/>
      <c r="L245" s="77"/>
      <c r="M245" s="77"/>
      <c r="N245" s="77"/>
      <c r="O245" s="78"/>
      <c r="P245" s="78"/>
      <c r="Q245" s="78"/>
      <c r="R245" s="78"/>
      <c r="S245" s="78"/>
      <c r="T245" s="77"/>
      <c r="U245" s="77"/>
      <c r="V245" s="77"/>
      <c r="W245" s="77"/>
      <c r="X245" s="77"/>
      <c r="AG245" s="79"/>
      <c r="AJ245" s="80"/>
      <c r="AL245" s="81"/>
    </row>
    <row r="246" spans="1:39" ht="25.5" customHeight="1">
      <c r="A246" s="8">
        <v>1</v>
      </c>
      <c r="B246" s="9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",AL246," № ",AM246,"")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18.12.2023 г. № 346-п</v>
      </c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"/>
      <c r="AG246" s="37"/>
      <c r="AL246" s="38" t="s">
        <v>129</v>
      </c>
      <c r="AM246" s="39" t="s">
        <v>130</v>
      </c>
    </row>
    <row r="247" spans="1:31" ht="15" customHeight="1" hidden="1">
      <c r="A247" s="8">
        <v>2</v>
      </c>
      <c r="B247" s="92" t="str">
        <f>CONCATENATE("Тариф на теплоноситель ",,"утвержден Приказом Министерства тарифной политики Красноярского края ",AL246," № ",AM246)</f>
        <v>Тариф на теплоноситель утвержден Приказом Министерства тарифной политики Красноярского края от 18.12.2023 г. № 346-п</v>
      </c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</row>
    <row r="248" spans="1:33" ht="27.75" customHeight="1">
      <c r="A248" s="8">
        <v>2</v>
      </c>
      <c r="B248" s="93" t="s">
        <v>119</v>
      </c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G248" s="37"/>
    </row>
    <row r="249" spans="1:35" s="4" customFormat="1" ht="42" customHeight="1">
      <c r="A249" s="8">
        <v>3</v>
      </c>
      <c r="B249" s="93" t="s">
        <v>120</v>
      </c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25"/>
      <c r="AG249" s="25"/>
      <c r="AH249"/>
      <c r="AI249" s="26"/>
    </row>
    <row r="250" spans="1:35" ht="27" customHeight="1">
      <c r="A250" s="145" t="s">
        <v>13</v>
      </c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I250" s="15"/>
    </row>
    <row r="251" spans="32:35" ht="12.75">
      <c r="AF251" s="67"/>
      <c r="AI251" s="15"/>
    </row>
    <row r="252" spans="1:35" ht="42.75" customHeight="1">
      <c r="A252" s="146" t="s">
        <v>4</v>
      </c>
      <c r="B252" s="147"/>
      <c r="C252" s="147"/>
      <c r="D252" s="147"/>
      <c r="E252" s="147"/>
      <c r="F252" s="147"/>
      <c r="G252" s="147"/>
      <c r="H252" s="148"/>
      <c r="I252" s="192" t="s">
        <v>123</v>
      </c>
      <c r="J252" s="192"/>
      <c r="K252" s="192"/>
      <c r="L252" s="192"/>
      <c r="M252" s="192"/>
      <c r="N252" s="192"/>
      <c r="O252" s="193" t="s">
        <v>15</v>
      </c>
      <c r="P252" s="194"/>
      <c r="Q252" s="194"/>
      <c r="R252" s="194"/>
      <c r="S252" s="195"/>
      <c r="T252" s="192" t="s">
        <v>16</v>
      </c>
      <c r="U252" s="192"/>
      <c r="V252" s="192"/>
      <c r="W252" s="192"/>
      <c r="X252" s="192"/>
      <c r="Y252" s="192"/>
      <c r="Z252" s="192" t="s">
        <v>17</v>
      </c>
      <c r="AA252" s="192"/>
      <c r="AB252" s="192"/>
      <c r="AC252" s="192"/>
      <c r="AD252" s="192"/>
      <c r="AE252" s="192"/>
      <c r="AF252" s="68"/>
      <c r="AI252" s="15"/>
    </row>
    <row r="253" spans="1:38" s="6" customFormat="1" ht="15.75" customHeight="1">
      <c r="A253" s="149"/>
      <c r="B253" s="150"/>
      <c r="C253" s="150"/>
      <c r="D253" s="150"/>
      <c r="E253" s="150"/>
      <c r="F253" s="150"/>
      <c r="G253" s="150"/>
      <c r="H253" s="151"/>
      <c r="I253" s="192" t="s">
        <v>18</v>
      </c>
      <c r="J253" s="192"/>
      <c r="K253" s="192"/>
      <c r="L253" s="192"/>
      <c r="M253" s="192"/>
      <c r="N253" s="192"/>
      <c r="O253" s="193" t="s">
        <v>19</v>
      </c>
      <c r="P253" s="194"/>
      <c r="Q253" s="194"/>
      <c r="R253" s="194"/>
      <c r="S253" s="195"/>
      <c r="T253" s="192" t="s">
        <v>20</v>
      </c>
      <c r="U253" s="192"/>
      <c r="V253" s="192"/>
      <c r="W253" s="192"/>
      <c r="X253" s="192"/>
      <c r="Y253" s="192"/>
      <c r="Z253" s="192" t="s">
        <v>21</v>
      </c>
      <c r="AA253" s="192"/>
      <c r="AB253" s="192"/>
      <c r="AC253" s="192"/>
      <c r="AD253" s="192"/>
      <c r="AE253" s="192"/>
      <c r="AF253" s="69"/>
      <c r="AG253" s="27" t="s">
        <v>34</v>
      </c>
      <c r="AH253"/>
      <c r="AI253" s="28"/>
      <c r="AJ253" s="27" t="s">
        <v>35</v>
      </c>
      <c r="AL253" s="27" t="s">
        <v>32</v>
      </c>
    </row>
    <row r="254" spans="1:38" s="32" customFormat="1" ht="23.25" customHeight="1">
      <c r="A254" s="152">
        <v>1</v>
      </c>
      <c r="B254" s="153"/>
      <c r="C254" s="153"/>
      <c r="D254" s="153"/>
      <c r="E254" s="153"/>
      <c r="F254" s="153"/>
      <c r="G254" s="153"/>
      <c r="H254" s="154"/>
      <c r="I254" s="155">
        <v>2</v>
      </c>
      <c r="J254" s="155"/>
      <c r="K254" s="155"/>
      <c r="L254" s="155"/>
      <c r="M254" s="155"/>
      <c r="N254" s="155"/>
      <c r="O254" s="156">
        <v>3</v>
      </c>
      <c r="P254" s="157"/>
      <c r="Q254" s="157"/>
      <c r="R254" s="157"/>
      <c r="S254" s="158"/>
      <c r="T254" s="155">
        <v>4</v>
      </c>
      <c r="U254" s="155"/>
      <c r="V254" s="155"/>
      <c r="W254" s="155"/>
      <c r="X254" s="155"/>
      <c r="Y254" s="155"/>
      <c r="Z254" s="155" t="s">
        <v>22</v>
      </c>
      <c r="AA254" s="155"/>
      <c r="AB254" s="155"/>
      <c r="AC254" s="155"/>
      <c r="AD254" s="155"/>
      <c r="AE254" s="155"/>
      <c r="AF254" s="62"/>
      <c r="AG254" s="29">
        <f>O255*T255</f>
        <v>90.04</v>
      </c>
      <c r="AH254"/>
      <c r="AI254" s="30"/>
      <c r="AJ254" s="31">
        <v>54.52</v>
      </c>
      <c r="AL254" s="63">
        <f>AG254/AJ254</f>
        <v>1.652</v>
      </c>
    </row>
    <row r="255" spans="1:35" s="32" customFormat="1" ht="27.75" customHeight="1">
      <c r="A255" s="95" t="s">
        <v>55</v>
      </c>
      <c r="B255" s="140"/>
      <c r="C255" s="140"/>
      <c r="D255" s="140"/>
      <c r="E255" s="140"/>
      <c r="F255" s="140"/>
      <c r="G255" s="140"/>
      <c r="H255" s="141"/>
      <c r="I255" s="137">
        <v>19.8</v>
      </c>
      <c r="J255" s="137"/>
      <c r="K255" s="137"/>
      <c r="L255" s="137"/>
      <c r="M255" s="137"/>
      <c r="N255" s="137"/>
      <c r="O255" s="104">
        <v>0.0446</v>
      </c>
      <c r="P255" s="105"/>
      <c r="Q255" s="105"/>
      <c r="R255" s="105"/>
      <c r="S255" s="106"/>
      <c r="T255" s="138">
        <f>K23</f>
        <v>2018.73</v>
      </c>
      <c r="U255" s="138"/>
      <c r="V255" s="138"/>
      <c r="W255" s="138"/>
      <c r="X255" s="138"/>
      <c r="Y255" s="138"/>
      <c r="Z255" s="139">
        <f>I255*O255*T255</f>
        <v>1782.7</v>
      </c>
      <c r="AA255" s="139"/>
      <c r="AB255" s="139"/>
      <c r="AC255" s="139"/>
      <c r="AD255" s="139"/>
      <c r="AE255" s="139"/>
      <c r="AF255" s="70"/>
      <c r="AG255" s="33"/>
      <c r="AH255"/>
      <c r="AI255" s="30"/>
    </row>
    <row r="256" spans="1:38" s="32" customFormat="1" ht="23.25" customHeight="1">
      <c r="A256" s="142"/>
      <c r="B256" s="143"/>
      <c r="C256" s="143"/>
      <c r="D256" s="143"/>
      <c r="E256" s="143"/>
      <c r="F256" s="143"/>
      <c r="G256" s="143"/>
      <c r="H256" s="144"/>
      <c r="I256" s="136" t="str">
        <f>CONCATENATE(I255," ",I253," х ",O255," ",O253," х ",T255," ",T253," = ",Z255," ",Z253)</f>
        <v>19,8 кв.м х 0,0446 Гкал/кв.м х 2018,73 руб./Гкал = 1782,7 руб.</v>
      </c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62"/>
      <c r="AG256" s="29">
        <f>O257*T257</f>
        <v>91.25</v>
      </c>
      <c r="AH256"/>
      <c r="AI256" s="30"/>
      <c r="AJ256" s="31">
        <v>54.52</v>
      </c>
      <c r="AL256" s="63">
        <f>AG256/AJ256</f>
        <v>1.674</v>
      </c>
    </row>
    <row r="257" spans="1:35" s="32" customFormat="1" ht="20.25" customHeight="1">
      <c r="A257" s="95" t="s">
        <v>98</v>
      </c>
      <c r="B257" s="140"/>
      <c r="C257" s="140"/>
      <c r="D257" s="140"/>
      <c r="E257" s="140"/>
      <c r="F257" s="140"/>
      <c r="G257" s="140"/>
      <c r="H257" s="141"/>
      <c r="I257" s="137">
        <v>19.8</v>
      </c>
      <c r="J257" s="137"/>
      <c r="K257" s="137"/>
      <c r="L257" s="137"/>
      <c r="M257" s="137"/>
      <c r="N257" s="137"/>
      <c r="O257" s="104">
        <v>0.0452</v>
      </c>
      <c r="P257" s="105"/>
      <c r="Q257" s="105"/>
      <c r="R257" s="105"/>
      <c r="S257" s="106"/>
      <c r="T257" s="138">
        <f>+T255</f>
        <v>2018.73</v>
      </c>
      <c r="U257" s="138"/>
      <c r="V257" s="138"/>
      <c r="W257" s="138"/>
      <c r="X257" s="138"/>
      <c r="Y257" s="138"/>
      <c r="Z257" s="139">
        <f>I257*O257*T257</f>
        <v>1806.68</v>
      </c>
      <c r="AA257" s="139"/>
      <c r="AB257" s="139"/>
      <c r="AC257" s="139"/>
      <c r="AD257" s="139"/>
      <c r="AE257" s="139"/>
      <c r="AF257" s="70"/>
      <c r="AG257" s="33"/>
      <c r="AH257"/>
      <c r="AI257" s="30"/>
    </row>
    <row r="258" spans="1:38" s="32" customFormat="1" ht="23.25" customHeight="1">
      <c r="A258" s="142"/>
      <c r="B258" s="143"/>
      <c r="C258" s="143"/>
      <c r="D258" s="143"/>
      <c r="E258" s="143"/>
      <c r="F258" s="143"/>
      <c r="G258" s="143"/>
      <c r="H258" s="144"/>
      <c r="I258" s="136" t="str">
        <f>CONCATENATE(I257," ",I$253," х ",O257," ",O$253," х ",T257," ",T$253," = ",Z257," ",Z$253)</f>
        <v>19,8 кв.м х 0,0452 Гкал/кв.м х 2018,73 руб./Гкал = 1806,68 руб.</v>
      </c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62"/>
      <c r="AG258" s="29">
        <f>O259*T259</f>
        <v>91.04</v>
      </c>
      <c r="AH258"/>
      <c r="AI258" s="30"/>
      <c r="AJ258" s="31">
        <v>54.52</v>
      </c>
      <c r="AL258" s="63">
        <f>AG258/AJ258</f>
        <v>1.67</v>
      </c>
    </row>
    <row r="259" spans="1:35" s="32" customFormat="1" ht="20.25" customHeight="1">
      <c r="A259" s="95" t="s">
        <v>99</v>
      </c>
      <c r="B259" s="140"/>
      <c r="C259" s="140"/>
      <c r="D259" s="140"/>
      <c r="E259" s="140"/>
      <c r="F259" s="140"/>
      <c r="G259" s="140"/>
      <c r="H259" s="141"/>
      <c r="I259" s="137">
        <v>19.8</v>
      </c>
      <c r="J259" s="137"/>
      <c r="K259" s="137"/>
      <c r="L259" s="137"/>
      <c r="M259" s="137"/>
      <c r="N259" s="137"/>
      <c r="O259" s="104">
        <v>0.0451</v>
      </c>
      <c r="P259" s="105"/>
      <c r="Q259" s="105"/>
      <c r="R259" s="105"/>
      <c r="S259" s="106"/>
      <c r="T259" s="138">
        <f>+T255</f>
        <v>2018.73</v>
      </c>
      <c r="U259" s="138"/>
      <c r="V259" s="138"/>
      <c r="W259" s="138"/>
      <c r="X259" s="138"/>
      <c r="Y259" s="138"/>
      <c r="Z259" s="139">
        <f>I259*O259*T259</f>
        <v>1802.69</v>
      </c>
      <c r="AA259" s="139"/>
      <c r="AB259" s="139"/>
      <c r="AC259" s="139"/>
      <c r="AD259" s="139"/>
      <c r="AE259" s="139"/>
      <c r="AF259" s="70"/>
      <c r="AG259" s="33"/>
      <c r="AH259"/>
      <c r="AI259" s="30"/>
    </row>
    <row r="260" spans="1:38" s="32" customFormat="1" ht="28.5" customHeight="1">
      <c r="A260" s="142"/>
      <c r="B260" s="143"/>
      <c r="C260" s="143"/>
      <c r="D260" s="143"/>
      <c r="E260" s="143"/>
      <c r="F260" s="143"/>
      <c r="G260" s="143"/>
      <c r="H260" s="144"/>
      <c r="I260" s="136" t="str">
        <f>CONCATENATE(I259," ",I$253," х ",O259," ",O$253," х ",T259," ",T$253," = ",Z259," ",Z$253)</f>
        <v>19,8 кв.м х 0,0451 Гкал/кв.м х 2018,73 руб./Гкал = 1802,69 руб.</v>
      </c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62"/>
      <c r="AG260" s="29">
        <f>O261*T261</f>
        <v>89.63</v>
      </c>
      <c r="AH260"/>
      <c r="AI260" s="30"/>
      <c r="AJ260" s="31">
        <v>54.52</v>
      </c>
      <c r="AL260" s="63">
        <f>AG260/AJ260</f>
        <v>1.644</v>
      </c>
    </row>
    <row r="261" spans="1:35" s="32" customFormat="1" ht="16.5" customHeight="1">
      <c r="A261" s="95" t="s">
        <v>100</v>
      </c>
      <c r="B261" s="140"/>
      <c r="C261" s="140"/>
      <c r="D261" s="140"/>
      <c r="E261" s="140"/>
      <c r="F261" s="140"/>
      <c r="G261" s="140"/>
      <c r="H261" s="141"/>
      <c r="I261" s="137">
        <v>19.8</v>
      </c>
      <c r="J261" s="137"/>
      <c r="K261" s="137"/>
      <c r="L261" s="137"/>
      <c r="M261" s="137"/>
      <c r="N261" s="137"/>
      <c r="O261" s="104">
        <v>0.0444</v>
      </c>
      <c r="P261" s="105"/>
      <c r="Q261" s="105"/>
      <c r="R261" s="105"/>
      <c r="S261" s="106"/>
      <c r="T261" s="138">
        <f>+T255</f>
        <v>2018.73</v>
      </c>
      <c r="U261" s="138"/>
      <c r="V261" s="138"/>
      <c r="W261" s="138"/>
      <c r="X261" s="138"/>
      <c r="Y261" s="138"/>
      <c r="Z261" s="139">
        <f>I261*O261*T261</f>
        <v>1774.71</v>
      </c>
      <c r="AA261" s="139"/>
      <c r="AB261" s="139"/>
      <c r="AC261" s="139"/>
      <c r="AD261" s="139"/>
      <c r="AE261" s="139"/>
      <c r="AF261" s="70"/>
      <c r="AG261" s="33"/>
      <c r="AH261"/>
      <c r="AI261" s="30"/>
    </row>
    <row r="262" spans="1:38" s="32" customFormat="1" ht="23.25" customHeight="1">
      <c r="A262" s="142"/>
      <c r="B262" s="143"/>
      <c r="C262" s="143"/>
      <c r="D262" s="143"/>
      <c r="E262" s="143"/>
      <c r="F262" s="143"/>
      <c r="G262" s="143"/>
      <c r="H262" s="144"/>
      <c r="I262" s="136" t="str">
        <f>CONCATENATE(I261," ",I$253," х ",O261," ",O$253," х ",T261," ",T$253," = ",Z261," ",Z$253)</f>
        <v>19,8 кв.м х 0,0444 Гкал/кв.м х 2018,73 руб./Гкал = 1774,71 руб.</v>
      </c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62"/>
      <c r="AG262" s="29">
        <f>O263*T263</f>
        <v>57.33</v>
      </c>
      <c r="AH262"/>
      <c r="AI262" s="30"/>
      <c r="AJ262" s="31">
        <v>54.52</v>
      </c>
      <c r="AL262" s="63">
        <f>AG262/AJ262</f>
        <v>1.052</v>
      </c>
    </row>
    <row r="263" spans="1:35" s="32" customFormat="1" ht="27.75" customHeight="1" hidden="1">
      <c r="A263" s="95" t="s">
        <v>101</v>
      </c>
      <c r="B263" s="140"/>
      <c r="C263" s="140"/>
      <c r="D263" s="140"/>
      <c r="E263" s="140"/>
      <c r="F263" s="140"/>
      <c r="G263" s="140"/>
      <c r="H263" s="141"/>
      <c r="I263" s="137">
        <v>19.8</v>
      </c>
      <c r="J263" s="137"/>
      <c r="K263" s="137"/>
      <c r="L263" s="137"/>
      <c r="M263" s="137"/>
      <c r="N263" s="137"/>
      <c r="O263" s="104">
        <v>0.0284</v>
      </c>
      <c r="P263" s="105"/>
      <c r="Q263" s="105"/>
      <c r="R263" s="105"/>
      <c r="S263" s="106"/>
      <c r="T263" s="138">
        <f>+T255</f>
        <v>2018.73</v>
      </c>
      <c r="U263" s="138"/>
      <c r="V263" s="138"/>
      <c r="W263" s="138"/>
      <c r="X263" s="138"/>
      <c r="Y263" s="138"/>
      <c r="Z263" s="139">
        <f>I263*O263*T263</f>
        <v>1135.17</v>
      </c>
      <c r="AA263" s="139"/>
      <c r="AB263" s="139"/>
      <c r="AC263" s="139"/>
      <c r="AD263" s="139"/>
      <c r="AE263" s="139"/>
      <c r="AF263" s="70"/>
      <c r="AG263" s="33"/>
      <c r="AH263"/>
      <c r="AI263" s="30"/>
    </row>
    <row r="264" spans="1:38" s="32" customFormat="1" ht="23.25" customHeight="1" hidden="1">
      <c r="A264" s="142"/>
      <c r="B264" s="143"/>
      <c r="C264" s="143"/>
      <c r="D264" s="143"/>
      <c r="E264" s="143"/>
      <c r="F264" s="143"/>
      <c r="G264" s="143"/>
      <c r="H264" s="144"/>
      <c r="I264" s="136" t="str">
        <f>CONCATENATE(I263," ",I$253," х ",O263," ",O$253," х ",T263," ",T$253," = ",Z263," ",Z$253)</f>
        <v>19,8 кв.м х 0,0284 Гкал/кв.м х 2018,73 руб./Гкал = 1135,17 руб.</v>
      </c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62"/>
      <c r="AG264" s="29">
        <f>O265*T265</f>
        <v>57.94</v>
      </c>
      <c r="AH264"/>
      <c r="AI264" s="30"/>
      <c r="AJ264" s="31">
        <v>54.52</v>
      </c>
      <c r="AL264" s="63">
        <f>AG264/AJ264</f>
        <v>1.063</v>
      </c>
    </row>
    <row r="265" spans="1:35" s="32" customFormat="1" ht="24" customHeight="1" hidden="1">
      <c r="A265" s="95" t="s">
        <v>102</v>
      </c>
      <c r="B265" s="140"/>
      <c r="C265" s="140"/>
      <c r="D265" s="140"/>
      <c r="E265" s="140"/>
      <c r="F265" s="140"/>
      <c r="G265" s="140"/>
      <c r="H265" s="141"/>
      <c r="I265" s="137">
        <v>19.8</v>
      </c>
      <c r="J265" s="137"/>
      <c r="K265" s="137"/>
      <c r="L265" s="137"/>
      <c r="M265" s="137"/>
      <c r="N265" s="137"/>
      <c r="O265" s="104">
        <v>0.0287</v>
      </c>
      <c r="P265" s="105"/>
      <c r="Q265" s="105"/>
      <c r="R265" s="105"/>
      <c r="S265" s="106"/>
      <c r="T265" s="138">
        <f>+T255</f>
        <v>2018.73</v>
      </c>
      <c r="U265" s="138"/>
      <c r="V265" s="138"/>
      <c r="W265" s="138"/>
      <c r="X265" s="138"/>
      <c r="Y265" s="138"/>
      <c r="Z265" s="139">
        <f>I265*O265*T265</f>
        <v>1147.16</v>
      </c>
      <c r="AA265" s="139"/>
      <c r="AB265" s="139"/>
      <c r="AC265" s="139"/>
      <c r="AD265" s="139"/>
      <c r="AE265" s="139"/>
      <c r="AF265" s="70"/>
      <c r="AG265" s="33"/>
      <c r="AH265"/>
      <c r="AI265" s="30"/>
    </row>
    <row r="266" spans="1:38" s="32" customFormat="1" ht="23.25" customHeight="1" hidden="1">
      <c r="A266" s="142"/>
      <c r="B266" s="143"/>
      <c r="C266" s="143"/>
      <c r="D266" s="143"/>
      <c r="E266" s="143"/>
      <c r="F266" s="143"/>
      <c r="G266" s="143"/>
      <c r="H266" s="144"/>
      <c r="I266" s="136" t="str">
        <f>CONCATENATE(I265," ",I$253," х ",O265," ",O$253," х ",T265," ",T$253," = ",Z265," ",Z$253)</f>
        <v>19,8 кв.м х 0,0287 Гкал/кв.м х 2018,73 руб./Гкал = 1147,16 руб.</v>
      </c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62"/>
      <c r="AG266" s="29">
        <f>O267*T267</f>
        <v>49.06</v>
      </c>
      <c r="AH266"/>
      <c r="AI266" s="30"/>
      <c r="AJ266" s="31">
        <v>54.52</v>
      </c>
      <c r="AL266" s="63">
        <f>AG266/AJ266</f>
        <v>0.9</v>
      </c>
    </row>
    <row r="267" spans="1:35" s="32" customFormat="1" ht="27" customHeight="1" hidden="1">
      <c r="A267" s="95" t="s">
        <v>103</v>
      </c>
      <c r="B267" s="140"/>
      <c r="C267" s="140"/>
      <c r="D267" s="140"/>
      <c r="E267" s="140"/>
      <c r="F267" s="140"/>
      <c r="G267" s="140"/>
      <c r="H267" s="141"/>
      <c r="I267" s="137">
        <v>19.8</v>
      </c>
      <c r="J267" s="137"/>
      <c r="K267" s="137"/>
      <c r="L267" s="137"/>
      <c r="M267" s="137"/>
      <c r="N267" s="137"/>
      <c r="O267" s="104">
        <v>0.0243</v>
      </c>
      <c r="P267" s="105"/>
      <c r="Q267" s="105"/>
      <c r="R267" s="105"/>
      <c r="S267" s="106"/>
      <c r="T267" s="138">
        <f>+T259</f>
        <v>2018.73</v>
      </c>
      <c r="U267" s="138"/>
      <c r="V267" s="138"/>
      <c r="W267" s="138"/>
      <c r="X267" s="138"/>
      <c r="Y267" s="138"/>
      <c r="Z267" s="139">
        <f>I267*O267*T267</f>
        <v>971.29</v>
      </c>
      <c r="AA267" s="139"/>
      <c r="AB267" s="139"/>
      <c r="AC267" s="139"/>
      <c r="AD267" s="139"/>
      <c r="AE267" s="139"/>
      <c r="AF267" s="70"/>
      <c r="AG267" s="33"/>
      <c r="AH267"/>
      <c r="AI267" s="30"/>
    </row>
    <row r="268" spans="1:38" s="32" customFormat="1" ht="23.25" customHeight="1" hidden="1">
      <c r="A268" s="142"/>
      <c r="B268" s="143"/>
      <c r="C268" s="143"/>
      <c r="D268" s="143"/>
      <c r="E268" s="143"/>
      <c r="F268" s="143"/>
      <c r="G268" s="143"/>
      <c r="H268" s="144"/>
      <c r="I268" s="136" t="str">
        <f>CONCATENATE(I267," ",I$253," х ",O267," ",O$253," х ",T267," ",T$253," = ",Z267," ",Z$253)</f>
        <v>19,8 кв.м х 0,0243 Гкал/кв.м х 2018,73 руб./Гкал = 971,29 руб.</v>
      </c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62"/>
      <c r="AG268" s="29">
        <f>O269*T269</f>
        <v>49.86</v>
      </c>
      <c r="AH268"/>
      <c r="AI268" s="30"/>
      <c r="AJ268" s="31">
        <v>54.52</v>
      </c>
      <c r="AL268" s="63">
        <f>AG268/AJ268</f>
        <v>0.915</v>
      </c>
    </row>
    <row r="269" spans="1:35" s="32" customFormat="1" ht="20.25" customHeight="1" hidden="1">
      <c r="A269" s="95" t="s">
        <v>104</v>
      </c>
      <c r="B269" s="140"/>
      <c r="C269" s="140"/>
      <c r="D269" s="140"/>
      <c r="E269" s="140"/>
      <c r="F269" s="140"/>
      <c r="G269" s="140"/>
      <c r="H269" s="141"/>
      <c r="I269" s="137">
        <v>19.8</v>
      </c>
      <c r="J269" s="137"/>
      <c r="K269" s="137"/>
      <c r="L269" s="137"/>
      <c r="M269" s="137"/>
      <c r="N269" s="137"/>
      <c r="O269" s="104">
        <v>0.0247</v>
      </c>
      <c r="P269" s="105"/>
      <c r="Q269" s="105"/>
      <c r="R269" s="105"/>
      <c r="S269" s="106"/>
      <c r="T269" s="138">
        <f>+T259</f>
        <v>2018.73</v>
      </c>
      <c r="U269" s="138"/>
      <c r="V269" s="138"/>
      <c r="W269" s="138"/>
      <c r="X269" s="138"/>
      <c r="Y269" s="138"/>
      <c r="Z269" s="139">
        <f>I269*O269*T269</f>
        <v>987.28</v>
      </c>
      <c r="AA269" s="139"/>
      <c r="AB269" s="139"/>
      <c r="AC269" s="139"/>
      <c r="AD269" s="139"/>
      <c r="AE269" s="139"/>
      <c r="AF269" s="70"/>
      <c r="AG269" s="33"/>
      <c r="AH269"/>
      <c r="AI269" s="30"/>
    </row>
    <row r="270" spans="1:38" s="32" customFormat="1" ht="23.25" customHeight="1" hidden="1">
      <c r="A270" s="142"/>
      <c r="B270" s="143"/>
      <c r="C270" s="143"/>
      <c r="D270" s="143"/>
      <c r="E270" s="143"/>
      <c r="F270" s="143"/>
      <c r="G270" s="143"/>
      <c r="H270" s="144"/>
      <c r="I270" s="136" t="str">
        <f>CONCATENATE(I269," ",I$253," х ",O269," ",O$253," х ",T269," ",T$253," = ",Z269," ",Z$253)</f>
        <v>19,8 кв.м х 0,0247 Гкал/кв.м х 2018,73 руб./Гкал = 987,28 руб.</v>
      </c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62"/>
      <c r="AG270" s="29">
        <f>O271*T271</f>
        <v>38.76</v>
      </c>
      <c r="AH270"/>
      <c r="AI270" s="30"/>
      <c r="AJ270" s="31">
        <v>54.52</v>
      </c>
      <c r="AL270" s="63">
        <f>AG270/AJ270</f>
        <v>0.711</v>
      </c>
    </row>
    <row r="271" spans="1:35" s="32" customFormat="1" ht="27.75" customHeight="1">
      <c r="A271" s="95" t="s">
        <v>63</v>
      </c>
      <c r="B271" s="140"/>
      <c r="C271" s="140"/>
      <c r="D271" s="140"/>
      <c r="E271" s="140"/>
      <c r="F271" s="140"/>
      <c r="G271" s="140"/>
      <c r="H271" s="141"/>
      <c r="I271" s="137">
        <v>19.8</v>
      </c>
      <c r="J271" s="137"/>
      <c r="K271" s="137"/>
      <c r="L271" s="137"/>
      <c r="M271" s="137"/>
      <c r="N271" s="137"/>
      <c r="O271" s="104">
        <v>0.0192</v>
      </c>
      <c r="P271" s="105"/>
      <c r="Q271" s="105"/>
      <c r="R271" s="105"/>
      <c r="S271" s="106"/>
      <c r="T271" s="138">
        <f>+T255</f>
        <v>2018.73</v>
      </c>
      <c r="U271" s="138"/>
      <c r="V271" s="138"/>
      <c r="W271" s="138"/>
      <c r="X271" s="138"/>
      <c r="Y271" s="138"/>
      <c r="Z271" s="139">
        <f>I271*O271*T271</f>
        <v>767.44</v>
      </c>
      <c r="AA271" s="139"/>
      <c r="AB271" s="139"/>
      <c r="AC271" s="139"/>
      <c r="AD271" s="139"/>
      <c r="AE271" s="139"/>
      <c r="AF271" s="70"/>
      <c r="AG271" s="33"/>
      <c r="AH271"/>
      <c r="AI271" s="30"/>
    </row>
    <row r="272" spans="1:38" s="32" customFormat="1" ht="23.25" customHeight="1">
      <c r="A272" s="142"/>
      <c r="B272" s="143"/>
      <c r="C272" s="143"/>
      <c r="D272" s="143"/>
      <c r="E272" s="143"/>
      <c r="F272" s="143"/>
      <c r="G272" s="143"/>
      <c r="H272" s="144"/>
      <c r="I272" s="136" t="str">
        <f>CONCATENATE(I271," ",I253," х ",O271," ",O253," х ",T271," ",T253," = ",Z271," ",Z253)</f>
        <v>19,8 кв.м х 0,0192 Гкал/кв.м х 2018,73 руб./Гкал = 767,44 руб.</v>
      </c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62"/>
      <c r="AG272" s="29">
        <f>O273*T273</f>
        <v>35.53</v>
      </c>
      <c r="AH272"/>
      <c r="AI272" s="30"/>
      <c r="AJ272" s="31">
        <v>54.52</v>
      </c>
      <c r="AL272" s="63">
        <f>AG272/AJ272</f>
        <v>0.652</v>
      </c>
    </row>
    <row r="273" spans="1:35" s="32" customFormat="1" ht="27" customHeight="1">
      <c r="A273" s="95" t="s">
        <v>105</v>
      </c>
      <c r="B273" s="140"/>
      <c r="C273" s="140"/>
      <c r="D273" s="140"/>
      <c r="E273" s="140"/>
      <c r="F273" s="140"/>
      <c r="G273" s="140"/>
      <c r="H273" s="141"/>
      <c r="I273" s="137">
        <v>19.8</v>
      </c>
      <c r="J273" s="137"/>
      <c r="K273" s="137"/>
      <c r="L273" s="137"/>
      <c r="M273" s="137"/>
      <c r="N273" s="137"/>
      <c r="O273" s="104">
        <v>0.0176</v>
      </c>
      <c r="P273" s="105"/>
      <c r="Q273" s="105"/>
      <c r="R273" s="105"/>
      <c r="S273" s="106"/>
      <c r="T273" s="138">
        <f>+T255</f>
        <v>2018.73</v>
      </c>
      <c r="U273" s="138"/>
      <c r="V273" s="138"/>
      <c r="W273" s="138"/>
      <c r="X273" s="138"/>
      <c r="Y273" s="138"/>
      <c r="Z273" s="139">
        <f>I273*O273*T273</f>
        <v>703.49</v>
      </c>
      <c r="AA273" s="139"/>
      <c r="AB273" s="139"/>
      <c r="AC273" s="139"/>
      <c r="AD273" s="139"/>
      <c r="AE273" s="139"/>
      <c r="AF273" s="70"/>
      <c r="AG273" s="33"/>
      <c r="AH273"/>
      <c r="AI273" s="30"/>
    </row>
    <row r="274" spans="1:38" s="32" customFormat="1" ht="23.25" customHeight="1">
      <c r="A274" s="142"/>
      <c r="B274" s="143"/>
      <c r="C274" s="143"/>
      <c r="D274" s="143"/>
      <c r="E274" s="143"/>
      <c r="F274" s="143"/>
      <c r="G274" s="143"/>
      <c r="H274" s="144"/>
      <c r="I274" s="136" t="str">
        <f>CONCATENATE(I273," ",I$253," х ",O273," ",O$253," х ",T273," ",T$253," = ",Z273," ",Z$253)</f>
        <v>19,8 кв.м х 0,0176 Гкал/кв.м х 2018,73 руб./Гкал = 703,49 руб.</v>
      </c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62"/>
      <c r="AG274" s="29">
        <f>O275*T275</f>
        <v>33.11</v>
      </c>
      <c r="AH274"/>
      <c r="AI274" s="30"/>
      <c r="AJ274" s="31">
        <v>54.52</v>
      </c>
      <c r="AL274" s="63">
        <f>AG274/AJ274</f>
        <v>0.607</v>
      </c>
    </row>
    <row r="275" spans="1:35" s="32" customFormat="1" ht="29.25" customHeight="1">
      <c r="A275" s="95" t="s">
        <v>65</v>
      </c>
      <c r="B275" s="140"/>
      <c r="C275" s="140"/>
      <c r="D275" s="140"/>
      <c r="E275" s="140"/>
      <c r="F275" s="140"/>
      <c r="G275" s="140"/>
      <c r="H275" s="141"/>
      <c r="I275" s="137">
        <v>19.8</v>
      </c>
      <c r="J275" s="137"/>
      <c r="K275" s="137"/>
      <c r="L275" s="137"/>
      <c r="M275" s="137"/>
      <c r="N275" s="137"/>
      <c r="O275" s="104">
        <v>0.0164</v>
      </c>
      <c r="P275" s="105"/>
      <c r="Q275" s="105"/>
      <c r="R275" s="105"/>
      <c r="S275" s="106"/>
      <c r="T275" s="138">
        <f>+T255</f>
        <v>2018.73</v>
      </c>
      <c r="U275" s="138"/>
      <c r="V275" s="138"/>
      <c r="W275" s="138"/>
      <c r="X275" s="138"/>
      <c r="Y275" s="138"/>
      <c r="Z275" s="139">
        <f>I275*O275*T275</f>
        <v>655.52</v>
      </c>
      <c r="AA275" s="139"/>
      <c r="AB275" s="139"/>
      <c r="AC275" s="139"/>
      <c r="AD275" s="139"/>
      <c r="AE275" s="139"/>
      <c r="AF275" s="70"/>
      <c r="AG275" s="33"/>
      <c r="AH275"/>
      <c r="AI275" s="30"/>
    </row>
    <row r="276" spans="1:38" s="32" customFormat="1" ht="24" customHeight="1">
      <c r="A276" s="142"/>
      <c r="B276" s="143"/>
      <c r="C276" s="143"/>
      <c r="D276" s="143"/>
      <c r="E276" s="143"/>
      <c r="F276" s="143"/>
      <c r="G276" s="143"/>
      <c r="H276" s="144"/>
      <c r="I276" s="136" t="str">
        <f>CONCATENATE(I275," ",I$253," х ",O275," ",O$253," х ",T275," ",T$253," = ",Z275," ",Z$253)</f>
        <v>19,8 кв.м х 0,0164 Гкал/кв.м х 2018,73 руб./Гкал = 655,52 руб.</v>
      </c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62"/>
      <c r="AG276" s="29">
        <f>O277*T277</f>
        <v>36.14</v>
      </c>
      <c r="AH276"/>
      <c r="AI276" s="30"/>
      <c r="AJ276" s="31">
        <v>54.52</v>
      </c>
      <c r="AL276" s="63">
        <f>AG276/AJ276</f>
        <v>0.663</v>
      </c>
    </row>
    <row r="277" spans="1:35" s="32" customFormat="1" ht="20.25" customHeight="1" hidden="1">
      <c r="A277" s="95" t="s">
        <v>106</v>
      </c>
      <c r="B277" s="140"/>
      <c r="C277" s="140"/>
      <c r="D277" s="140"/>
      <c r="E277" s="140"/>
      <c r="F277" s="140"/>
      <c r="G277" s="140"/>
      <c r="H277" s="141"/>
      <c r="I277" s="137">
        <v>19.8</v>
      </c>
      <c r="J277" s="137"/>
      <c r="K277" s="137"/>
      <c r="L277" s="137"/>
      <c r="M277" s="137"/>
      <c r="N277" s="137"/>
      <c r="O277" s="104">
        <v>0.0179</v>
      </c>
      <c r="P277" s="105"/>
      <c r="Q277" s="105"/>
      <c r="R277" s="105"/>
      <c r="S277" s="106"/>
      <c r="T277" s="138">
        <f>+T255</f>
        <v>2018.73</v>
      </c>
      <c r="U277" s="138"/>
      <c r="V277" s="138"/>
      <c r="W277" s="138"/>
      <c r="X277" s="138"/>
      <c r="Y277" s="138"/>
      <c r="Z277" s="139">
        <f>I277*O277*T277</f>
        <v>715.48</v>
      </c>
      <c r="AA277" s="139"/>
      <c r="AB277" s="139"/>
      <c r="AC277" s="139"/>
      <c r="AD277" s="139"/>
      <c r="AE277" s="139"/>
      <c r="AF277" s="70"/>
      <c r="AG277" s="33"/>
      <c r="AH277"/>
      <c r="AI277" s="30"/>
    </row>
    <row r="278" spans="1:38" s="32" customFormat="1" ht="23.25" customHeight="1" hidden="1">
      <c r="A278" s="142"/>
      <c r="B278" s="143"/>
      <c r="C278" s="143"/>
      <c r="D278" s="143"/>
      <c r="E278" s="143"/>
      <c r="F278" s="143"/>
      <c r="G278" s="143"/>
      <c r="H278" s="144"/>
      <c r="I278" s="136" t="str">
        <f>CONCATENATE(I277," ",I$253," х ",O277," ",O$253," х ",T277," ",T$253," = ",Z277," ",Z$253)</f>
        <v>19,8 кв.м х 0,0179 Гкал/кв.м х 2018,73 руб./Гкал = 715,48 руб.</v>
      </c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62"/>
      <c r="AG278" s="29">
        <f>O279*T279</f>
        <v>31.09</v>
      </c>
      <c r="AH278"/>
      <c r="AI278" s="30"/>
      <c r="AJ278" s="31">
        <v>54.52</v>
      </c>
      <c r="AL278" s="63">
        <f>AG278/AJ278</f>
        <v>0.57</v>
      </c>
    </row>
    <row r="279" spans="1:35" s="32" customFormat="1" ht="20.25" customHeight="1" hidden="1">
      <c r="A279" s="95" t="s">
        <v>67</v>
      </c>
      <c r="B279" s="140"/>
      <c r="C279" s="140"/>
      <c r="D279" s="140"/>
      <c r="E279" s="140"/>
      <c r="F279" s="140"/>
      <c r="G279" s="140"/>
      <c r="H279" s="141"/>
      <c r="I279" s="137">
        <v>19.8</v>
      </c>
      <c r="J279" s="137"/>
      <c r="K279" s="137"/>
      <c r="L279" s="137"/>
      <c r="M279" s="137"/>
      <c r="N279" s="137"/>
      <c r="O279" s="104">
        <v>0.0154</v>
      </c>
      <c r="P279" s="105"/>
      <c r="Q279" s="105"/>
      <c r="R279" s="105"/>
      <c r="S279" s="106"/>
      <c r="T279" s="138">
        <f>+T255</f>
        <v>2018.73</v>
      </c>
      <c r="U279" s="138"/>
      <c r="V279" s="138"/>
      <c r="W279" s="138"/>
      <c r="X279" s="138"/>
      <c r="Y279" s="138"/>
      <c r="Z279" s="139">
        <f>I279*O279*T279</f>
        <v>615.55</v>
      </c>
      <c r="AA279" s="139"/>
      <c r="AB279" s="139"/>
      <c r="AC279" s="139"/>
      <c r="AD279" s="139"/>
      <c r="AE279" s="139"/>
      <c r="AF279" s="70"/>
      <c r="AG279" s="33"/>
      <c r="AH279"/>
      <c r="AI279" s="30"/>
    </row>
    <row r="280" spans="1:38" s="32" customFormat="1" ht="23.25" customHeight="1" hidden="1">
      <c r="A280" s="142"/>
      <c r="B280" s="143"/>
      <c r="C280" s="143"/>
      <c r="D280" s="143"/>
      <c r="E280" s="143"/>
      <c r="F280" s="143"/>
      <c r="G280" s="143"/>
      <c r="H280" s="144"/>
      <c r="I280" s="136" t="str">
        <f>CONCATENATE(I279," ",I$253," х ",O279," ",O$253," х ",T279," ",T$253," = ",Z279," ",Z$253)</f>
        <v>19,8 кв.м х 0,0154 Гкал/кв.м х 2018,73 руб./Гкал = 615,55 руб.</v>
      </c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62"/>
      <c r="AG280" s="29">
        <f>O281*T281</f>
        <v>28.06</v>
      </c>
      <c r="AH280"/>
      <c r="AI280" s="30"/>
      <c r="AJ280" s="31">
        <v>54.52</v>
      </c>
      <c r="AL280" s="63">
        <f>AG280/AJ280</f>
        <v>0.515</v>
      </c>
    </row>
    <row r="281" spans="1:35" s="32" customFormat="1" ht="20.25" customHeight="1" hidden="1">
      <c r="A281" s="95" t="s">
        <v>68</v>
      </c>
      <c r="B281" s="140"/>
      <c r="C281" s="140"/>
      <c r="D281" s="140"/>
      <c r="E281" s="140"/>
      <c r="F281" s="140"/>
      <c r="G281" s="140"/>
      <c r="H281" s="141"/>
      <c r="I281" s="137">
        <v>19.8</v>
      </c>
      <c r="J281" s="137"/>
      <c r="K281" s="137"/>
      <c r="L281" s="137"/>
      <c r="M281" s="137"/>
      <c r="N281" s="137"/>
      <c r="O281" s="104">
        <v>0.0139</v>
      </c>
      <c r="P281" s="105"/>
      <c r="Q281" s="105"/>
      <c r="R281" s="105"/>
      <c r="S281" s="106"/>
      <c r="T281" s="138">
        <f>+T255</f>
        <v>2018.73</v>
      </c>
      <c r="U281" s="138"/>
      <c r="V281" s="138"/>
      <c r="W281" s="138"/>
      <c r="X281" s="138"/>
      <c r="Y281" s="138"/>
      <c r="Z281" s="139">
        <f>I281*O281*T281</f>
        <v>555.59</v>
      </c>
      <c r="AA281" s="139"/>
      <c r="AB281" s="139"/>
      <c r="AC281" s="139"/>
      <c r="AD281" s="139"/>
      <c r="AE281" s="139"/>
      <c r="AF281" s="70"/>
      <c r="AG281" s="33"/>
      <c r="AH281"/>
      <c r="AI281" s="30"/>
    </row>
    <row r="282" spans="1:38" s="32" customFormat="1" ht="23.25" customHeight="1" hidden="1">
      <c r="A282" s="142"/>
      <c r="B282" s="143"/>
      <c r="C282" s="143"/>
      <c r="D282" s="143"/>
      <c r="E282" s="143"/>
      <c r="F282" s="143"/>
      <c r="G282" s="143"/>
      <c r="H282" s="144"/>
      <c r="I282" s="136" t="str">
        <f>CONCATENATE(I281," ",I$253," х ",O281," ",O$253," х ",T281," ",T$253," = ",Z281," ",Z$253)</f>
        <v>19,8 кв.м х 0,0139 Гкал/кв.м х 2018,73 руб./Гкал = 555,59 руб.</v>
      </c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62"/>
      <c r="AG282" s="29">
        <f>O283*T283</f>
        <v>38.15</v>
      </c>
      <c r="AH282"/>
      <c r="AI282" s="30"/>
      <c r="AJ282" s="31">
        <v>54.52</v>
      </c>
      <c r="AL282" s="63">
        <f>AG282/AJ282</f>
        <v>0.7</v>
      </c>
    </row>
    <row r="283" spans="1:35" s="32" customFormat="1" ht="20.25" customHeight="1" hidden="1">
      <c r="A283" s="95" t="s">
        <v>88</v>
      </c>
      <c r="B283" s="140"/>
      <c r="C283" s="140"/>
      <c r="D283" s="140"/>
      <c r="E283" s="140"/>
      <c r="F283" s="140"/>
      <c r="G283" s="140"/>
      <c r="H283" s="141"/>
      <c r="I283" s="137">
        <v>19.8</v>
      </c>
      <c r="J283" s="137"/>
      <c r="K283" s="137"/>
      <c r="L283" s="137"/>
      <c r="M283" s="137"/>
      <c r="N283" s="137"/>
      <c r="O283" s="104">
        <v>0.0189</v>
      </c>
      <c r="P283" s="105"/>
      <c r="Q283" s="105"/>
      <c r="R283" s="105"/>
      <c r="S283" s="106"/>
      <c r="T283" s="138">
        <f>+T259</f>
        <v>2018.73</v>
      </c>
      <c r="U283" s="138"/>
      <c r="V283" s="138"/>
      <c r="W283" s="138"/>
      <c r="X283" s="138"/>
      <c r="Y283" s="138"/>
      <c r="Z283" s="139">
        <f>I283*O283*T283</f>
        <v>755.45</v>
      </c>
      <c r="AA283" s="139"/>
      <c r="AB283" s="139"/>
      <c r="AC283" s="139"/>
      <c r="AD283" s="139"/>
      <c r="AE283" s="139"/>
      <c r="AF283" s="70"/>
      <c r="AG283" s="33"/>
      <c r="AH283"/>
      <c r="AI283" s="30"/>
    </row>
    <row r="284" spans="1:38" s="32" customFormat="1" ht="23.25" customHeight="1" hidden="1">
      <c r="A284" s="142"/>
      <c r="B284" s="143"/>
      <c r="C284" s="143"/>
      <c r="D284" s="143"/>
      <c r="E284" s="143"/>
      <c r="F284" s="143"/>
      <c r="G284" s="143"/>
      <c r="H284" s="144"/>
      <c r="I284" s="136" t="str">
        <f>CONCATENATE(I283," ",I$253," х ",O283," ",O$253," х ",T283," ",T$253," = ",Z283," ",Z$253)</f>
        <v>19,8 кв.м х 0,0189 Гкал/кв.м х 2018,73 руб./Гкал = 755,45 руб.</v>
      </c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62"/>
      <c r="AG284" s="29">
        <f>O285*T285</f>
        <v>33.91</v>
      </c>
      <c r="AH284"/>
      <c r="AI284" s="30"/>
      <c r="AJ284" s="31">
        <v>54.52</v>
      </c>
      <c r="AL284" s="63">
        <f>AG284/AJ284</f>
        <v>0.622</v>
      </c>
    </row>
    <row r="285" spans="1:35" s="32" customFormat="1" ht="20.25" customHeight="1" hidden="1">
      <c r="A285" s="95" t="s">
        <v>89</v>
      </c>
      <c r="B285" s="140"/>
      <c r="C285" s="140"/>
      <c r="D285" s="140"/>
      <c r="E285" s="140"/>
      <c r="F285" s="140"/>
      <c r="G285" s="140"/>
      <c r="H285" s="141"/>
      <c r="I285" s="137">
        <v>19.8</v>
      </c>
      <c r="J285" s="137"/>
      <c r="K285" s="137"/>
      <c r="L285" s="137"/>
      <c r="M285" s="137"/>
      <c r="N285" s="137"/>
      <c r="O285" s="104">
        <v>0.0168</v>
      </c>
      <c r="P285" s="105"/>
      <c r="Q285" s="105"/>
      <c r="R285" s="105"/>
      <c r="S285" s="106"/>
      <c r="T285" s="138">
        <f>+T259</f>
        <v>2018.73</v>
      </c>
      <c r="U285" s="138"/>
      <c r="V285" s="138"/>
      <c r="W285" s="138"/>
      <c r="X285" s="138"/>
      <c r="Y285" s="138"/>
      <c r="Z285" s="139">
        <f>I285*O285*T285</f>
        <v>671.51</v>
      </c>
      <c r="AA285" s="139"/>
      <c r="AB285" s="139"/>
      <c r="AC285" s="139"/>
      <c r="AD285" s="139"/>
      <c r="AE285" s="139"/>
      <c r="AF285" s="70"/>
      <c r="AG285" s="33"/>
      <c r="AH285"/>
      <c r="AI285" s="30"/>
    </row>
    <row r="286" spans="1:31" ht="13.5" hidden="1">
      <c r="A286" s="142"/>
      <c r="B286" s="143"/>
      <c r="C286" s="143"/>
      <c r="D286" s="143"/>
      <c r="E286" s="143"/>
      <c r="F286" s="143"/>
      <c r="G286" s="143"/>
      <c r="H286" s="144"/>
      <c r="I286" s="136" t="str">
        <f>CONCATENATE(I285," ",I$253," х ",O285," ",O$253," х ",T285," ",T$253," = ",Z285," ",Z$253)</f>
        <v>19,8 кв.м х 0,0168 Гкал/кв.м х 2018,73 руб./Гкал = 671,51 руб.</v>
      </c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</row>
    <row r="287" spans="1:31" ht="15">
      <c r="A287" s="86" t="s">
        <v>124</v>
      </c>
      <c r="B287" s="32"/>
      <c r="C287" s="32"/>
      <c r="D287" s="32"/>
      <c r="E287" s="32"/>
      <c r="F287" s="32"/>
      <c r="G287" s="32"/>
      <c r="H287" s="87"/>
      <c r="I287" s="113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  <c r="AA287" s="114"/>
      <c r="AB287" s="114"/>
      <c r="AC287" s="114"/>
      <c r="AD287" s="114"/>
      <c r="AE287" s="115"/>
    </row>
    <row r="288" spans="1:35" s="32" customFormat="1" ht="15" customHeight="1">
      <c r="A288" s="95" t="s">
        <v>125</v>
      </c>
      <c r="B288" s="140"/>
      <c r="C288" s="140"/>
      <c r="D288" s="140"/>
      <c r="E288" s="140"/>
      <c r="F288" s="140"/>
      <c r="G288" s="140"/>
      <c r="H288" s="141"/>
      <c r="I288" s="137">
        <v>19.8</v>
      </c>
      <c r="J288" s="137"/>
      <c r="K288" s="137"/>
      <c r="L288" s="137"/>
      <c r="M288" s="137"/>
      <c r="N288" s="137"/>
      <c r="O288" s="104">
        <v>0.0135</v>
      </c>
      <c r="P288" s="105"/>
      <c r="Q288" s="105"/>
      <c r="R288" s="105"/>
      <c r="S288" s="106"/>
      <c r="T288" s="237">
        <v>6819.5</v>
      </c>
      <c r="U288" s="237"/>
      <c r="V288" s="237"/>
      <c r="W288" s="237"/>
      <c r="X288" s="237"/>
      <c r="Y288" s="237"/>
      <c r="Z288" s="139">
        <f>I288*O288*T288</f>
        <v>1822.85</v>
      </c>
      <c r="AA288" s="139"/>
      <c r="AB288" s="139"/>
      <c r="AC288" s="139"/>
      <c r="AD288" s="139"/>
      <c r="AE288" s="139"/>
      <c r="AF288" s="70"/>
      <c r="AG288" s="29">
        <f>O288*T288</f>
        <v>92.06</v>
      </c>
      <c r="AH288"/>
      <c r="AI288" s="30"/>
    </row>
    <row r="289" spans="1:38" s="32" customFormat="1" ht="15.75" customHeight="1">
      <c r="A289" s="142"/>
      <c r="B289" s="143"/>
      <c r="C289" s="143"/>
      <c r="D289" s="143"/>
      <c r="E289" s="143"/>
      <c r="F289" s="143"/>
      <c r="G289" s="143"/>
      <c r="H289" s="144"/>
      <c r="I289" s="136" t="str">
        <f>CONCATENATE(I288," ",I$253," х ",O288," ",O$253," х ",T288," ",T$253," = ",Z288," ",Z$253)</f>
        <v>19,8 кв.м х 0,0135 Гкал/кв.м х 6819,5 руб./Гкал = 1822,85 руб.</v>
      </c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62"/>
      <c r="AG289" s="33"/>
      <c r="AH289"/>
      <c r="AI289" s="30"/>
      <c r="AJ289" s="31">
        <v>54.52</v>
      </c>
      <c r="AL289" s="63">
        <f>AG290/AJ289</f>
        <v>2.126</v>
      </c>
    </row>
    <row r="290" spans="1:35" s="32" customFormat="1" ht="15" customHeight="1">
      <c r="A290" s="95" t="s">
        <v>126</v>
      </c>
      <c r="B290" s="140"/>
      <c r="C290" s="140"/>
      <c r="D290" s="140"/>
      <c r="E290" s="140"/>
      <c r="F290" s="140"/>
      <c r="G290" s="140"/>
      <c r="H290" s="141"/>
      <c r="I290" s="137">
        <v>19.8</v>
      </c>
      <c r="J290" s="137"/>
      <c r="K290" s="137"/>
      <c r="L290" s="137"/>
      <c r="M290" s="137"/>
      <c r="N290" s="137"/>
      <c r="O290" s="104">
        <v>0.017</v>
      </c>
      <c r="P290" s="105"/>
      <c r="Q290" s="105"/>
      <c r="R290" s="105"/>
      <c r="S290" s="106"/>
      <c r="T290" s="138">
        <f>+T288</f>
        <v>6819.5</v>
      </c>
      <c r="U290" s="138"/>
      <c r="V290" s="138"/>
      <c r="W290" s="138"/>
      <c r="X290" s="138"/>
      <c r="Y290" s="138"/>
      <c r="Z290" s="139">
        <f>I290*O290*T290</f>
        <v>2295.44</v>
      </c>
      <c r="AA290" s="139"/>
      <c r="AB290" s="139"/>
      <c r="AC290" s="139"/>
      <c r="AD290" s="139"/>
      <c r="AE290" s="139"/>
      <c r="AF290" s="70"/>
      <c r="AG290" s="29">
        <f>O290*T290</f>
        <v>115.93</v>
      </c>
      <c r="AH290"/>
      <c r="AI290" s="30"/>
    </row>
    <row r="291" spans="1:38" s="32" customFormat="1" ht="17.25" customHeight="1">
      <c r="A291" s="142"/>
      <c r="B291" s="143"/>
      <c r="C291" s="143"/>
      <c r="D291" s="143"/>
      <c r="E291" s="143"/>
      <c r="F291" s="143"/>
      <c r="G291" s="143"/>
      <c r="H291" s="144"/>
      <c r="I291" s="136" t="str">
        <f>CONCATENATE(I290," ",I$253," х ",O290," ",O$253," х ",T290," ",T$253," = ",Z290," ",Z$253)</f>
        <v>19,8 кв.м х 0,017 Гкал/кв.м х 6819,5 руб./Гкал = 2295,44 руб.</v>
      </c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62"/>
      <c r="AG291" s="33"/>
      <c r="AH291"/>
      <c r="AI291" s="30"/>
      <c r="AJ291" s="31">
        <v>54.52</v>
      </c>
      <c r="AL291" s="63">
        <f>AG292/AJ291</f>
        <v>3.477</v>
      </c>
    </row>
    <row r="292" spans="1:35" s="32" customFormat="1" ht="15.75" customHeight="1">
      <c r="A292" s="95" t="s">
        <v>127</v>
      </c>
      <c r="B292" s="140"/>
      <c r="C292" s="140"/>
      <c r="D292" s="140"/>
      <c r="E292" s="140"/>
      <c r="F292" s="140"/>
      <c r="G292" s="140"/>
      <c r="H292" s="141"/>
      <c r="I292" s="137">
        <v>19.8</v>
      </c>
      <c r="J292" s="137"/>
      <c r="K292" s="137"/>
      <c r="L292" s="137"/>
      <c r="M292" s="137"/>
      <c r="N292" s="137"/>
      <c r="O292" s="104">
        <v>0.0278</v>
      </c>
      <c r="P292" s="105"/>
      <c r="Q292" s="105"/>
      <c r="R292" s="105"/>
      <c r="S292" s="106"/>
      <c r="T292" s="138">
        <f>+T290</f>
        <v>6819.5</v>
      </c>
      <c r="U292" s="138"/>
      <c r="V292" s="138"/>
      <c r="W292" s="138"/>
      <c r="X292" s="138"/>
      <c r="Y292" s="138"/>
      <c r="Z292" s="139">
        <f>I292*O292*T292</f>
        <v>3753.73</v>
      </c>
      <c r="AA292" s="139"/>
      <c r="AB292" s="139"/>
      <c r="AC292" s="139"/>
      <c r="AD292" s="139"/>
      <c r="AE292" s="139"/>
      <c r="AF292" s="70"/>
      <c r="AG292" s="29">
        <f>O292*T292</f>
        <v>189.58</v>
      </c>
      <c r="AH292"/>
      <c r="AI292" s="30"/>
    </row>
    <row r="293" spans="1:33" ht="13.5">
      <c r="A293" s="142"/>
      <c r="B293" s="143"/>
      <c r="C293" s="143"/>
      <c r="D293" s="143"/>
      <c r="E293" s="143"/>
      <c r="F293" s="143"/>
      <c r="G293" s="143"/>
      <c r="H293" s="144"/>
      <c r="I293" s="136" t="str">
        <f>CONCATENATE(I292," ",I$253," х ",O292," ",O$253," х ",T292," ",T$253," = ",Z292," ",Z$253)</f>
        <v>19,8 кв.м х 0,0278 Гкал/кв.м х 6819,5 руб./Гкал = 3753,73 руб.</v>
      </c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G293" s="33"/>
    </row>
    <row r="294" ht="6" customHeight="1"/>
    <row r="295" spans="1:39" ht="12.75" customHeight="1">
      <c r="A295" s="7" t="s">
        <v>23</v>
      </c>
      <c r="AF295" s="9"/>
      <c r="AG295" s="37"/>
      <c r="AL295" s="38" t="s">
        <v>129</v>
      </c>
      <c r="AM295" s="39" t="s">
        <v>131</v>
      </c>
    </row>
    <row r="296" spans="1:39" ht="25.5" customHeight="1">
      <c r="A296" s="8">
        <v>1</v>
      </c>
      <c r="B296" s="92" t="str">
        <f>CONCATENATE("Тариф на тепловую энергию утвержден Приказом Министерства тарифной политики Красноярского края ",AL295," № ",AM295,)</f>
        <v>Тариф на тепловую энергию утвержден Приказом Министерства тарифной политики Красноярского края от 18.12.2023 г. № 344-п</v>
      </c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"/>
      <c r="AG296" s="37"/>
      <c r="AL296" s="38" t="s">
        <v>70</v>
      </c>
      <c r="AM296" s="39" t="s">
        <v>72</v>
      </c>
    </row>
    <row r="297" spans="1:39" ht="19.5" customHeight="1" hidden="1">
      <c r="A297" s="8">
        <v>2</v>
      </c>
      <c r="B297" s="9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",AL296," № ",AM296,"")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15.12.2016 г. № 620-п</v>
      </c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"/>
      <c r="AG297" s="37"/>
      <c r="AL297" s="38" t="s">
        <v>70</v>
      </c>
      <c r="AM297" s="39" t="s">
        <v>73</v>
      </c>
    </row>
    <row r="298" spans="1:39" ht="37.5" customHeight="1" hidden="1">
      <c r="A298" s="8">
        <v>3</v>
      </c>
      <c r="B298" s="92" t="str">
        <f>CONCATENATE("Тариф на теплоноситель ",,"утвержден Приказом Министерства тарифной политики Красноярского края ",AL297," № ",AM297)</f>
        <v>Тариф на теплоноситель утвержден Приказом Министерства тарифной политики Красноярского края от 15.12.2016 г. № 619-п</v>
      </c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"/>
      <c r="AG298" s="37"/>
      <c r="AL298" s="72"/>
      <c r="AM298" s="73"/>
    </row>
    <row r="299" spans="1:31" ht="38.25" customHeight="1">
      <c r="A299" s="8">
        <v>2</v>
      </c>
      <c r="B299" s="93" t="s">
        <v>111</v>
      </c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</row>
    <row r="300" spans="1:33" ht="37.5" customHeight="1">
      <c r="A300" s="8">
        <v>3</v>
      </c>
      <c r="B300" s="93" t="s">
        <v>128</v>
      </c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G300" s="37"/>
    </row>
    <row r="301" spans="1:34" s="34" customFormat="1" ht="40.5" customHeight="1" hidden="1">
      <c r="A301" s="8">
        <v>6</v>
      </c>
      <c r="B301" s="93" t="s">
        <v>87</v>
      </c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35"/>
      <c r="AG301" s="36"/>
      <c r="AH301"/>
    </row>
    <row r="302" spans="1:31" ht="33.75" customHeight="1">
      <c r="A302" s="34" t="s">
        <v>107</v>
      </c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5"/>
    </row>
    <row r="303" ht="12.75">
      <c r="A303" s="40" t="s">
        <v>51</v>
      </c>
    </row>
    <row r="304" ht="12.75">
      <c r="A304" s="41" t="s">
        <v>52</v>
      </c>
    </row>
  </sheetData>
  <sheetProtection/>
  <mergeCells count="1366">
    <mergeCell ref="B297:AE297"/>
    <mergeCell ref="B298:AE298"/>
    <mergeCell ref="B299:AE299"/>
    <mergeCell ref="I291:AE291"/>
    <mergeCell ref="A288:H289"/>
    <mergeCell ref="I288:N288"/>
    <mergeCell ref="B296:AE296"/>
    <mergeCell ref="O288:S288"/>
    <mergeCell ref="I287:AE287"/>
    <mergeCell ref="Z288:AE288"/>
    <mergeCell ref="I289:AE289"/>
    <mergeCell ref="A290:H291"/>
    <mergeCell ref="I290:N290"/>
    <mergeCell ref="O290:S290"/>
    <mergeCell ref="T290:Y290"/>
    <mergeCell ref="Z290:AE290"/>
    <mergeCell ref="A5:AE5"/>
    <mergeCell ref="A6:AE6"/>
    <mergeCell ref="A7:AD7"/>
    <mergeCell ref="A8:AE8"/>
    <mergeCell ref="A9:AE9"/>
    <mergeCell ref="AJ10:AJ11"/>
    <mergeCell ref="AL10:AL11"/>
    <mergeCell ref="A11:AE11"/>
    <mergeCell ref="A12:AE12"/>
    <mergeCell ref="AF12:AG12"/>
    <mergeCell ref="A14:B14"/>
    <mergeCell ref="C14:H14"/>
    <mergeCell ref="I14:J14"/>
    <mergeCell ref="K14:N14"/>
    <mergeCell ref="O14:S14"/>
    <mergeCell ref="T14:X14"/>
    <mergeCell ref="A16:X16"/>
    <mergeCell ref="A15:B15"/>
    <mergeCell ref="C15:H15"/>
    <mergeCell ref="I15:J15"/>
    <mergeCell ref="K15:N15"/>
    <mergeCell ref="O15:S15"/>
    <mergeCell ref="T15:X15"/>
    <mergeCell ref="A17:B18"/>
    <mergeCell ref="C17:G18"/>
    <mergeCell ref="I17:J17"/>
    <mergeCell ref="K17:N17"/>
    <mergeCell ref="O17:S17"/>
    <mergeCell ref="T17:X17"/>
    <mergeCell ref="AG17:AG18"/>
    <mergeCell ref="AJ17:AJ18"/>
    <mergeCell ref="AL17:AL18"/>
    <mergeCell ref="I18:J18"/>
    <mergeCell ref="K18:N18"/>
    <mergeCell ref="O18:S18"/>
    <mergeCell ref="T18:X18"/>
    <mergeCell ref="A19:B20"/>
    <mergeCell ref="C19:G20"/>
    <mergeCell ref="A21:X21"/>
    <mergeCell ref="I19:J19"/>
    <mergeCell ref="K19:N19"/>
    <mergeCell ref="O19:S19"/>
    <mergeCell ref="T19:X19"/>
    <mergeCell ref="AJ19:AJ20"/>
    <mergeCell ref="AL19:AL20"/>
    <mergeCell ref="I20:J20"/>
    <mergeCell ref="K20:N20"/>
    <mergeCell ref="O20:S20"/>
    <mergeCell ref="T20:X20"/>
    <mergeCell ref="C22:G23"/>
    <mergeCell ref="I22:J22"/>
    <mergeCell ref="K22:N22"/>
    <mergeCell ref="O22:S22"/>
    <mergeCell ref="T22:X22"/>
    <mergeCell ref="AG19:AG20"/>
    <mergeCell ref="A24:B25"/>
    <mergeCell ref="C24:G25"/>
    <mergeCell ref="AG22:AG23"/>
    <mergeCell ref="AJ22:AJ23"/>
    <mergeCell ref="AL22:AL23"/>
    <mergeCell ref="I23:J23"/>
    <mergeCell ref="K23:N23"/>
    <mergeCell ref="O23:S23"/>
    <mergeCell ref="T23:X23"/>
    <mergeCell ref="A22:B23"/>
    <mergeCell ref="A30:B30"/>
    <mergeCell ref="C30:H30"/>
    <mergeCell ref="A31:B31"/>
    <mergeCell ref="C31:H31"/>
    <mergeCell ref="A29:AE29"/>
    <mergeCell ref="A27:AE27"/>
    <mergeCell ref="I31:J31"/>
    <mergeCell ref="K31:N31"/>
    <mergeCell ref="O31:S31"/>
    <mergeCell ref="T31:X31"/>
    <mergeCell ref="I30:J30"/>
    <mergeCell ref="K30:N30"/>
    <mergeCell ref="O30:S30"/>
    <mergeCell ref="T30:X30"/>
    <mergeCell ref="A32:B33"/>
    <mergeCell ref="C32:G33"/>
    <mergeCell ref="I32:J32"/>
    <mergeCell ref="K32:N32"/>
    <mergeCell ref="O32:S32"/>
    <mergeCell ref="T32:X32"/>
    <mergeCell ref="AG32:AG33"/>
    <mergeCell ref="AJ32:AJ33"/>
    <mergeCell ref="AL32:AL33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G34:AG35"/>
    <mergeCell ref="AJ34:AJ35"/>
    <mergeCell ref="AL34:AL35"/>
    <mergeCell ref="I35:J35"/>
    <mergeCell ref="K35:N35"/>
    <mergeCell ref="O35:S35"/>
    <mergeCell ref="T35:X35"/>
    <mergeCell ref="AJ36:AJ37"/>
    <mergeCell ref="AL36:AL37"/>
    <mergeCell ref="I37:J37"/>
    <mergeCell ref="K37:N37"/>
    <mergeCell ref="O37:S37"/>
    <mergeCell ref="T37:X37"/>
    <mergeCell ref="I36:J36"/>
    <mergeCell ref="K36:N36"/>
    <mergeCell ref="O36:S36"/>
    <mergeCell ref="T36:X36"/>
    <mergeCell ref="A43:B43"/>
    <mergeCell ref="C43:H43"/>
    <mergeCell ref="A38:B39"/>
    <mergeCell ref="C38:G39"/>
    <mergeCell ref="I38:J38"/>
    <mergeCell ref="AG36:AG37"/>
    <mergeCell ref="A36:B37"/>
    <mergeCell ref="C36:G37"/>
    <mergeCell ref="I43:J43"/>
    <mergeCell ref="K43:N43"/>
    <mergeCell ref="O43:S43"/>
    <mergeCell ref="T43:X43"/>
    <mergeCell ref="I42:J42"/>
    <mergeCell ref="K42:N42"/>
    <mergeCell ref="O42:S42"/>
    <mergeCell ref="T42:X42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46:B47"/>
    <mergeCell ref="C46:G47"/>
    <mergeCell ref="I46:J46"/>
    <mergeCell ref="K46:N46"/>
    <mergeCell ref="O46:S46"/>
    <mergeCell ref="T46:X46"/>
    <mergeCell ref="AG46:AG47"/>
    <mergeCell ref="AJ46:AJ47"/>
    <mergeCell ref="AL46:AL47"/>
    <mergeCell ref="I47:J47"/>
    <mergeCell ref="K47:N47"/>
    <mergeCell ref="O47:S47"/>
    <mergeCell ref="T47:X47"/>
    <mergeCell ref="A48:B49"/>
    <mergeCell ref="C48:G49"/>
    <mergeCell ref="I48:J48"/>
    <mergeCell ref="K48:N48"/>
    <mergeCell ref="O48:S48"/>
    <mergeCell ref="T48:X48"/>
    <mergeCell ref="AG48:AG49"/>
    <mergeCell ref="AJ48:AJ49"/>
    <mergeCell ref="AL48:AL49"/>
    <mergeCell ref="I49:J49"/>
    <mergeCell ref="K49:N49"/>
    <mergeCell ref="O49:S49"/>
    <mergeCell ref="T49:X49"/>
    <mergeCell ref="A54:B54"/>
    <mergeCell ref="C54:H54"/>
    <mergeCell ref="A55:B55"/>
    <mergeCell ref="C55:H55"/>
    <mergeCell ref="A50:B51"/>
    <mergeCell ref="C50:G51"/>
    <mergeCell ref="I55:J55"/>
    <mergeCell ref="K55:N55"/>
    <mergeCell ref="O55:S55"/>
    <mergeCell ref="T55:X55"/>
    <mergeCell ref="I54:J54"/>
    <mergeCell ref="K54:N54"/>
    <mergeCell ref="O54:S54"/>
    <mergeCell ref="T54:X54"/>
    <mergeCell ref="A56:B57"/>
    <mergeCell ref="C56:G57"/>
    <mergeCell ref="I56:J56"/>
    <mergeCell ref="K56:N56"/>
    <mergeCell ref="O56:S56"/>
    <mergeCell ref="T56:X56"/>
    <mergeCell ref="AG56:AG57"/>
    <mergeCell ref="AJ56:AJ57"/>
    <mergeCell ref="AL56:AL57"/>
    <mergeCell ref="I57:J57"/>
    <mergeCell ref="K57:N57"/>
    <mergeCell ref="O57:S57"/>
    <mergeCell ref="T57:X57"/>
    <mergeCell ref="A58:B59"/>
    <mergeCell ref="C58:G59"/>
    <mergeCell ref="I58:J58"/>
    <mergeCell ref="K58:N58"/>
    <mergeCell ref="O58:S58"/>
    <mergeCell ref="T58:X58"/>
    <mergeCell ref="AG58:AG59"/>
    <mergeCell ref="AJ58:AJ59"/>
    <mergeCell ref="AL58:AL59"/>
    <mergeCell ref="I59:J59"/>
    <mergeCell ref="K59:N59"/>
    <mergeCell ref="O59:S59"/>
    <mergeCell ref="T59:X59"/>
    <mergeCell ref="A60:B61"/>
    <mergeCell ref="C60:G61"/>
    <mergeCell ref="I60:J60"/>
    <mergeCell ref="K60:N60"/>
    <mergeCell ref="O60:S60"/>
    <mergeCell ref="T60:X60"/>
    <mergeCell ref="AG60:AG61"/>
    <mergeCell ref="AJ60:AJ61"/>
    <mergeCell ref="AL60:AL61"/>
    <mergeCell ref="I61:J61"/>
    <mergeCell ref="K61:N61"/>
    <mergeCell ref="O61:S61"/>
    <mergeCell ref="T61:X61"/>
    <mergeCell ref="A66:B66"/>
    <mergeCell ref="C66:H66"/>
    <mergeCell ref="A67:B67"/>
    <mergeCell ref="C67:H67"/>
    <mergeCell ref="A62:B63"/>
    <mergeCell ref="C62:G63"/>
    <mergeCell ref="I67:J67"/>
    <mergeCell ref="K67:N67"/>
    <mergeCell ref="O67:S67"/>
    <mergeCell ref="T67:X67"/>
    <mergeCell ref="I66:J66"/>
    <mergeCell ref="K66:N66"/>
    <mergeCell ref="O66:S66"/>
    <mergeCell ref="T66:X66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70:B71"/>
    <mergeCell ref="C70:G71"/>
    <mergeCell ref="I70:J70"/>
    <mergeCell ref="K70:N70"/>
    <mergeCell ref="O70:S70"/>
    <mergeCell ref="T70:X70"/>
    <mergeCell ref="AG70:AG71"/>
    <mergeCell ref="AJ70:AJ71"/>
    <mergeCell ref="AL70:AL71"/>
    <mergeCell ref="I71:J71"/>
    <mergeCell ref="K71:N71"/>
    <mergeCell ref="O71:S71"/>
    <mergeCell ref="T71:X71"/>
    <mergeCell ref="A72:B73"/>
    <mergeCell ref="C72:G73"/>
    <mergeCell ref="I72:J72"/>
    <mergeCell ref="K72:N72"/>
    <mergeCell ref="O72:S72"/>
    <mergeCell ref="T72:X72"/>
    <mergeCell ref="AG72:AG73"/>
    <mergeCell ref="AJ72:AJ73"/>
    <mergeCell ref="AL72:AL73"/>
    <mergeCell ref="I73:J73"/>
    <mergeCell ref="K73:N73"/>
    <mergeCell ref="O73:S73"/>
    <mergeCell ref="T73:X73"/>
    <mergeCell ref="A78:B78"/>
    <mergeCell ref="C78:H78"/>
    <mergeCell ref="A79:B79"/>
    <mergeCell ref="C79:H79"/>
    <mergeCell ref="A74:B75"/>
    <mergeCell ref="C74:G75"/>
    <mergeCell ref="I79:J79"/>
    <mergeCell ref="K79:N79"/>
    <mergeCell ref="O79:S79"/>
    <mergeCell ref="T79:X79"/>
    <mergeCell ref="I78:J78"/>
    <mergeCell ref="K78:N78"/>
    <mergeCell ref="O78:S78"/>
    <mergeCell ref="T78:X78"/>
    <mergeCell ref="A80:B81"/>
    <mergeCell ref="C80:G81"/>
    <mergeCell ref="I80:J80"/>
    <mergeCell ref="K80:N80"/>
    <mergeCell ref="O80:S80"/>
    <mergeCell ref="T80:X80"/>
    <mergeCell ref="AG80:AG81"/>
    <mergeCell ref="AJ80:AJ81"/>
    <mergeCell ref="AL80:AL81"/>
    <mergeCell ref="I81:J81"/>
    <mergeCell ref="K81:N81"/>
    <mergeCell ref="O81:S81"/>
    <mergeCell ref="T81:X81"/>
    <mergeCell ref="A82:B83"/>
    <mergeCell ref="C82:G83"/>
    <mergeCell ref="I82:J82"/>
    <mergeCell ref="K82:N82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A84:B85"/>
    <mergeCell ref="C84:G85"/>
    <mergeCell ref="I84:J84"/>
    <mergeCell ref="K84:N84"/>
    <mergeCell ref="O84:S84"/>
    <mergeCell ref="T84:X84"/>
    <mergeCell ref="AG84:AG85"/>
    <mergeCell ref="AJ84:AJ85"/>
    <mergeCell ref="AL84:AL85"/>
    <mergeCell ref="I85:J85"/>
    <mergeCell ref="K85:N85"/>
    <mergeCell ref="O85:S85"/>
    <mergeCell ref="T85:X85"/>
    <mergeCell ref="A90:B90"/>
    <mergeCell ref="C90:H90"/>
    <mergeCell ref="A91:B91"/>
    <mergeCell ref="C91:H91"/>
    <mergeCell ref="A86:B87"/>
    <mergeCell ref="C86:G87"/>
    <mergeCell ref="I91:J91"/>
    <mergeCell ref="K91:N91"/>
    <mergeCell ref="O91:S91"/>
    <mergeCell ref="T91:X91"/>
    <mergeCell ref="I90:J90"/>
    <mergeCell ref="K90:N90"/>
    <mergeCell ref="O90:S90"/>
    <mergeCell ref="T90:X90"/>
    <mergeCell ref="A92:B93"/>
    <mergeCell ref="C92:G93"/>
    <mergeCell ref="I92:J92"/>
    <mergeCell ref="K92:N92"/>
    <mergeCell ref="O92:S92"/>
    <mergeCell ref="T92:X92"/>
    <mergeCell ref="AG92:AG93"/>
    <mergeCell ref="AJ92:AJ93"/>
    <mergeCell ref="AL92:AL93"/>
    <mergeCell ref="I93:J93"/>
    <mergeCell ref="K93:N93"/>
    <mergeCell ref="O93:S93"/>
    <mergeCell ref="T93:X93"/>
    <mergeCell ref="A94:B95"/>
    <mergeCell ref="C94:G95"/>
    <mergeCell ref="I94:J94"/>
    <mergeCell ref="K94:N94"/>
    <mergeCell ref="O94:S94"/>
    <mergeCell ref="T94:X94"/>
    <mergeCell ref="AG94:AG95"/>
    <mergeCell ref="AJ94:AJ95"/>
    <mergeCell ref="AL94:AL95"/>
    <mergeCell ref="I95:J95"/>
    <mergeCell ref="K95:N95"/>
    <mergeCell ref="O95:S95"/>
    <mergeCell ref="T95:X95"/>
    <mergeCell ref="A96:B97"/>
    <mergeCell ref="C96:G97"/>
    <mergeCell ref="I96:J96"/>
    <mergeCell ref="K96:N96"/>
    <mergeCell ref="O96:S96"/>
    <mergeCell ref="T96:X96"/>
    <mergeCell ref="AG96:AG97"/>
    <mergeCell ref="AJ96:AJ97"/>
    <mergeCell ref="AL96:AL97"/>
    <mergeCell ref="I97:J97"/>
    <mergeCell ref="K97:N97"/>
    <mergeCell ref="O97:S97"/>
    <mergeCell ref="T97:X97"/>
    <mergeCell ref="A102:B102"/>
    <mergeCell ref="C102:H102"/>
    <mergeCell ref="A103:B103"/>
    <mergeCell ref="C103:H103"/>
    <mergeCell ref="A98:B99"/>
    <mergeCell ref="C98:G99"/>
    <mergeCell ref="I103:J103"/>
    <mergeCell ref="K103:N103"/>
    <mergeCell ref="O103:S103"/>
    <mergeCell ref="T103:X103"/>
    <mergeCell ref="I102:J102"/>
    <mergeCell ref="K102:N102"/>
    <mergeCell ref="O102:S102"/>
    <mergeCell ref="T102:X102"/>
    <mergeCell ref="A104:B105"/>
    <mergeCell ref="C104:G105"/>
    <mergeCell ref="I104:J104"/>
    <mergeCell ref="K104:N104"/>
    <mergeCell ref="O104:S104"/>
    <mergeCell ref="T104:X104"/>
    <mergeCell ref="AG104:AG105"/>
    <mergeCell ref="AJ104:AJ105"/>
    <mergeCell ref="AL104:AL105"/>
    <mergeCell ref="I105:J105"/>
    <mergeCell ref="K105:N105"/>
    <mergeCell ref="O105:S105"/>
    <mergeCell ref="T105:X105"/>
    <mergeCell ref="A106:B107"/>
    <mergeCell ref="C106:G107"/>
    <mergeCell ref="I106:J106"/>
    <mergeCell ref="K106:N106"/>
    <mergeCell ref="O106:S106"/>
    <mergeCell ref="T106:X106"/>
    <mergeCell ref="AG106:AG107"/>
    <mergeCell ref="AJ106:AJ107"/>
    <mergeCell ref="AL106:AL107"/>
    <mergeCell ref="I107:J107"/>
    <mergeCell ref="K107:N107"/>
    <mergeCell ref="O107:S107"/>
    <mergeCell ref="T107:X107"/>
    <mergeCell ref="A108:B109"/>
    <mergeCell ref="C108:G109"/>
    <mergeCell ref="I108:J108"/>
    <mergeCell ref="K108:N108"/>
    <mergeCell ref="O108:S108"/>
    <mergeCell ref="T108:X108"/>
    <mergeCell ref="AG108:AG109"/>
    <mergeCell ref="AJ108:AJ109"/>
    <mergeCell ref="AL108:AL109"/>
    <mergeCell ref="I109:J109"/>
    <mergeCell ref="K109:N109"/>
    <mergeCell ref="O109:S109"/>
    <mergeCell ref="T109:X109"/>
    <mergeCell ref="A114:B114"/>
    <mergeCell ref="C114:H114"/>
    <mergeCell ref="A115:B115"/>
    <mergeCell ref="C115:H115"/>
    <mergeCell ref="A110:B111"/>
    <mergeCell ref="C110:G111"/>
    <mergeCell ref="I115:J115"/>
    <mergeCell ref="K115:N115"/>
    <mergeCell ref="O115:S115"/>
    <mergeCell ref="T115:X115"/>
    <mergeCell ref="I114:J114"/>
    <mergeCell ref="K114:N114"/>
    <mergeCell ref="O114:S114"/>
    <mergeCell ref="T114:X114"/>
    <mergeCell ref="A116:B117"/>
    <mergeCell ref="C116:G117"/>
    <mergeCell ref="I116:J116"/>
    <mergeCell ref="K116:N116"/>
    <mergeCell ref="O116:S116"/>
    <mergeCell ref="T116:X116"/>
    <mergeCell ref="AG116:AG117"/>
    <mergeCell ref="AJ116:AJ117"/>
    <mergeCell ref="AL116:AL117"/>
    <mergeCell ref="I117:J117"/>
    <mergeCell ref="K117:N117"/>
    <mergeCell ref="O117:S117"/>
    <mergeCell ref="T117:X117"/>
    <mergeCell ref="A118:B119"/>
    <mergeCell ref="C118:G119"/>
    <mergeCell ref="I118:J118"/>
    <mergeCell ref="K118:N118"/>
    <mergeCell ref="O118:S118"/>
    <mergeCell ref="T118:X118"/>
    <mergeCell ref="AG118:AG119"/>
    <mergeCell ref="AJ118:AJ119"/>
    <mergeCell ref="AL118:AL119"/>
    <mergeCell ref="I119:J119"/>
    <mergeCell ref="K119:N119"/>
    <mergeCell ref="O119:S119"/>
    <mergeCell ref="T119:X119"/>
    <mergeCell ref="A120:B121"/>
    <mergeCell ref="C120:G121"/>
    <mergeCell ref="I120:J120"/>
    <mergeCell ref="K120:N120"/>
    <mergeCell ref="O120:S120"/>
    <mergeCell ref="T120:X120"/>
    <mergeCell ref="AG120:AG121"/>
    <mergeCell ref="AJ120:AJ121"/>
    <mergeCell ref="AL120:AL121"/>
    <mergeCell ref="I121:J121"/>
    <mergeCell ref="K121:N121"/>
    <mergeCell ref="O121:S121"/>
    <mergeCell ref="T121:X121"/>
    <mergeCell ref="A126:B126"/>
    <mergeCell ref="C126:H126"/>
    <mergeCell ref="A127:B127"/>
    <mergeCell ref="C127:H127"/>
    <mergeCell ref="A122:B123"/>
    <mergeCell ref="C122:G123"/>
    <mergeCell ref="I127:J127"/>
    <mergeCell ref="K127:N127"/>
    <mergeCell ref="O127:S127"/>
    <mergeCell ref="T127:X127"/>
    <mergeCell ref="I126:J126"/>
    <mergeCell ref="K126:N126"/>
    <mergeCell ref="O126:S126"/>
    <mergeCell ref="T126:X126"/>
    <mergeCell ref="A128:B129"/>
    <mergeCell ref="C128:G129"/>
    <mergeCell ref="I128:J128"/>
    <mergeCell ref="K128:N128"/>
    <mergeCell ref="O128:S128"/>
    <mergeCell ref="T128:X128"/>
    <mergeCell ref="AG128:AG129"/>
    <mergeCell ref="AJ128:AJ129"/>
    <mergeCell ref="AL128:AL129"/>
    <mergeCell ref="I129:J129"/>
    <mergeCell ref="K129:N129"/>
    <mergeCell ref="O129:S129"/>
    <mergeCell ref="T129:X129"/>
    <mergeCell ref="A130:B131"/>
    <mergeCell ref="C130:G131"/>
    <mergeCell ref="I130:J130"/>
    <mergeCell ref="K130:N130"/>
    <mergeCell ref="O130:S130"/>
    <mergeCell ref="T130:X130"/>
    <mergeCell ref="AG130:AG131"/>
    <mergeCell ref="AJ130:AJ131"/>
    <mergeCell ref="AL130:AL131"/>
    <mergeCell ref="I131:J131"/>
    <mergeCell ref="K131:N131"/>
    <mergeCell ref="O131:S131"/>
    <mergeCell ref="T131:X131"/>
    <mergeCell ref="A132:B133"/>
    <mergeCell ref="C132:G133"/>
    <mergeCell ref="I132:J132"/>
    <mergeCell ref="K132:N132"/>
    <mergeCell ref="O132:S132"/>
    <mergeCell ref="T132:X132"/>
    <mergeCell ref="AG132:AG133"/>
    <mergeCell ref="AJ132:AJ133"/>
    <mergeCell ref="AL132:AL133"/>
    <mergeCell ref="I133:J133"/>
    <mergeCell ref="K133:N133"/>
    <mergeCell ref="O133:S133"/>
    <mergeCell ref="T133:X133"/>
    <mergeCell ref="A138:B138"/>
    <mergeCell ref="C138:H138"/>
    <mergeCell ref="A139:B139"/>
    <mergeCell ref="C139:H139"/>
    <mergeCell ref="A134:B135"/>
    <mergeCell ref="C134:G135"/>
    <mergeCell ref="I139:J139"/>
    <mergeCell ref="K139:N139"/>
    <mergeCell ref="O139:S139"/>
    <mergeCell ref="T139:X139"/>
    <mergeCell ref="I138:J138"/>
    <mergeCell ref="K138:N138"/>
    <mergeCell ref="O138:S138"/>
    <mergeCell ref="T138:X138"/>
    <mergeCell ref="A140:B141"/>
    <mergeCell ref="C140:G141"/>
    <mergeCell ref="I140:J140"/>
    <mergeCell ref="K140:N140"/>
    <mergeCell ref="O140:S140"/>
    <mergeCell ref="T140:X140"/>
    <mergeCell ref="AG140:AG141"/>
    <mergeCell ref="AJ140:AJ141"/>
    <mergeCell ref="AL140:AL141"/>
    <mergeCell ref="I141:J141"/>
    <mergeCell ref="K141:N141"/>
    <mergeCell ref="O141:S141"/>
    <mergeCell ref="T141:X141"/>
    <mergeCell ref="A142:B143"/>
    <mergeCell ref="C142:G143"/>
    <mergeCell ref="I142:J142"/>
    <mergeCell ref="K142:N142"/>
    <mergeCell ref="O142:S142"/>
    <mergeCell ref="T142:X142"/>
    <mergeCell ref="AG142:AG143"/>
    <mergeCell ref="AJ142:AJ143"/>
    <mergeCell ref="AL142:AL143"/>
    <mergeCell ref="I143:J143"/>
    <mergeCell ref="K143:N143"/>
    <mergeCell ref="O143:S143"/>
    <mergeCell ref="T143:X143"/>
    <mergeCell ref="AL144:AL145"/>
    <mergeCell ref="I145:J145"/>
    <mergeCell ref="K145:N145"/>
    <mergeCell ref="O145:S145"/>
    <mergeCell ref="T145:X145"/>
    <mergeCell ref="A144:B145"/>
    <mergeCell ref="C144:G145"/>
    <mergeCell ref="I144:J144"/>
    <mergeCell ref="K144:N144"/>
    <mergeCell ref="O144:S144"/>
    <mergeCell ref="A154:B155"/>
    <mergeCell ref="O154:S154"/>
    <mergeCell ref="I155:J155"/>
    <mergeCell ref="K155:N155"/>
    <mergeCell ref="AG144:AG145"/>
    <mergeCell ref="AJ144:AJ145"/>
    <mergeCell ref="T144:X144"/>
    <mergeCell ref="O162:S162"/>
    <mergeCell ref="T162:X162"/>
    <mergeCell ref="O159:S159"/>
    <mergeCell ref="A159:B160"/>
    <mergeCell ref="C159:G160"/>
    <mergeCell ref="I159:J159"/>
    <mergeCell ref="K159:N159"/>
    <mergeCell ref="T159:X159"/>
    <mergeCell ref="A164:B165"/>
    <mergeCell ref="C164:G165"/>
    <mergeCell ref="I164:J164"/>
    <mergeCell ref="K164:N164"/>
    <mergeCell ref="I162:J162"/>
    <mergeCell ref="K162:N162"/>
    <mergeCell ref="A178:B179"/>
    <mergeCell ref="C178:G179"/>
    <mergeCell ref="I178:J178"/>
    <mergeCell ref="K178:N178"/>
    <mergeCell ref="O177:S177"/>
    <mergeCell ref="I176:J176"/>
    <mergeCell ref="K176:N176"/>
    <mergeCell ref="O176:S176"/>
    <mergeCell ref="A188:B189"/>
    <mergeCell ref="O186:S186"/>
    <mergeCell ref="T186:X186"/>
    <mergeCell ref="O183:S183"/>
    <mergeCell ref="A183:B184"/>
    <mergeCell ref="C183:G184"/>
    <mergeCell ref="I183:J183"/>
    <mergeCell ref="K183:N183"/>
    <mergeCell ref="T183:X183"/>
    <mergeCell ref="A153:B153"/>
    <mergeCell ref="C153:H153"/>
    <mergeCell ref="A151:AE151"/>
    <mergeCell ref="A150:AE150"/>
    <mergeCell ref="A193:B194"/>
    <mergeCell ref="C193:G194"/>
    <mergeCell ref="I193:J193"/>
    <mergeCell ref="K193:N193"/>
    <mergeCell ref="I186:J186"/>
    <mergeCell ref="K186:N186"/>
    <mergeCell ref="I152:J152"/>
    <mergeCell ref="K152:N152"/>
    <mergeCell ref="O152:S152"/>
    <mergeCell ref="T152:X152"/>
    <mergeCell ref="A152:B152"/>
    <mergeCell ref="C152:H152"/>
    <mergeCell ref="AJ154:AJ155"/>
    <mergeCell ref="I153:J153"/>
    <mergeCell ref="K153:N153"/>
    <mergeCell ref="O153:S153"/>
    <mergeCell ref="T153:X153"/>
    <mergeCell ref="AL154:AL155"/>
    <mergeCell ref="T155:X155"/>
    <mergeCell ref="O155:S155"/>
    <mergeCell ref="T160:X160"/>
    <mergeCell ref="T157:X157"/>
    <mergeCell ref="O157:S157"/>
    <mergeCell ref="AG156:AG157"/>
    <mergeCell ref="C154:G155"/>
    <mergeCell ref="I154:J154"/>
    <mergeCell ref="K154:N154"/>
    <mergeCell ref="T154:X154"/>
    <mergeCell ref="AG154:AG155"/>
    <mergeCell ref="I157:J157"/>
    <mergeCell ref="AG161:AG162"/>
    <mergeCell ref="AJ161:AJ162"/>
    <mergeCell ref="AL161:AL162"/>
    <mergeCell ref="A163:AE163"/>
    <mergeCell ref="AG159:AG160"/>
    <mergeCell ref="AJ159:AJ160"/>
    <mergeCell ref="AL159:AL160"/>
    <mergeCell ref="I160:J160"/>
    <mergeCell ref="K160:N160"/>
    <mergeCell ref="O160:S160"/>
    <mergeCell ref="T164:X164"/>
    <mergeCell ref="AG164:AG165"/>
    <mergeCell ref="AJ164:AJ165"/>
    <mergeCell ref="AL164:AL165"/>
    <mergeCell ref="I165:J165"/>
    <mergeCell ref="K165:N165"/>
    <mergeCell ref="T165:X165"/>
    <mergeCell ref="O165:S165"/>
    <mergeCell ref="O164:S164"/>
    <mergeCell ref="AJ166:AJ167"/>
    <mergeCell ref="AL166:AL167"/>
    <mergeCell ref="A168:AE168"/>
    <mergeCell ref="AF168:AG168"/>
    <mergeCell ref="I167:J167"/>
    <mergeCell ref="K167:N167"/>
    <mergeCell ref="T167:X167"/>
    <mergeCell ref="O167:S167"/>
    <mergeCell ref="A166:B167"/>
    <mergeCell ref="AG169:AG170"/>
    <mergeCell ref="AJ169:AJ170"/>
    <mergeCell ref="AL169:AL170"/>
    <mergeCell ref="I170:J170"/>
    <mergeCell ref="K170:N170"/>
    <mergeCell ref="O170:S170"/>
    <mergeCell ref="T170:X170"/>
    <mergeCell ref="O169:S169"/>
    <mergeCell ref="I169:J169"/>
    <mergeCell ref="K169:N169"/>
    <mergeCell ref="I177:J177"/>
    <mergeCell ref="K177:N177"/>
    <mergeCell ref="T177:X177"/>
    <mergeCell ref="T176:X176"/>
    <mergeCell ref="A174:AE174"/>
    <mergeCell ref="T169:X169"/>
    <mergeCell ref="A169:B170"/>
    <mergeCell ref="C169:G170"/>
    <mergeCell ref="O178:S178"/>
    <mergeCell ref="T178:X178"/>
    <mergeCell ref="AG178:AG179"/>
    <mergeCell ref="AJ178:AJ179"/>
    <mergeCell ref="AL178:AL179"/>
    <mergeCell ref="I179:J179"/>
    <mergeCell ref="K179:N179"/>
    <mergeCell ref="T179:X179"/>
    <mergeCell ref="O179:S179"/>
    <mergeCell ref="AG180:AG181"/>
    <mergeCell ref="AJ180:AJ181"/>
    <mergeCell ref="AL180:AL181"/>
    <mergeCell ref="A182:AE182"/>
    <mergeCell ref="I181:J181"/>
    <mergeCell ref="K181:N181"/>
    <mergeCell ref="T181:X181"/>
    <mergeCell ref="O181:S181"/>
    <mergeCell ref="T180:X180"/>
    <mergeCell ref="AJ185:AJ186"/>
    <mergeCell ref="AL185:AL186"/>
    <mergeCell ref="A187:AE187"/>
    <mergeCell ref="AG183:AG184"/>
    <mergeCell ref="AJ183:AJ184"/>
    <mergeCell ref="AL183:AL184"/>
    <mergeCell ref="I184:J184"/>
    <mergeCell ref="K184:N184"/>
    <mergeCell ref="O184:S184"/>
    <mergeCell ref="T184:X184"/>
    <mergeCell ref="C188:G189"/>
    <mergeCell ref="I188:J188"/>
    <mergeCell ref="K188:N188"/>
    <mergeCell ref="O188:S188"/>
    <mergeCell ref="T188:X188"/>
    <mergeCell ref="AG188:AG189"/>
    <mergeCell ref="AJ188:AJ189"/>
    <mergeCell ref="AL188:AL189"/>
    <mergeCell ref="I189:J189"/>
    <mergeCell ref="K189:N189"/>
    <mergeCell ref="O189:S189"/>
    <mergeCell ref="T189:X189"/>
    <mergeCell ref="AJ190:AJ191"/>
    <mergeCell ref="AL190:AL191"/>
    <mergeCell ref="A192:AE192"/>
    <mergeCell ref="AF192:AG192"/>
    <mergeCell ref="I191:J191"/>
    <mergeCell ref="K191:N191"/>
    <mergeCell ref="O191:S191"/>
    <mergeCell ref="T191:X191"/>
    <mergeCell ref="A190:B191"/>
    <mergeCell ref="AG193:AG194"/>
    <mergeCell ref="AJ193:AJ194"/>
    <mergeCell ref="AL193:AL194"/>
    <mergeCell ref="I194:J194"/>
    <mergeCell ref="K194:N194"/>
    <mergeCell ref="O194:S194"/>
    <mergeCell ref="T194:X194"/>
    <mergeCell ref="A200:B200"/>
    <mergeCell ref="C200:H200"/>
    <mergeCell ref="A201:B201"/>
    <mergeCell ref="C201:H201"/>
    <mergeCell ref="A199:AE199"/>
    <mergeCell ref="A195:B196"/>
    <mergeCell ref="C195:G196"/>
    <mergeCell ref="I201:J201"/>
    <mergeCell ref="K201:N201"/>
    <mergeCell ref="O201:S201"/>
    <mergeCell ref="T201:X201"/>
    <mergeCell ref="I200:J200"/>
    <mergeCell ref="K200:N200"/>
    <mergeCell ref="O200:S200"/>
    <mergeCell ref="T200:X200"/>
    <mergeCell ref="A202:B203"/>
    <mergeCell ref="C202:G203"/>
    <mergeCell ref="I202:J202"/>
    <mergeCell ref="K202:N202"/>
    <mergeCell ref="O202:S202"/>
    <mergeCell ref="T202:X202"/>
    <mergeCell ref="AG202:AG203"/>
    <mergeCell ref="AJ202:AJ203"/>
    <mergeCell ref="AL202:AL203"/>
    <mergeCell ref="I203:J203"/>
    <mergeCell ref="K203:N203"/>
    <mergeCell ref="O203:S203"/>
    <mergeCell ref="T203:X203"/>
    <mergeCell ref="AJ204:AJ205"/>
    <mergeCell ref="AL204:AL205"/>
    <mergeCell ref="A206:AE206"/>
    <mergeCell ref="AF206:AG206"/>
    <mergeCell ref="I205:J205"/>
    <mergeCell ref="K205:N205"/>
    <mergeCell ref="O205:S205"/>
    <mergeCell ref="T205:X205"/>
    <mergeCell ref="A204:B205"/>
    <mergeCell ref="A207:B208"/>
    <mergeCell ref="C207:G208"/>
    <mergeCell ref="I207:J207"/>
    <mergeCell ref="K207:N207"/>
    <mergeCell ref="O207:S207"/>
    <mergeCell ref="T207:X207"/>
    <mergeCell ref="AG207:AG208"/>
    <mergeCell ref="AJ207:AJ208"/>
    <mergeCell ref="AL207:AL208"/>
    <mergeCell ref="I208:J208"/>
    <mergeCell ref="K208:N208"/>
    <mergeCell ref="O208:S208"/>
    <mergeCell ref="T208:X208"/>
    <mergeCell ref="A211:AE211"/>
    <mergeCell ref="I210:J210"/>
    <mergeCell ref="K210:N210"/>
    <mergeCell ref="O210:S210"/>
    <mergeCell ref="T210:X210"/>
    <mergeCell ref="A209:B210"/>
    <mergeCell ref="C209:G210"/>
    <mergeCell ref="I209:J209"/>
    <mergeCell ref="A212:B213"/>
    <mergeCell ref="C212:G213"/>
    <mergeCell ref="I212:J212"/>
    <mergeCell ref="K212:N212"/>
    <mergeCell ref="O212:S212"/>
    <mergeCell ref="T212:X212"/>
    <mergeCell ref="AG212:AG213"/>
    <mergeCell ref="AJ212:AJ213"/>
    <mergeCell ref="AL212:AL213"/>
    <mergeCell ref="I213:J213"/>
    <mergeCell ref="K213:N213"/>
    <mergeCell ref="O213:S213"/>
    <mergeCell ref="T213:X213"/>
    <mergeCell ref="T217:X217"/>
    <mergeCell ref="AJ214:AJ215"/>
    <mergeCell ref="AL214:AL215"/>
    <mergeCell ref="A216:AE216"/>
    <mergeCell ref="AF216:AG216"/>
    <mergeCell ref="I215:J215"/>
    <mergeCell ref="K215:N215"/>
    <mergeCell ref="O215:S215"/>
    <mergeCell ref="T215:X215"/>
    <mergeCell ref="A214:B215"/>
    <mergeCell ref="AL217:AL218"/>
    <mergeCell ref="I218:J218"/>
    <mergeCell ref="K218:N218"/>
    <mergeCell ref="O218:S218"/>
    <mergeCell ref="T218:X218"/>
    <mergeCell ref="A217:B218"/>
    <mergeCell ref="C217:G218"/>
    <mergeCell ref="I217:J217"/>
    <mergeCell ref="K217:N217"/>
    <mergeCell ref="O217:S217"/>
    <mergeCell ref="A224:B224"/>
    <mergeCell ref="C224:H224"/>
    <mergeCell ref="A225:B225"/>
    <mergeCell ref="C225:H225"/>
    <mergeCell ref="A223:AE223"/>
    <mergeCell ref="A219:B220"/>
    <mergeCell ref="C219:G220"/>
    <mergeCell ref="I225:J225"/>
    <mergeCell ref="K225:N225"/>
    <mergeCell ref="O225:S225"/>
    <mergeCell ref="T225:X225"/>
    <mergeCell ref="I224:J224"/>
    <mergeCell ref="K224:N224"/>
    <mergeCell ref="O224:S224"/>
    <mergeCell ref="T224:X224"/>
    <mergeCell ref="A226:B227"/>
    <mergeCell ref="C226:G227"/>
    <mergeCell ref="I226:J226"/>
    <mergeCell ref="K226:N226"/>
    <mergeCell ref="O226:S226"/>
    <mergeCell ref="T226:X226"/>
    <mergeCell ref="AG226:AG227"/>
    <mergeCell ref="AJ226:AJ227"/>
    <mergeCell ref="AL226:AL227"/>
    <mergeCell ref="I227:J227"/>
    <mergeCell ref="K227:N227"/>
    <mergeCell ref="O227:S227"/>
    <mergeCell ref="T227:X227"/>
    <mergeCell ref="A230:AE230"/>
    <mergeCell ref="I229:J229"/>
    <mergeCell ref="K229:N229"/>
    <mergeCell ref="O229:S229"/>
    <mergeCell ref="T229:X229"/>
    <mergeCell ref="A228:B229"/>
    <mergeCell ref="C228:G229"/>
    <mergeCell ref="I228:J228"/>
    <mergeCell ref="A231:B232"/>
    <mergeCell ref="C231:G232"/>
    <mergeCell ref="I231:J231"/>
    <mergeCell ref="K231:N231"/>
    <mergeCell ref="O231:S231"/>
    <mergeCell ref="T231:X231"/>
    <mergeCell ref="AG231:AG232"/>
    <mergeCell ref="AJ231:AJ232"/>
    <mergeCell ref="AL231:AL232"/>
    <mergeCell ref="I232:J232"/>
    <mergeCell ref="K232:N232"/>
    <mergeCell ref="O232:S232"/>
    <mergeCell ref="T232:X232"/>
    <mergeCell ref="A235:AE235"/>
    <mergeCell ref="I234:J234"/>
    <mergeCell ref="K234:N234"/>
    <mergeCell ref="O234:S234"/>
    <mergeCell ref="T234:X234"/>
    <mergeCell ref="A233:B234"/>
    <mergeCell ref="C233:G234"/>
    <mergeCell ref="I233:J233"/>
    <mergeCell ref="A236:B237"/>
    <mergeCell ref="C236:G237"/>
    <mergeCell ref="I236:J236"/>
    <mergeCell ref="K236:N236"/>
    <mergeCell ref="O236:S236"/>
    <mergeCell ref="T236:X236"/>
    <mergeCell ref="AG236:AG237"/>
    <mergeCell ref="AJ236:AJ237"/>
    <mergeCell ref="AL236:AL237"/>
    <mergeCell ref="I237:J237"/>
    <mergeCell ref="K237:N237"/>
    <mergeCell ref="O237:S237"/>
    <mergeCell ref="T237:X237"/>
    <mergeCell ref="I239:J239"/>
    <mergeCell ref="K239:N239"/>
    <mergeCell ref="O239:S239"/>
    <mergeCell ref="T239:X239"/>
    <mergeCell ref="A238:B239"/>
    <mergeCell ref="C238:G239"/>
    <mergeCell ref="I238:J238"/>
    <mergeCell ref="C241:G242"/>
    <mergeCell ref="I241:J241"/>
    <mergeCell ref="K241:N241"/>
    <mergeCell ref="O241:S241"/>
    <mergeCell ref="T241:X241"/>
    <mergeCell ref="A240:AE240"/>
    <mergeCell ref="B246:AE246"/>
    <mergeCell ref="B247:AE247"/>
    <mergeCell ref="AG241:AG242"/>
    <mergeCell ref="AJ241:AJ242"/>
    <mergeCell ref="AL241:AL242"/>
    <mergeCell ref="I242:J242"/>
    <mergeCell ref="K242:N242"/>
    <mergeCell ref="O242:S242"/>
    <mergeCell ref="T242:X242"/>
    <mergeCell ref="A241:B242"/>
    <mergeCell ref="O253:S253"/>
    <mergeCell ref="T253:Y253"/>
    <mergeCell ref="Z253:AE253"/>
    <mergeCell ref="I252:N252"/>
    <mergeCell ref="O252:S252"/>
    <mergeCell ref="T252:Y252"/>
    <mergeCell ref="Z252:AE252"/>
    <mergeCell ref="A255:H256"/>
    <mergeCell ref="I255:N255"/>
    <mergeCell ref="O255:S255"/>
    <mergeCell ref="T255:Y255"/>
    <mergeCell ref="Z255:AE255"/>
    <mergeCell ref="I256:AE256"/>
    <mergeCell ref="A257:H258"/>
    <mergeCell ref="I257:N257"/>
    <mergeCell ref="O257:S257"/>
    <mergeCell ref="T257:Y257"/>
    <mergeCell ref="Z257:AE257"/>
    <mergeCell ref="I258:AE258"/>
    <mergeCell ref="A259:H260"/>
    <mergeCell ref="I259:N259"/>
    <mergeCell ref="O259:S259"/>
    <mergeCell ref="T259:Y259"/>
    <mergeCell ref="Z259:AE259"/>
    <mergeCell ref="I260:AE260"/>
    <mergeCell ref="A261:H262"/>
    <mergeCell ref="I261:N261"/>
    <mergeCell ref="O261:S261"/>
    <mergeCell ref="T261:Y261"/>
    <mergeCell ref="Z261:AE261"/>
    <mergeCell ref="I262:AE262"/>
    <mergeCell ref="A263:H264"/>
    <mergeCell ref="I263:N263"/>
    <mergeCell ref="O263:S263"/>
    <mergeCell ref="T263:Y263"/>
    <mergeCell ref="Z263:AE263"/>
    <mergeCell ref="I264:AE264"/>
    <mergeCell ref="A265:H266"/>
    <mergeCell ref="I265:N265"/>
    <mergeCell ref="O265:S265"/>
    <mergeCell ref="T265:Y265"/>
    <mergeCell ref="Z265:AE265"/>
    <mergeCell ref="I266:AE266"/>
    <mergeCell ref="A267:H268"/>
    <mergeCell ref="I267:N267"/>
    <mergeCell ref="O267:S267"/>
    <mergeCell ref="T267:Y267"/>
    <mergeCell ref="Z267:AE267"/>
    <mergeCell ref="I268:AE268"/>
    <mergeCell ref="A269:H270"/>
    <mergeCell ref="I269:N269"/>
    <mergeCell ref="O269:S269"/>
    <mergeCell ref="T269:Y269"/>
    <mergeCell ref="Z269:AE269"/>
    <mergeCell ref="I270:AE270"/>
    <mergeCell ref="A271:H272"/>
    <mergeCell ref="I271:N271"/>
    <mergeCell ref="O271:S271"/>
    <mergeCell ref="T271:Y271"/>
    <mergeCell ref="Z271:AE271"/>
    <mergeCell ref="I272:AE272"/>
    <mergeCell ref="A273:H274"/>
    <mergeCell ref="I273:N273"/>
    <mergeCell ref="O273:S273"/>
    <mergeCell ref="T273:Y273"/>
    <mergeCell ref="Z273:AE273"/>
    <mergeCell ref="I274:AE274"/>
    <mergeCell ref="A275:H276"/>
    <mergeCell ref="I275:N275"/>
    <mergeCell ref="O275:S275"/>
    <mergeCell ref="T275:Y275"/>
    <mergeCell ref="Z275:AE275"/>
    <mergeCell ref="I276:AE276"/>
    <mergeCell ref="A277:H278"/>
    <mergeCell ref="I277:N277"/>
    <mergeCell ref="O277:S277"/>
    <mergeCell ref="T277:Y277"/>
    <mergeCell ref="Z277:AE277"/>
    <mergeCell ref="I278:AE278"/>
    <mergeCell ref="A279:H280"/>
    <mergeCell ref="I279:N279"/>
    <mergeCell ref="O279:S279"/>
    <mergeCell ref="T279:Y279"/>
    <mergeCell ref="Z279:AE279"/>
    <mergeCell ref="I280:AE280"/>
    <mergeCell ref="A281:H282"/>
    <mergeCell ref="I281:N281"/>
    <mergeCell ref="O281:S281"/>
    <mergeCell ref="T281:Y281"/>
    <mergeCell ref="Z281:AE281"/>
    <mergeCell ref="I282:AE282"/>
    <mergeCell ref="AG24:AG25"/>
    <mergeCell ref="AJ24:AJ25"/>
    <mergeCell ref="T288:Y288"/>
    <mergeCell ref="A283:H284"/>
    <mergeCell ref="I283:N283"/>
    <mergeCell ref="O283:S283"/>
    <mergeCell ref="T283:Y283"/>
    <mergeCell ref="A285:H286"/>
    <mergeCell ref="Z283:AE283"/>
    <mergeCell ref="I284:AE284"/>
    <mergeCell ref="AL24:AL25"/>
    <mergeCell ref="I25:J25"/>
    <mergeCell ref="K25:N25"/>
    <mergeCell ref="O25:S25"/>
    <mergeCell ref="T25:X25"/>
    <mergeCell ref="A28:X28"/>
    <mergeCell ref="I24:J24"/>
    <mergeCell ref="K24:N24"/>
    <mergeCell ref="O24:S24"/>
    <mergeCell ref="T24:X24"/>
    <mergeCell ref="K38:N38"/>
    <mergeCell ref="O38:S38"/>
    <mergeCell ref="T38:X38"/>
    <mergeCell ref="AG38:AG39"/>
    <mergeCell ref="AJ38:AJ39"/>
    <mergeCell ref="AL38:AL39"/>
    <mergeCell ref="I39:J39"/>
    <mergeCell ref="K39:N39"/>
    <mergeCell ref="O39:S39"/>
    <mergeCell ref="T39:X39"/>
    <mergeCell ref="A41:AE41"/>
    <mergeCell ref="A42:B42"/>
    <mergeCell ref="C42:H42"/>
    <mergeCell ref="I50:J50"/>
    <mergeCell ref="K50:N50"/>
    <mergeCell ref="O50:S50"/>
    <mergeCell ref="T50:X50"/>
    <mergeCell ref="AG50:AG51"/>
    <mergeCell ref="AJ50:AJ51"/>
    <mergeCell ref="T62:X62"/>
    <mergeCell ref="AG62:AG63"/>
    <mergeCell ref="AJ62:AJ63"/>
    <mergeCell ref="AL50:AL51"/>
    <mergeCell ref="I51:J51"/>
    <mergeCell ref="K51:N51"/>
    <mergeCell ref="O51:S51"/>
    <mergeCell ref="T51:X51"/>
    <mergeCell ref="A53:AE53"/>
    <mergeCell ref="AF53:AG53"/>
    <mergeCell ref="AL62:AL63"/>
    <mergeCell ref="I63:J63"/>
    <mergeCell ref="K63:N63"/>
    <mergeCell ref="O63:S63"/>
    <mergeCell ref="T63:X63"/>
    <mergeCell ref="A65:AE65"/>
    <mergeCell ref="AF65:AG65"/>
    <mergeCell ref="I62:J62"/>
    <mergeCell ref="K62:N62"/>
    <mergeCell ref="O62:S62"/>
    <mergeCell ref="I74:J74"/>
    <mergeCell ref="K74:N74"/>
    <mergeCell ref="O74:S74"/>
    <mergeCell ref="T74:X74"/>
    <mergeCell ref="AG74:AG75"/>
    <mergeCell ref="AJ74:AJ75"/>
    <mergeCell ref="T86:X86"/>
    <mergeCell ref="AG86:AG87"/>
    <mergeCell ref="AJ86:AJ87"/>
    <mergeCell ref="AL74:AL75"/>
    <mergeCell ref="I75:J75"/>
    <mergeCell ref="K75:N75"/>
    <mergeCell ref="O75:S75"/>
    <mergeCell ref="T75:X75"/>
    <mergeCell ref="A77:AE77"/>
    <mergeCell ref="AF77:AG77"/>
    <mergeCell ref="AL86:AL87"/>
    <mergeCell ref="I87:J87"/>
    <mergeCell ref="K87:N87"/>
    <mergeCell ref="O87:S87"/>
    <mergeCell ref="T87:X87"/>
    <mergeCell ref="A89:AE89"/>
    <mergeCell ref="AF89:AG89"/>
    <mergeCell ref="I86:J86"/>
    <mergeCell ref="K86:N86"/>
    <mergeCell ref="O86:S86"/>
    <mergeCell ref="I98:J98"/>
    <mergeCell ref="K98:N98"/>
    <mergeCell ref="O98:S98"/>
    <mergeCell ref="T98:X98"/>
    <mergeCell ref="AG98:AG99"/>
    <mergeCell ref="AJ98:AJ99"/>
    <mergeCell ref="T110:X110"/>
    <mergeCell ref="AG110:AG111"/>
    <mergeCell ref="AJ110:AJ111"/>
    <mergeCell ref="AL98:AL99"/>
    <mergeCell ref="I99:J99"/>
    <mergeCell ref="K99:N99"/>
    <mergeCell ref="O99:S99"/>
    <mergeCell ref="T99:X99"/>
    <mergeCell ref="A101:AE101"/>
    <mergeCell ref="AF101:AG101"/>
    <mergeCell ref="AL110:AL111"/>
    <mergeCell ref="I111:J111"/>
    <mergeCell ref="K111:N111"/>
    <mergeCell ref="O111:S111"/>
    <mergeCell ref="T111:X111"/>
    <mergeCell ref="A113:AE113"/>
    <mergeCell ref="AF113:AG113"/>
    <mergeCell ref="I110:J110"/>
    <mergeCell ref="K110:N110"/>
    <mergeCell ref="O110:S110"/>
    <mergeCell ref="I122:J122"/>
    <mergeCell ref="K122:N122"/>
    <mergeCell ref="O122:S122"/>
    <mergeCell ref="T122:X122"/>
    <mergeCell ref="AG122:AG123"/>
    <mergeCell ref="AJ122:AJ123"/>
    <mergeCell ref="T134:X134"/>
    <mergeCell ref="AG134:AG135"/>
    <mergeCell ref="AJ134:AJ135"/>
    <mergeCell ref="AL122:AL123"/>
    <mergeCell ref="I123:J123"/>
    <mergeCell ref="K123:N123"/>
    <mergeCell ref="O123:S123"/>
    <mergeCell ref="T123:X123"/>
    <mergeCell ref="A125:AE125"/>
    <mergeCell ref="AF125:AG125"/>
    <mergeCell ref="AL134:AL135"/>
    <mergeCell ref="I135:J135"/>
    <mergeCell ref="K135:N135"/>
    <mergeCell ref="O135:S135"/>
    <mergeCell ref="T135:X135"/>
    <mergeCell ref="A137:AE137"/>
    <mergeCell ref="AF137:AG137"/>
    <mergeCell ref="I134:J134"/>
    <mergeCell ref="K134:N134"/>
    <mergeCell ref="O134:S134"/>
    <mergeCell ref="A146:B147"/>
    <mergeCell ref="C146:G147"/>
    <mergeCell ref="I146:J146"/>
    <mergeCell ref="K146:N146"/>
    <mergeCell ref="O146:S146"/>
    <mergeCell ref="T146:X146"/>
    <mergeCell ref="AG146:AG147"/>
    <mergeCell ref="AJ146:AJ147"/>
    <mergeCell ref="AL146:AL147"/>
    <mergeCell ref="I147:J147"/>
    <mergeCell ref="K147:N147"/>
    <mergeCell ref="O147:S147"/>
    <mergeCell ref="T147:X147"/>
    <mergeCell ref="A156:B157"/>
    <mergeCell ref="C156:G157"/>
    <mergeCell ref="I156:J156"/>
    <mergeCell ref="K156:N156"/>
    <mergeCell ref="O156:S156"/>
    <mergeCell ref="T156:X156"/>
    <mergeCell ref="K157:N157"/>
    <mergeCell ref="AJ156:AJ157"/>
    <mergeCell ref="AL156:AL157"/>
    <mergeCell ref="A158:AE158"/>
    <mergeCell ref="AF158:AG158"/>
    <mergeCell ref="A161:B162"/>
    <mergeCell ref="C161:G162"/>
    <mergeCell ref="I161:J161"/>
    <mergeCell ref="K161:N161"/>
    <mergeCell ref="O161:S161"/>
    <mergeCell ref="T161:X161"/>
    <mergeCell ref="C166:G167"/>
    <mergeCell ref="I166:J166"/>
    <mergeCell ref="K166:N166"/>
    <mergeCell ref="O166:S166"/>
    <mergeCell ref="T166:X166"/>
    <mergeCell ref="AG166:AG167"/>
    <mergeCell ref="A171:B172"/>
    <mergeCell ref="C171:G172"/>
    <mergeCell ref="I171:J171"/>
    <mergeCell ref="K171:N171"/>
    <mergeCell ref="O171:S171"/>
    <mergeCell ref="T171:X171"/>
    <mergeCell ref="AG171:AG172"/>
    <mergeCell ref="AJ171:AJ172"/>
    <mergeCell ref="AL171:AL172"/>
    <mergeCell ref="I172:J172"/>
    <mergeCell ref="K172:N172"/>
    <mergeCell ref="O172:S172"/>
    <mergeCell ref="T172:X172"/>
    <mergeCell ref="A175:AE175"/>
    <mergeCell ref="A176:B176"/>
    <mergeCell ref="C176:H176"/>
    <mergeCell ref="A177:B177"/>
    <mergeCell ref="C177:H177"/>
    <mergeCell ref="A180:B181"/>
    <mergeCell ref="C180:G181"/>
    <mergeCell ref="I180:J180"/>
    <mergeCell ref="K180:N180"/>
    <mergeCell ref="O180:S180"/>
    <mergeCell ref="AF182:AG182"/>
    <mergeCell ref="A185:B186"/>
    <mergeCell ref="C185:G186"/>
    <mergeCell ref="I185:J185"/>
    <mergeCell ref="K185:N185"/>
    <mergeCell ref="O185:S185"/>
    <mergeCell ref="T185:X185"/>
    <mergeCell ref="AG185:AG186"/>
    <mergeCell ref="AG195:AG196"/>
    <mergeCell ref="AJ195:AJ196"/>
    <mergeCell ref="C190:G191"/>
    <mergeCell ref="I190:J190"/>
    <mergeCell ref="K190:N190"/>
    <mergeCell ref="O190:S190"/>
    <mergeCell ref="T190:X190"/>
    <mergeCell ref="AG190:AG191"/>
    <mergeCell ref="O193:S193"/>
    <mergeCell ref="T193:X193"/>
    <mergeCell ref="AL195:AL196"/>
    <mergeCell ref="I196:J196"/>
    <mergeCell ref="K196:N196"/>
    <mergeCell ref="O196:S196"/>
    <mergeCell ref="T196:X196"/>
    <mergeCell ref="A198:AE198"/>
    <mergeCell ref="I195:J195"/>
    <mergeCell ref="K195:N195"/>
    <mergeCell ref="O195:S195"/>
    <mergeCell ref="T195:X195"/>
    <mergeCell ref="C204:G205"/>
    <mergeCell ref="I204:J204"/>
    <mergeCell ref="K204:N204"/>
    <mergeCell ref="O204:S204"/>
    <mergeCell ref="T204:X204"/>
    <mergeCell ref="AG204:AG205"/>
    <mergeCell ref="K209:N209"/>
    <mergeCell ref="O209:S209"/>
    <mergeCell ref="T209:X209"/>
    <mergeCell ref="AG209:AG210"/>
    <mergeCell ref="AJ209:AJ210"/>
    <mergeCell ref="AL209:AL210"/>
    <mergeCell ref="AG219:AG220"/>
    <mergeCell ref="AJ219:AJ220"/>
    <mergeCell ref="C214:G215"/>
    <mergeCell ref="I214:J214"/>
    <mergeCell ref="K214:N214"/>
    <mergeCell ref="O214:S214"/>
    <mergeCell ref="T214:X214"/>
    <mergeCell ref="AG214:AG215"/>
    <mergeCell ref="AG217:AG218"/>
    <mergeCell ref="AJ217:AJ218"/>
    <mergeCell ref="AL219:AL220"/>
    <mergeCell ref="I220:J220"/>
    <mergeCell ref="K220:N220"/>
    <mergeCell ref="O220:S220"/>
    <mergeCell ref="T220:X220"/>
    <mergeCell ref="A222:AE222"/>
    <mergeCell ref="I219:J219"/>
    <mergeCell ref="K219:N219"/>
    <mergeCell ref="O219:S219"/>
    <mergeCell ref="T219:X219"/>
    <mergeCell ref="K228:N228"/>
    <mergeCell ref="O228:S228"/>
    <mergeCell ref="T228:X228"/>
    <mergeCell ref="AG228:AG229"/>
    <mergeCell ref="AJ228:AJ229"/>
    <mergeCell ref="AL228:AL229"/>
    <mergeCell ref="K233:N233"/>
    <mergeCell ref="O233:S233"/>
    <mergeCell ref="T233:X233"/>
    <mergeCell ref="AG233:AG234"/>
    <mergeCell ref="AJ233:AJ234"/>
    <mergeCell ref="AL233:AL234"/>
    <mergeCell ref="K238:N238"/>
    <mergeCell ref="O238:S238"/>
    <mergeCell ref="T238:X238"/>
    <mergeCell ref="AG238:AG239"/>
    <mergeCell ref="AJ238:AJ239"/>
    <mergeCell ref="AL238:AL239"/>
    <mergeCell ref="A243:B244"/>
    <mergeCell ref="C243:G244"/>
    <mergeCell ref="I243:J243"/>
    <mergeCell ref="K243:N243"/>
    <mergeCell ref="O243:S243"/>
    <mergeCell ref="T243:X243"/>
    <mergeCell ref="T254:Y254"/>
    <mergeCell ref="Z254:AE254"/>
    <mergeCell ref="AG243:AG244"/>
    <mergeCell ref="AJ243:AJ244"/>
    <mergeCell ref="AL243:AL244"/>
    <mergeCell ref="I244:J244"/>
    <mergeCell ref="K244:N244"/>
    <mergeCell ref="O244:S244"/>
    <mergeCell ref="T244:X244"/>
    <mergeCell ref="I253:N253"/>
    <mergeCell ref="O292:S292"/>
    <mergeCell ref="T292:Y292"/>
    <mergeCell ref="Z292:AE292"/>
    <mergeCell ref="B248:AE248"/>
    <mergeCell ref="B249:AE249"/>
    <mergeCell ref="A250:AE250"/>
    <mergeCell ref="A252:H253"/>
    <mergeCell ref="A254:H254"/>
    <mergeCell ref="I254:N254"/>
    <mergeCell ref="O254:S254"/>
    <mergeCell ref="I293:AE293"/>
    <mergeCell ref="B300:AE300"/>
    <mergeCell ref="B301:AE301"/>
    <mergeCell ref="I285:N285"/>
    <mergeCell ref="O285:S285"/>
    <mergeCell ref="T285:Y285"/>
    <mergeCell ref="Z285:AE285"/>
    <mergeCell ref="I286:AE286"/>
    <mergeCell ref="A292:H293"/>
    <mergeCell ref="I292:N292"/>
  </mergeCells>
  <printOptions horizontalCentered="1"/>
  <pageMargins left="0.2755905511811024" right="0.15748031496062992" top="0.35433070866141736" bottom="0.1968503937007874" header="0.15748031496062992" footer="0.1968503937007874"/>
  <pageSetup fitToHeight="2" horizontalDpi="600" verticalDpi="600" orientation="portrait" paperSize="9" scale="49" r:id="rId1"/>
  <rowBreaks count="1" manualBreakCount="1">
    <brk id="204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M291"/>
  <sheetViews>
    <sheetView view="pageBreakPreview" zoomScaleSheetLayoutView="100" zoomScalePageLayoutView="0" workbookViewId="0" topLeftCell="A240">
      <selection activeCell="B248" sqref="B248:AD248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125" style="0" customWidth="1"/>
    <col min="8" max="8" width="18.375" style="0" customWidth="1"/>
    <col min="9" max="9" width="3.50390625" style="0" customWidth="1"/>
    <col min="10" max="11" width="2.50390625" style="0" customWidth="1"/>
    <col min="12" max="12" width="1.875" style="0" customWidth="1"/>
    <col min="13" max="13" width="2.50390625" style="0" customWidth="1"/>
    <col min="14" max="14" width="4.50390625" style="0" customWidth="1"/>
    <col min="15" max="18" width="3.50390625" style="0" customWidth="1"/>
    <col min="19" max="19" width="2.00390625" style="0" customWidth="1"/>
    <col min="20" max="20" width="2.50390625" style="0" customWidth="1"/>
    <col min="21" max="21" width="3.00390625" style="0" customWidth="1"/>
    <col min="22" max="22" width="1.875" style="0" customWidth="1"/>
    <col min="23" max="23" width="2.50390625" style="0" customWidth="1"/>
    <col min="24" max="24" width="2.00390625" style="0" customWidth="1"/>
    <col min="25" max="25" width="10.875" style="0" customWidth="1"/>
    <col min="26" max="26" width="12.50390625" style="0" customWidth="1"/>
    <col min="27" max="27" width="1.875" style="0" customWidth="1"/>
    <col min="28" max="28" width="2.50390625" style="0" hidden="1" customWidth="1"/>
    <col min="29" max="29" width="3.375" style="0" hidden="1" customWidth="1"/>
    <col min="30" max="30" width="3.50390625" style="0" hidden="1" customWidth="1"/>
    <col min="31" max="31" width="0.875" style="0" hidden="1" customWidth="1"/>
    <col min="32" max="32" width="13.125" style="14" customWidth="1"/>
    <col min="33" max="33" width="0.12890625" style="0" customWidth="1"/>
    <col min="34" max="34" width="1.875" style="0" customWidth="1"/>
    <col min="35" max="35" width="12.875" style="0" hidden="1" customWidth="1"/>
    <col min="36" max="36" width="1.4921875" style="0" hidden="1" customWidth="1"/>
    <col min="37" max="37" width="12.375" style="0" hidden="1" customWidth="1"/>
    <col min="38" max="38" width="4.375" style="0" hidden="1" customWidth="1"/>
    <col min="39" max="39" width="4.50390625" style="0" hidden="1" customWidth="1"/>
    <col min="40" max="49" width="3.50390625" style="0" customWidth="1"/>
    <col min="50" max="50" width="11.125" style="0" customWidth="1"/>
    <col min="51" max="51" width="8.125" style="0" customWidth="1"/>
  </cols>
  <sheetData>
    <row r="1" spans="20:33" s="11" customFormat="1" ht="16.5">
      <c r="T1" s="12" t="s">
        <v>25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F1" s="13"/>
      <c r="AG1"/>
    </row>
    <row r="2" spans="20:33" s="11" customFormat="1" ht="16.5">
      <c r="T2" s="12" t="s">
        <v>74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F2" s="13"/>
      <c r="AG2"/>
    </row>
    <row r="3" spans="20:33" s="11" customFormat="1" ht="17.25" customHeight="1">
      <c r="T3" s="12" t="s">
        <v>75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F3" s="13"/>
      <c r="AG3"/>
    </row>
    <row r="4" ht="21" customHeight="1"/>
    <row r="5" spans="1:31" ht="20.25" customHeight="1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"/>
    </row>
    <row r="6" spans="1:31" ht="18" customHeight="1">
      <c r="A6" s="130" t="s">
        <v>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"/>
    </row>
    <row r="7" spans="1:31" ht="17.25" customHeight="1">
      <c r="A7" s="131" t="s">
        <v>26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"/>
      <c r="AE7" s="1"/>
    </row>
    <row r="8" spans="1:31" ht="20.25" customHeight="1">
      <c r="A8" s="133" t="str">
        <f>+'[6]Шуш_3 эт и выше'!A8</f>
        <v>с 1 января 2024 г. по 30 июня 2024 г.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0"/>
    </row>
    <row r="9" spans="1:34" ht="20.25" customHeight="1">
      <c r="A9" s="131" t="s">
        <v>97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H9" s="15"/>
    </row>
    <row r="10" spans="34:37" ht="12" customHeight="1">
      <c r="AH10" s="16"/>
      <c r="AI10" s="216" t="s">
        <v>36</v>
      </c>
      <c r="AK10" s="216" t="s">
        <v>27</v>
      </c>
    </row>
    <row r="11" spans="1:37" s="19" customFormat="1" ht="15">
      <c r="A11" s="218" t="s">
        <v>135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14"/>
      <c r="AF11" s="14"/>
      <c r="AG11" s="17"/>
      <c r="AH11" s="18"/>
      <c r="AI11" s="217"/>
      <c r="AK11" s="217"/>
    </row>
    <row r="12" spans="1:34" s="5" customFormat="1" ht="15" hidden="1">
      <c r="A12" s="176" t="s">
        <v>3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/>
      <c r="AH12" s="20"/>
    </row>
    <row r="13" ht="4.5" customHeight="1" hidden="1">
      <c r="AH13" s="15"/>
    </row>
    <row r="14" spans="1:34" ht="57" customHeight="1" hidden="1">
      <c r="A14" s="178" t="s">
        <v>4</v>
      </c>
      <c r="B14" s="179"/>
      <c r="C14" s="180" t="s">
        <v>28</v>
      </c>
      <c r="D14" s="181"/>
      <c r="E14" s="181"/>
      <c r="F14" s="181"/>
      <c r="G14" s="181"/>
      <c r="H14" s="182"/>
      <c r="I14" s="200" t="s">
        <v>5</v>
      </c>
      <c r="J14" s="200"/>
      <c r="K14" s="200" t="s">
        <v>29</v>
      </c>
      <c r="L14" s="200"/>
      <c r="M14" s="200"/>
      <c r="N14" s="200"/>
      <c r="O14" s="219" t="s">
        <v>37</v>
      </c>
      <c r="P14" s="220"/>
      <c r="Q14" s="220"/>
      <c r="R14" s="220"/>
      <c r="S14" s="221"/>
      <c r="T14" s="200" t="s">
        <v>6</v>
      </c>
      <c r="U14" s="200"/>
      <c r="V14" s="200"/>
      <c r="W14" s="200"/>
      <c r="X14" s="200"/>
      <c r="AH14" s="15"/>
    </row>
    <row r="15" spans="1:37" s="21" customFormat="1" ht="12.75" hidden="1">
      <c r="A15" s="183">
        <v>1</v>
      </c>
      <c r="B15" s="184"/>
      <c r="C15" s="183">
        <v>2</v>
      </c>
      <c r="D15" s="185"/>
      <c r="E15" s="185"/>
      <c r="F15" s="185"/>
      <c r="G15" s="185"/>
      <c r="H15" s="184"/>
      <c r="I15" s="196">
        <v>3</v>
      </c>
      <c r="J15" s="196"/>
      <c r="K15" s="196">
        <v>4</v>
      </c>
      <c r="L15" s="196"/>
      <c r="M15" s="196"/>
      <c r="N15" s="196"/>
      <c r="O15" s="197">
        <v>5</v>
      </c>
      <c r="P15" s="198"/>
      <c r="Q15" s="198"/>
      <c r="R15" s="198"/>
      <c r="S15" s="199"/>
      <c r="T15" s="196">
        <v>6</v>
      </c>
      <c r="U15" s="196"/>
      <c r="V15" s="196"/>
      <c r="W15" s="196"/>
      <c r="X15" s="196"/>
      <c r="AF15" s="14" t="s">
        <v>30</v>
      </c>
      <c r="AG15"/>
      <c r="AH15" s="22"/>
      <c r="AI15" s="14" t="s">
        <v>31</v>
      </c>
      <c r="AK15" s="14" t="s">
        <v>32</v>
      </c>
    </row>
    <row r="16" spans="1:37" ht="12.75" customHeight="1" hidden="1">
      <c r="A16" s="169" t="s">
        <v>7</v>
      </c>
      <c r="B16" s="141"/>
      <c r="C16" s="209" t="s">
        <v>83</v>
      </c>
      <c r="D16" s="210"/>
      <c r="E16" s="210"/>
      <c r="F16" s="210"/>
      <c r="G16" s="211"/>
      <c r="H16" s="74" t="s">
        <v>8</v>
      </c>
      <c r="I16" s="165" t="s">
        <v>9</v>
      </c>
      <c r="J16" s="166"/>
      <c r="K16" s="167">
        <f>+'[6]Шуш_1-2 эт'!K17:N17</f>
        <v>0</v>
      </c>
      <c r="L16" s="167"/>
      <c r="M16" s="167"/>
      <c r="N16" s="167"/>
      <c r="O16" s="189">
        <v>0</v>
      </c>
      <c r="P16" s="190"/>
      <c r="Q16" s="190"/>
      <c r="R16" s="190"/>
      <c r="S16" s="191"/>
      <c r="T16" s="167">
        <f>K16</f>
        <v>0</v>
      </c>
      <c r="U16" s="167"/>
      <c r="V16" s="167"/>
      <c r="W16" s="167"/>
      <c r="X16" s="167"/>
      <c r="AF16" s="159">
        <f>T16+T17</f>
        <v>133.44</v>
      </c>
      <c r="AH16" s="15"/>
      <c r="AI16" s="159">
        <v>151.33</v>
      </c>
      <c r="AK16" s="163">
        <f>AF16/AI16</f>
        <v>0.882</v>
      </c>
    </row>
    <row r="17" spans="1:37" ht="15.75" customHeight="1" hidden="1">
      <c r="A17" s="142"/>
      <c r="B17" s="144"/>
      <c r="C17" s="212"/>
      <c r="D17" s="213"/>
      <c r="E17" s="213"/>
      <c r="F17" s="213"/>
      <c r="G17" s="214"/>
      <c r="H17" s="74" t="s">
        <v>10</v>
      </c>
      <c r="I17" s="165" t="s">
        <v>11</v>
      </c>
      <c r="J17" s="166"/>
      <c r="K17" s="167">
        <f>+'[6]Шуш_1-2 эт'!K18:N18</f>
        <v>2018.73</v>
      </c>
      <c r="L17" s="167"/>
      <c r="M17" s="167"/>
      <c r="N17" s="167"/>
      <c r="O17" s="205">
        <f>+'[6]Шуш_3 эт и выше'!O18</f>
        <v>0.0661</v>
      </c>
      <c r="P17" s="206"/>
      <c r="Q17" s="206"/>
      <c r="R17" s="206"/>
      <c r="S17" s="207"/>
      <c r="T17" s="167">
        <f>K17*O17</f>
        <v>133.44</v>
      </c>
      <c r="U17" s="167"/>
      <c r="V17" s="167"/>
      <c r="W17" s="167"/>
      <c r="X17" s="167"/>
      <c r="AF17" s="160"/>
      <c r="AH17" s="15"/>
      <c r="AI17" s="160"/>
      <c r="AK17" s="164"/>
    </row>
    <row r="18" spans="1:37" ht="18" customHeight="1" hidden="1">
      <c r="A18" s="169" t="s">
        <v>7</v>
      </c>
      <c r="B18" s="141"/>
      <c r="C18" s="209" t="s">
        <v>84</v>
      </c>
      <c r="D18" s="210"/>
      <c r="E18" s="210"/>
      <c r="F18" s="210"/>
      <c r="G18" s="211"/>
      <c r="H18" s="74" t="s">
        <v>8</v>
      </c>
      <c r="I18" s="165" t="s">
        <v>9</v>
      </c>
      <c r="J18" s="166"/>
      <c r="K18" s="167">
        <f>+K16</f>
        <v>0</v>
      </c>
      <c r="L18" s="167"/>
      <c r="M18" s="167"/>
      <c r="N18" s="167"/>
      <c r="O18" s="189">
        <v>0</v>
      </c>
      <c r="P18" s="190"/>
      <c r="Q18" s="190"/>
      <c r="R18" s="190"/>
      <c r="S18" s="191"/>
      <c r="T18" s="167">
        <f>K18</f>
        <v>0</v>
      </c>
      <c r="U18" s="167"/>
      <c r="V18" s="167"/>
      <c r="W18" s="167"/>
      <c r="X18" s="167"/>
      <c r="AF18" s="159">
        <f>T18+T19</f>
        <v>123.14</v>
      </c>
      <c r="AH18" s="15"/>
      <c r="AI18" s="159">
        <v>151.33</v>
      </c>
      <c r="AK18" s="163">
        <f>AF18/AI18</f>
        <v>0.814</v>
      </c>
    </row>
    <row r="19" spans="1:37" ht="13.5" customHeight="1" hidden="1">
      <c r="A19" s="142"/>
      <c r="B19" s="144"/>
      <c r="C19" s="212"/>
      <c r="D19" s="213"/>
      <c r="E19" s="213"/>
      <c r="F19" s="213"/>
      <c r="G19" s="214"/>
      <c r="H19" s="74" t="s">
        <v>10</v>
      </c>
      <c r="I19" s="165" t="s">
        <v>11</v>
      </c>
      <c r="J19" s="166"/>
      <c r="K19" s="167">
        <f>+K17</f>
        <v>2018.73</v>
      </c>
      <c r="L19" s="167"/>
      <c r="M19" s="167"/>
      <c r="N19" s="167"/>
      <c r="O19" s="205">
        <f>+'[6]Шуш_3 эт и выше'!O20</f>
        <v>0.061</v>
      </c>
      <c r="P19" s="206"/>
      <c r="Q19" s="206"/>
      <c r="R19" s="206"/>
      <c r="S19" s="207"/>
      <c r="T19" s="167">
        <f>K19*O19</f>
        <v>123.14</v>
      </c>
      <c r="U19" s="167"/>
      <c r="V19" s="167"/>
      <c r="W19" s="167"/>
      <c r="X19" s="167"/>
      <c r="AF19" s="160"/>
      <c r="AH19" s="15"/>
      <c r="AI19" s="160"/>
      <c r="AK19" s="164"/>
    </row>
    <row r="20" spans="1:37" ht="15" customHeight="1" hidden="1">
      <c r="A20" s="169" t="s">
        <v>7</v>
      </c>
      <c r="B20" s="141"/>
      <c r="C20" s="209" t="s">
        <v>85</v>
      </c>
      <c r="D20" s="210"/>
      <c r="E20" s="210"/>
      <c r="F20" s="210"/>
      <c r="G20" s="211"/>
      <c r="H20" s="74" t="s">
        <v>8</v>
      </c>
      <c r="I20" s="165" t="s">
        <v>9</v>
      </c>
      <c r="J20" s="166"/>
      <c r="K20" s="167">
        <f>+K16</f>
        <v>0</v>
      </c>
      <c r="L20" s="167"/>
      <c r="M20" s="167"/>
      <c r="N20" s="167"/>
      <c r="O20" s="189">
        <v>0</v>
      </c>
      <c r="P20" s="190"/>
      <c r="Q20" s="190"/>
      <c r="R20" s="190"/>
      <c r="S20" s="191"/>
      <c r="T20" s="167">
        <f>K20</f>
        <v>0</v>
      </c>
      <c r="U20" s="167"/>
      <c r="V20" s="167"/>
      <c r="W20" s="167"/>
      <c r="X20" s="167"/>
      <c r="AF20" s="159">
        <f>T20+T21</f>
        <v>138.48</v>
      </c>
      <c r="AH20" s="15"/>
      <c r="AI20" s="159">
        <v>151.33</v>
      </c>
      <c r="AK20" s="163">
        <f>AF20/AI20</f>
        <v>0.915</v>
      </c>
    </row>
    <row r="21" spans="1:37" ht="15.75" customHeight="1" hidden="1">
      <c r="A21" s="142"/>
      <c r="B21" s="144"/>
      <c r="C21" s="212"/>
      <c r="D21" s="213"/>
      <c r="E21" s="213"/>
      <c r="F21" s="213"/>
      <c r="G21" s="214"/>
      <c r="H21" s="74" t="s">
        <v>10</v>
      </c>
      <c r="I21" s="165" t="s">
        <v>11</v>
      </c>
      <c r="J21" s="166"/>
      <c r="K21" s="167">
        <f>+K17</f>
        <v>2018.73</v>
      </c>
      <c r="L21" s="167"/>
      <c r="M21" s="167"/>
      <c r="N21" s="167"/>
      <c r="O21" s="205">
        <f>+'[6]Шуш_3 эт и выше'!O23</f>
        <v>0.0686</v>
      </c>
      <c r="P21" s="206"/>
      <c r="Q21" s="206"/>
      <c r="R21" s="206"/>
      <c r="S21" s="207"/>
      <c r="T21" s="167">
        <f>K21*O21</f>
        <v>138.48</v>
      </c>
      <c r="U21" s="167"/>
      <c r="V21" s="167"/>
      <c r="W21" s="167"/>
      <c r="X21" s="167"/>
      <c r="AF21" s="160"/>
      <c r="AH21" s="15"/>
      <c r="AI21" s="160"/>
      <c r="AK21" s="164"/>
    </row>
    <row r="22" spans="1:37" ht="13.5" customHeight="1" hidden="1">
      <c r="A22" s="169" t="s">
        <v>7</v>
      </c>
      <c r="B22" s="141"/>
      <c r="C22" s="209" t="s">
        <v>86</v>
      </c>
      <c r="D22" s="210"/>
      <c r="E22" s="210"/>
      <c r="F22" s="210"/>
      <c r="G22" s="211"/>
      <c r="H22" s="74" t="s">
        <v>8</v>
      </c>
      <c r="I22" s="165" t="s">
        <v>9</v>
      </c>
      <c r="J22" s="166"/>
      <c r="K22" s="167">
        <f>+K16</f>
        <v>0</v>
      </c>
      <c r="L22" s="167"/>
      <c r="M22" s="167"/>
      <c r="N22" s="167"/>
      <c r="O22" s="189">
        <v>0</v>
      </c>
      <c r="P22" s="190"/>
      <c r="Q22" s="190"/>
      <c r="R22" s="190"/>
      <c r="S22" s="191"/>
      <c r="T22" s="167">
        <f>K22</f>
        <v>0</v>
      </c>
      <c r="U22" s="167"/>
      <c r="V22" s="167"/>
      <c r="W22" s="167"/>
      <c r="X22" s="167"/>
      <c r="AF22" s="159">
        <f>T22+T23</f>
        <v>128.19</v>
      </c>
      <c r="AH22" s="15"/>
      <c r="AI22" s="159">
        <v>151.33</v>
      </c>
      <c r="AK22" s="163">
        <f>AF22/AI22</f>
        <v>0.847</v>
      </c>
    </row>
    <row r="23" spans="1:37" ht="14.25" customHeight="1" hidden="1">
      <c r="A23" s="142"/>
      <c r="B23" s="144"/>
      <c r="C23" s="212"/>
      <c r="D23" s="213"/>
      <c r="E23" s="213"/>
      <c r="F23" s="213"/>
      <c r="G23" s="214"/>
      <c r="H23" s="74" t="s">
        <v>10</v>
      </c>
      <c r="I23" s="165" t="s">
        <v>11</v>
      </c>
      <c r="J23" s="166"/>
      <c r="K23" s="167">
        <f>+K17</f>
        <v>2018.73</v>
      </c>
      <c r="L23" s="167"/>
      <c r="M23" s="167"/>
      <c r="N23" s="167"/>
      <c r="O23" s="205">
        <f>+'[6]Шуш_3 эт и выше'!O25</f>
        <v>0.0635</v>
      </c>
      <c r="P23" s="206"/>
      <c r="Q23" s="206"/>
      <c r="R23" s="206"/>
      <c r="S23" s="207"/>
      <c r="T23" s="167">
        <f>K23*O23</f>
        <v>128.19</v>
      </c>
      <c r="U23" s="167"/>
      <c r="V23" s="167"/>
      <c r="W23" s="167"/>
      <c r="X23" s="167"/>
      <c r="AF23" s="160"/>
      <c r="AH23" s="15"/>
      <c r="AI23" s="160"/>
      <c r="AK23" s="164"/>
    </row>
    <row r="24" ht="21" customHeight="1" hidden="1">
      <c r="AH24" s="15"/>
    </row>
    <row r="25" spans="1:34" s="5" customFormat="1" ht="15">
      <c r="A25" s="176" t="s">
        <v>136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75"/>
      <c r="AF25" s="75"/>
      <c r="AG25"/>
      <c r="AH25" s="20"/>
    </row>
    <row r="26" spans="1:34" ht="55.5" customHeight="1">
      <c r="A26" s="230" t="s">
        <v>137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55"/>
      <c r="AB26" s="55"/>
      <c r="AC26" s="55"/>
      <c r="AD26" s="55"/>
      <c r="AF26" s="46">
        <v>0.5</v>
      </c>
      <c r="AH26" s="15"/>
    </row>
    <row r="27" spans="1:32" s="24" customFormat="1" ht="42.75" customHeight="1" hidden="1">
      <c r="A27" s="231" t="s">
        <v>39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56"/>
      <c r="AB27" s="56"/>
      <c r="AC27" s="56"/>
      <c r="AD27" s="56"/>
      <c r="AE27" s="23"/>
      <c r="AF27" s="23"/>
    </row>
    <row r="28" spans="1:34" ht="52.5" hidden="1">
      <c r="A28" s="178" t="s">
        <v>4</v>
      </c>
      <c r="B28" s="179"/>
      <c r="C28" s="180" t="s">
        <v>28</v>
      </c>
      <c r="D28" s="181"/>
      <c r="E28" s="181"/>
      <c r="F28" s="181"/>
      <c r="G28" s="181"/>
      <c r="H28" s="182"/>
      <c r="I28" s="200" t="s">
        <v>5</v>
      </c>
      <c r="J28" s="200"/>
      <c r="K28" s="200" t="s">
        <v>29</v>
      </c>
      <c r="L28" s="200"/>
      <c r="M28" s="200"/>
      <c r="N28" s="200"/>
      <c r="O28" s="200" t="s">
        <v>40</v>
      </c>
      <c r="P28" s="200"/>
      <c r="Q28" s="200"/>
      <c r="R28" s="200"/>
      <c r="S28" s="200"/>
      <c r="T28" s="200" t="s">
        <v>76</v>
      </c>
      <c r="U28" s="200"/>
      <c r="V28" s="200"/>
      <c r="W28" s="200"/>
      <c r="X28" s="200"/>
      <c r="Y28" s="48" t="s">
        <v>77</v>
      </c>
      <c r="Z28" s="48" t="s">
        <v>78</v>
      </c>
      <c r="AH28" s="15"/>
    </row>
    <row r="29" spans="1:37" ht="24.75" customHeight="1" hidden="1">
      <c r="A29" s="183">
        <v>1</v>
      </c>
      <c r="B29" s="184"/>
      <c r="C29" s="183">
        <v>2</v>
      </c>
      <c r="D29" s="185"/>
      <c r="E29" s="185"/>
      <c r="F29" s="185"/>
      <c r="G29" s="185"/>
      <c r="H29" s="184"/>
      <c r="I29" s="196">
        <v>3</v>
      </c>
      <c r="J29" s="196"/>
      <c r="K29" s="196">
        <v>4</v>
      </c>
      <c r="L29" s="196"/>
      <c r="M29" s="196"/>
      <c r="N29" s="196"/>
      <c r="O29" s="196">
        <v>5</v>
      </c>
      <c r="P29" s="196"/>
      <c r="Q29" s="196"/>
      <c r="R29" s="196"/>
      <c r="S29" s="196"/>
      <c r="T29" s="197" t="s">
        <v>79</v>
      </c>
      <c r="U29" s="198"/>
      <c r="V29" s="198"/>
      <c r="W29" s="198"/>
      <c r="X29" s="199"/>
      <c r="Y29" s="45" t="s">
        <v>90</v>
      </c>
      <c r="Z29" s="45" t="s">
        <v>80</v>
      </c>
      <c r="AF29" s="14" t="s">
        <v>33</v>
      </c>
      <c r="AH29" s="15"/>
      <c r="AI29" s="14" t="s">
        <v>33</v>
      </c>
      <c r="AK29" s="14" t="s">
        <v>32</v>
      </c>
    </row>
    <row r="30" spans="1:37" ht="12.75" customHeight="1" hidden="1">
      <c r="A30" s="169" t="s">
        <v>7</v>
      </c>
      <c r="B30" s="141"/>
      <c r="C30" s="209" t="s">
        <v>83</v>
      </c>
      <c r="D30" s="210"/>
      <c r="E30" s="210"/>
      <c r="F30" s="210"/>
      <c r="G30" s="211"/>
      <c r="H30" s="74" t="s">
        <v>8</v>
      </c>
      <c r="I30" s="165" t="s">
        <v>9</v>
      </c>
      <c r="J30" s="166"/>
      <c r="K30" s="167">
        <f aca="true" t="shared" si="0" ref="K30:K37">K16</f>
        <v>0</v>
      </c>
      <c r="L30" s="167"/>
      <c r="M30" s="167"/>
      <c r="N30" s="167"/>
      <c r="O30" s="168">
        <f>+ROUND('[6]Шуш_3 эт и выше'!O33,2)</f>
        <v>3.3</v>
      </c>
      <c r="P30" s="168"/>
      <c r="Q30" s="168"/>
      <c r="R30" s="168"/>
      <c r="S30" s="168"/>
      <c r="T30" s="167">
        <f>ROUND(K30*O30,2)</f>
        <v>0</v>
      </c>
      <c r="U30" s="167"/>
      <c r="V30" s="167"/>
      <c r="W30" s="167"/>
      <c r="X30" s="167"/>
      <c r="Y30" s="49">
        <f>ROUND(T30*$AF$26,2)</f>
        <v>0</v>
      </c>
      <c r="Z30" s="50">
        <f aca="true" t="shared" si="1" ref="Z30:Z37">+T30+Y30</f>
        <v>0</v>
      </c>
      <c r="AF30" s="159">
        <f>Z30+Z31</f>
        <v>440.29</v>
      </c>
      <c r="AH30" s="15"/>
      <c r="AI30" s="161">
        <v>844.99</v>
      </c>
      <c r="AK30" s="163">
        <f>AF30/AI30</f>
        <v>0.521</v>
      </c>
    </row>
    <row r="31" spans="1:37" ht="12.75" customHeight="1" hidden="1">
      <c r="A31" s="142"/>
      <c r="B31" s="144"/>
      <c r="C31" s="212"/>
      <c r="D31" s="213"/>
      <c r="E31" s="213"/>
      <c r="F31" s="213"/>
      <c r="G31" s="214"/>
      <c r="H31" s="74" t="s">
        <v>10</v>
      </c>
      <c r="I31" s="165" t="s">
        <v>11</v>
      </c>
      <c r="J31" s="166"/>
      <c r="K31" s="167">
        <f t="shared" si="0"/>
        <v>2018.73</v>
      </c>
      <c r="L31" s="167"/>
      <c r="M31" s="167"/>
      <c r="N31" s="167"/>
      <c r="O31" s="168">
        <f>+'[6]Шуш_3 эт и выше'!O34</f>
        <v>0.2181</v>
      </c>
      <c r="P31" s="168"/>
      <c r="Q31" s="168"/>
      <c r="R31" s="168"/>
      <c r="S31" s="168"/>
      <c r="T31" s="167">
        <f>K31*O31</f>
        <v>440.29</v>
      </c>
      <c r="U31" s="167"/>
      <c r="V31" s="167"/>
      <c r="W31" s="167"/>
      <c r="X31" s="167"/>
      <c r="Y31" s="51">
        <v>0</v>
      </c>
      <c r="Z31" s="50">
        <f t="shared" si="1"/>
        <v>440.29</v>
      </c>
      <c r="AF31" s="160"/>
      <c r="AH31" s="15"/>
      <c r="AI31" s="162"/>
      <c r="AK31" s="164"/>
    </row>
    <row r="32" spans="1:37" ht="12.75" customHeight="1" hidden="1">
      <c r="A32" s="169" t="s">
        <v>7</v>
      </c>
      <c r="B32" s="141"/>
      <c r="C32" s="209" t="s">
        <v>84</v>
      </c>
      <c r="D32" s="210"/>
      <c r="E32" s="210"/>
      <c r="F32" s="210"/>
      <c r="G32" s="211"/>
      <c r="H32" s="74" t="s">
        <v>8</v>
      </c>
      <c r="I32" s="165" t="s">
        <v>9</v>
      </c>
      <c r="J32" s="166"/>
      <c r="K32" s="167">
        <f t="shared" si="0"/>
        <v>0</v>
      </c>
      <c r="L32" s="167"/>
      <c r="M32" s="167"/>
      <c r="N32" s="167"/>
      <c r="O32" s="168">
        <f>+ROUND('[6]Шуш_3 эт и выше'!O35,2)</f>
        <v>3.3</v>
      </c>
      <c r="P32" s="168"/>
      <c r="Q32" s="168"/>
      <c r="R32" s="168"/>
      <c r="S32" s="168"/>
      <c r="T32" s="167">
        <f>ROUND(K32*O32,2)</f>
        <v>0</v>
      </c>
      <c r="U32" s="167"/>
      <c r="V32" s="167"/>
      <c r="W32" s="167"/>
      <c r="X32" s="167"/>
      <c r="Y32" s="49">
        <f>ROUND(T32*$AF$26,2)</f>
        <v>0</v>
      </c>
      <c r="Z32" s="50">
        <f t="shared" si="1"/>
        <v>0</v>
      </c>
      <c r="AF32" s="159">
        <f>Z32+Z33</f>
        <v>406.37</v>
      </c>
      <c r="AH32" s="15"/>
      <c r="AI32" s="161">
        <v>844.99</v>
      </c>
      <c r="AK32" s="163">
        <f>AF32/AI32</f>
        <v>0.481</v>
      </c>
    </row>
    <row r="33" spans="1:37" ht="12.75" customHeight="1" hidden="1">
      <c r="A33" s="142"/>
      <c r="B33" s="144"/>
      <c r="C33" s="212"/>
      <c r="D33" s="213"/>
      <c r="E33" s="213"/>
      <c r="F33" s="213"/>
      <c r="G33" s="214"/>
      <c r="H33" s="74" t="s">
        <v>10</v>
      </c>
      <c r="I33" s="165" t="s">
        <v>11</v>
      </c>
      <c r="J33" s="166"/>
      <c r="K33" s="167">
        <f t="shared" si="0"/>
        <v>2018.73</v>
      </c>
      <c r="L33" s="167"/>
      <c r="M33" s="167"/>
      <c r="N33" s="167"/>
      <c r="O33" s="168">
        <f>+'[6]Шуш_3 эт и выше'!O36</f>
        <v>0.2013</v>
      </c>
      <c r="P33" s="168"/>
      <c r="Q33" s="168"/>
      <c r="R33" s="168"/>
      <c r="S33" s="168"/>
      <c r="T33" s="167">
        <f>K33*O33</f>
        <v>406.37</v>
      </c>
      <c r="U33" s="167"/>
      <c r="V33" s="167"/>
      <c r="W33" s="167"/>
      <c r="X33" s="167"/>
      <c r="Y33" s="51">
        <v>0</v>
      </c>
      <c r="Z33" s="50">
        <f t="shared" si="1"/>
        <v>406.37</v>
      </c>
      <c r="AF33" s="160"/>
      <c r="AH33" s="15"/>
      <c r="AI33" s="162"/>
      <c r="AK33" s="164"/>
    </row>
    <row r="34" spans="1:37" ht="12.75" customHeight="1" hidden="1">
      <c r="A34" s="169" t="s">
        <v>7</v>
      </c>
      <c r="B34" s="141"/>
      <c r="C34" s="209" t="s">
        <v>85</v>
      </c>
      <c r="D34" s="210"/>
      <c r="E34" s="210"/>
      <c r="F34" s="210"/>
      <c r="G34" s="211"/>
      <c r="H34" s="74" t="s">
        <v>8</v>
      </c>
      <c r="I34" s="165" t="s">
        <v>9</v>
      </c>
      <c r="J34" s="166"/>
      <c r="K34" s="167">
        <f t="shared" si="0"/>
        <v>0</v>
      </c>
      <c r="L34" s="167"/>
      <c r="M34" s="167"/>
      <c r="N34" s="167"/>
      <c r="O34" s="168">
        <f>+ROUND('[6]Шуш_3 эт и выше'!O38,2)</f>
        <v>3.3</v>
      </c>
      <c r="P34" s="168"/>
      <c r="Q34" s="168"/>
      <c r="R34" s="168"/>
      <c r="S34" s="168"/>
      <c r="T34" s="167">
        <f>ROUND(K34*O34,2)</f>
        <v>0</v>
      </c>
      <c r="U34" s="167"/>
      <c r="V34" s="167"/>
      <c r="W34" s="167"/>
      <c r="X34" s="167"/>
      <c r="Y34" s="49">
        <f>ROUND(T34*$AF$26,2)</f>
        <v>0</v>
      </c>
      <c r="Z34" s="50">
        <f t="shared" si="1"/>
        <v>0</v>
      </c>
      <c r="AF34" s="159">
        <f>Z34+Z35</f>
        <v>457.04</v>
      </c>
      <c r="AH34" s="15"/>
      <c r="AI34" s="161">
        <v>844.99</v>
      </c>
      <c r="AK34" s="163">
        <f>AF34/AI34</f>
        <v>0.541</v>
      </c>
    </row>
    <row r="35" spans="1:37" ht="12.75" customHeight="1" hidden="1">
      <c r="A35" s="142"/>
      <c r="B35" s="144"/>
      <c r="C35" s="212"/>
      <c r="D35" s="213"/>
      <c r="E35" s="213"/>
      <c r="F35" s="213"/>
      <c r="G35" s="214"/>
      <c r="H35" s="74" t="s">
        <v>10</v>
      </c>
      <c r="I35" s="165" t="s">
        <v>11</v>
      </c>
      <c r="J35" s="166"/>
      <c r="K35" s="167">
        <f t="shared" si="0"/>
        <v>2018.73</v>
      </c>
      <c r="L35" s="167"/>
      <c r="M35" s="167"/>
      <c r="N35" s="167"/>
      <c r="O35" s="168">
        <f>+'[6]Шуш_3 эт и выше'!O39</f>
        <v>0.2264</v>
      </c>
      <c r="P35" s="168"/>
      <c r="Q35" s="168"/>
      <c r="R35" s="168"/>
      <c r="S35" s="168"/>
      <c r="T35" s="167">
        <f>K35*O35</f>
        <v>457.04</v>
      </c>
      <c r="U35" s="167"/>
      <c r="V35" s="167"/>
      <c r="W35" s="167"/>
      <c r="X35" s="167"/>
      <c r="Y35" s="51">
        <v>0</v>
      </c>
      <c r="Z35" s="50">
        <f t="shared" si="1"/>
        <v>457.04</v>
      </c>
      <c r="AF35" s="160"/>
      <c r="AH35" s="15"/>
      <c r="AI35" s="162"/>
      <c r="AK35" s="164"/>
    </row>
    <row r="36" spans="1:37" ht="12.75" customHeight="1" hidden="1">
      <c r="A36" s="169" t="s">
        <v>7</v>
      </c>
      <c r="B36" s="141"/>
      <c r="C36" s="209" t="s">
        <v>86</v>
      </c>
      <c r="D36" s="210"/>
      <c r="E36" s="210"/>
      <c r="F36" s="210"/>
      <c r="G36" s="211"/>
      <c r="H36" s="74" t="s">
        <v>8</v>
      </c>
      <c r="I36" s="165" t="s">
        <v>9</v>
      </c>
      <c r="J36" s="166"/>
      <c r="K36" s="167">
        <f t="shared" si="0"/>
        <v>0</v>
      </c>
      <c r="L36" s="167"/>
      <c r="M36" s="167"/>
      <c r="N36" s="167"/>
      <c r="O36" s="168">
        <f>+ROUND('[6]Шуш_3 эт и выше'!O40,2)</f>
        <v>3.3</v>
      </c>
      <c r="P36" s="168"/>
      <c r="Q36" s="168"/>
      <c r="R36" s="168"/>
      <c r="S36" s="168"/>
      <c r="T36" s="167">
        <f>ROUND(K36*O36,2)</f>
        <v>0</v>
      </c>
      <c r="U36" s="167"/>
      <c r="V36" s="167"/>
      <c r="W36" s="167"/>
      <c r="X36" s="167"/>
      <c r="Y36" s="49">
        <f>ROUND(T36*$AF$26,2)</f>
        <v>0</v>
      </c>
      <c r="Z36" s="50">
        <f t="shared" si="1"/>
        <v>0</v>
      </c>
      <c r="AF36" s="159">
        <f>Z36+Z37</f>
        <v>423.13</v>
      </c>
      <c r="AH36" s="15"/>
      <c r="AI36" s="161">
        <v>844.99</v>
      </c>
      <c r="AK36" s="163">
        <f>AF36/AI36</f>
        <v>0.501</v>
      </c>
    </row>
    <row r="37" spans="1:37" ht="12.75" customHeight="1" hidden="1">
      <c r="A37" s="142"/>
      <c r="B37" s="144"/>
      <c r="C37" s="212"/>
      <c r="D37" s="213"/>
      <c r="E37" s="213"/>
      <c r="F37" s="213"/>
      <c r="G37" s="214"/>
      <c r="H37" s="74" t="s">
        <v>10</v>
      </c>
      <c r="I37" s="165" t="s">
        <v>11</v>
      </c>
      <c r="J37" s="166"/>
      <c r="K37" s="167">
        <f t="shared" si="0"/>
        <v>2018.73</v>
      </c>
      <c r="L37" s="167"/>
      <c r="M37" s="167"/>
      <c r="N37" s="167"/>
      <c r="O37" s="168">
        <f>+'[6]Шуш_3 эт и выше'!O41</f>
        <v>0.2096</v>
      </c>
      <c r="P37" s="168"/>
      <c r="Q37" s="168"/>
      <c r="R37" s="168"/>
      <c r="S37" s="168"/>
      <c r="T37" s="167">
        <f>K37*O37</f>
        <v>423.13</v>
      </c>
      <c r="U37" s="167"/>
      <c r="V37" s="167"/>
      <c r="W37" s="167"/>
      <c r="X37" s="167"/>
      <c r="Y37" s="51">
        <v>0</v>
      </c>
      <c r="Z37" s="50">
        <f t="shared" si="1"/>
        <v>423.13</v>
      </c>
      <c r="AF37" s="160"/>
      <c r="AH37" s="15"/>
      <c r="AI37" s="162"/>
      <c r="AK37" s="164"/>
    </row>
    <row r="38" spans="4:34" ht="12.75" hidden="1">
      <c r="D38" s="61"/>
      <c r="E38" s="61"/>
      <c r="F38" s="61"/>
      <c r="G38" s="61"/>
      <c r="H38" s="61"/>
      <c r="I38" s="61"/>
      <c r="J38" s="61"/>
      <c r="AH38" s="15"/>
    </row>
    <row r="39" spans="1:37" ht="12.75" customHeight="1">
      <c r="A39" s="183" t="s">
        <v>134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4"/>
      <c r="AF39" s="79"/>
      <c r="AH39" s="15"/>
      <c r="AI39" s="90"/>
      <c r="AK39" s="89"/>
    </row>
    <row r="40" spans="1:32" s="24" customFormat="1" ht="29.25" customHeight="1">
      <c r="A40" s="177" t="s">
        <v>41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23"/>
      <c r="AF40" s="23"/>
    </row>
    <row r="41" spans="1:34" ht="52.5" customHeight="1">
      <c r="A41" s="178" t="s">
        <v>4</v>
      </c>
      <c r="B41" s="179"/>
      <c r="C41" s="180" t="s">
        <v>28</v>
      </c>
      <c r="D41" s="181"/>
      <c r="E41" s="181"/>
      <c r="F41" s="181"/>
      <c r="G41" s="181"/>
      <c r="H41" s="182"/>
      <c r="I41" s="200" t="s">
        <v>5</v>
      </c>
      <c r="J41" s="200"/>
      <c r="K41" s="200" t="s">
        <v>29</v>
      </c>
      <c r="L41" s="200"/>
      <c r="M41" s="200"/>
      <c r="N41" s="200"/>
      <c r="O41" s="200" t="str">
        <f>+'[6]Шуш_1-2 эт'!O42:S42</f>
        <v>Норматив
 горячей воды
куб.м. ** Гкал/куб.м</v>
      </c>
      <c r="P41" s="200"/>
      <c r="Q41" s="200"/>
      <c r="R41" s="200"/>
      <c r="S41" s="200"/>
      <c r="T41" s="200" t="s">
        <v>76</v>
      </c>
      <c r="U41" s="200"/>
      <c r="V41" s="200"/>
      <c r="W41" s="200"/>
      <c r="X41" s="200"/>
      <c r="Y41" s="52" t="s">
        <v>77</v>
      </c>
      <c r="Z41" s="48" t="s">
        <v>78</v>
      </c>
      <c r="AH41" s="15"/>
    </row>
    <row r="42" spans="1:37" ht="25.5" customHeight="1">
      <c r="A42" s="183">
        <v>1</v>
      </c>
      <c r="B42" s="184"/>
      <c r="C42" s="183">
        <v>2</v>
      </c>
      <c r="D42" s="185"/>
      <c r="E42" s="185"/>
      <c r="F42" s="185"/>
      <c r="G42" s="185"/>
      <c r="H42" s="184"/>
      <c r="I42" s="196">
        <v>3</v>
      </c>
      <c r="J42" s="196"/>
      <c r="K42" s="196">
        <v>4</v>
      </c>
      <c r="L42" s="196"/>
      <c r="M42" s="196"/>
      <c r="N42" s="196"/>
      <c r="O42" s="196">
        <v>5</v>
      </c>
      <c r="P42" s="196"/>
      <c r="Q42" s="196"/>
      <c r="R42" s="196"/>
      <c r="S42" s="196"/>
      <c r="T42" s="197" t="s">
        <v>79</v>
      </c>
      <c r="U42" s="198"/>
      <c r="V42" s="198"/>
      <c r="W42" s="198"/>
      <c r="X42" s="199"/>
      <c r="Y42" s="45" t="s">
        <v>90</v>
      </c>
      <c r="Z42" s="45" t="s">
        <v>80</v>
      </c>
      <c r="AH42" s="15"/>
      <c r="AI42" s="14"/>
      <c r="AK42" s="14"/>
    </row>
    <row r="43" spans="1:37" ht="12.75" customHeight="1" hidden="1">
      <c r="A43" s="169" t="s">
        <v>7</v>
      </c>
      <c r="B43" s="141"/>
      <c r="C43" s="209" t="s">
        <v>83</v>
      </c>
      <c r="D43" s="210"/>
      <c r="E43" s="210"/>
      <c r="F43" s="210"/>
      <c r="G43" s="211"/>
      <c r="H43" s="74" t="s">
        <v>8</v>
      </c>
      <c r="I43" s="165" t="s">
        <v>9</v>
      </c>
      <c r="J43" s="166"/>
      <c r="K43" s="167">
        <f>K16</f>
        <v>0</v>
      </c>
      <c r="L43" s="167"/>
      <c r="M43" s="167"/>
      <c r="N43" s="167"/>
      <c r="O43" s="205">
        <f>+ROUND('[6]Шуш_3 эт и выше'!O47,2)</f>
        <v>3.24</v>
      </c>
      <c r="P43" s="206"/>
      <c r="Q43" s="206"/>
      <c r="R43" s="206"/>
      <c r="S43" s="207"/>
      <c r="T43" s="167">
        <f>ROUND(K43*O43,2)</f>
        <v>0</v>
      </c>
      <c r="U43" s="167"/>
      <c r="V43" s="167"/>
      <c r="W43" s="167"/>
      <c r="X43" s="167"/>
      <c r="Y43" s="49">
        <f>ROUND(T43*$AF$26,2)</f>
        <v>0</v>
      </c>
      <c r="Z43" s="50">
        <f aca="true" t="shared" si="2" ref="Z43:Z50">+T43+Y43</f>
        <v>0</v>
      </c>
      <c r="AF43" s="159">
        <f>Z43+Z44</f>
        <v>432.41</v>
      </c>
      <c r="AH43" s="15"/>
      <c r="AI43" s="161">
        <v>810.49</v>
      </c>
      <c r="AK43" s="163">
        <f>AF43/AI43</f>
        <v>0.534</v>
      </c>
    </row>
    <row r="44" spans="1:37" ht="12.75" customHeight="1" hidden="1">
      <c r="A44" s="142"/>
      <c r="B44" s="144"/>
      <c r="C44" s="212"/>
      <c r="D44" s="213"/>
      <c r="E44" s="213"/>
      <c r="F44" s="213"/>
      <c r="G44" s="214"/>
      <c r="H44" s="74" t="s">
        <v>10</v>
      </c>
      <c r="I44" s="165" t="s">
        <v>11</v>
      </c>
      <c r="J44" s="166"/>
      <c r="K44" s="167">
        <f>K17</f>
        <v>2018.73</v>
      </c>
      <c r="L44" s="167"/>
      <c r="M44" s="167"/>
      <c r="N44" s="167"/>
      <c r="O44" s="168">
        <f>+'[6]Шуш_3 эт и выше'!O48</f>
        <v>0.2142</v>
      </c>
      <c r="P44" s="168"/>
      <c r="Q44" s="168"/>
      <c r="R44" s="168"/>
      <c r="S44" s="168"/>
      <c r="T44" s="167">
        <f>K44*O44</f>
        <v>432.41</v>
      </c>
      <c r="U44" s="167"/>
      <c r="V44" s="167"/>
      <c r="W44" s="167"/>
      <c r="X44" s="167"/>
      <c r="Y44" s="51">
        <v>0</v>
      </c>
      <c r="Z44" s="50">
        <f t="shared" si="2"/>
        <v>432.41</v>
      </c>
      <c r="AF44" s="160"/>
      <c r="AH44" s="15"/>
      <c r="AI44" s="162"/>
      <c r="AK44" s="164"/>
    </row>
    <row r="45" spans="1:37" ht="12.75" customHeight="1" hidden="1">
      <c r="A45" s="169" t="s">
        <v>7</v>
      </c>
      <c r="B45" s="141"/>
      <c r="C45" s="209" t="s">
        <v>84</v>
      </c>
      <c r="D45" s="210"/>
      <c r="E45" s="210"/>
      <c r="F45" s="210"/>
      <c r="G45" s="211"/>
      <c r="H45" s="74" t="s">
        <v>8</v>
      </c>
      <c r="I45" s="165" t="s">
        <v>9</v>
      </c>
      <c r="J45" s="166"/>
      <c r="K45" s="167">
        <f>K30</f>
        <v>0</v>
      </c>
      <c r="L45" s="167"/>
      <c r="M45" s="167"/>
      <c r="N45" s="167"/>
      <c r="O45" s="168">
        <f>+ROUND('[6]Шуш_3 эт и выше'!O49,2)</f>
        <v>3.24</v>
      </c>
      <c r="P45" s="168"/>
      <c r="Q45" s="168"/>
      <c r="R45" s="168"/>
      <c r="S45" s="168"/>
      <c r="T45" s="167">
        <f>ROUND(K45*O45,2)</f>
        <v>0</v>
      </c>
      <c r="U45" s="167"/>
      <c r="V45" s="167"/>
      <c r="W45" s="167"/>
      <c r="X45" s="167"/>
      <c r="Y45" s="49">
        <f>ROUND(T45*$AF$26,2)</f>
        <v>0</v>
      </c>
      <c r="Z45" s="50">
        <f t="shared" si="2"/>
        <v>0</v>
      </c>
      <c r="AF45" s="159">
        <f>Z45+Z46</f>
        <v>398.9</v>
      </c>
      <c r="AH45" s="15"/>
      <c r="AI45" s="161">
        <v>844.99</v>
      </c>
      <c r="AK45" s="163">
        <f>AF45/AI45</f>
        <v>0.472</v>
      </c>
    </row>
    <row r="46" spans="1:37" ht="12.75" customHeight="1" hidden="1">
      <c r="A46" s="142"/>
      <c r="B46" s="144"/>
      <c r="C46" s="212"/>
      <c r="D46" s="213"/>
      <c r="E46" s="213"/>
      <c r="F46" s="213"/>
      <c r="G46" s="214"/>
      <c r="H46" s="74" t="s">
        <v>10</v>
      </c>
      <c r="I46" s="165" t="s">
        <v>11</v>
      </c>
      <c r="J46" s="166"/>
      <c r="K46" s="167">
        <f>K31</f>
        <v>2018.73</v>
      </c>
      <c r="L46" s="167"/>
      <c r="M46" s="167"/>
      <c r="N46" s="167"/>
      <c r="O46" s="168">
        <f>+'[6]Шуш_3 эт и выше'!O50</f>
        <v>0.1976</v>
      </c>
      <c r="P46" s="168"/>
      <c r="Q46" s="168"/>
      <c r="R46" s="168"/>
      <c r="S46" s="168"/>
      <c r="T46" s="167">
        <f>K46*O46</f>
        <v>398.9</v>
      </c>
      <c r="U46" s="167"/>
      <c r="V46" s="167"/>
      <c r="W46" s="167"/>
      <c r="X46" s="167"/>
      <c r="Y46" s="51">
        <v>0</v>
      </c>
      <c r="Z46" s="50">
        <f t="shared" si="2"/>
        <v>398.9</v>
      </c>
      <c r="AF46" s="160"/>
      <c r="AH46" s="15"/>
      <c r="AI46" s="162"/>
      <c r="AK46" s="164"/>
    </row>
    <row r="47" spans="1:37" ht="12.75" customHeight="1">
      <c r="A47" s="169" t="s">
        <v>7</v>
      </c>
      <c r="B47" s="141"/>
      <c r="C47" s="209" t="s">
        <v>85</v>
      </c>
      <c r="D47" s="210"/>
      <c r="E47" s="210"/>
      <c r="F47" s="210"/>
      <c r="G47" s="211"/>
      <c r="H47" s="74" t="s">
        <v>8</v>
      </c>
      <c r="I47" s="165" t="s">
        <v>9</v>
      </c>
      <c r="J47" s="166"/>
      <c r="K47" s="167">
        <f>+'[6]Шуш_1-2 эт'!K48:N48</f>
        <v>85.14</v>
      </c>
      <c r="L47" s="167"/>
      <c r="M47" s="167"/>
      <c r="N47" s="167"/>
      <c r="O47" s="167">
        <f>+ROUND('[6]Шуш_3 эт и выше'!O52,2)</f>
        <v>3.24</v>
      </c>
      <c r="P47" s="167"/>
      <c r="Q47" s="167"/>
      <c r="R47" s="167"/>
      <c r="S47" s="167"/>
      <c r="T47" s="167">
        <f>ROUND(K47*O47,2)</f>
        <v>275.85</v>
      </c>
      <c r="U47" s="167"/>
      <c r="V47" s="167"/>
      <c r="W47" s="167"/>
      <c r="X47" s="167"/>
      <c r="Y47" s="49">
        <f>ROUND(T47*$AF$26,2)</f>
        <v>137.93</v>
      </c>
      <c r="Z47" s="83">
        <f t="shared" si="2"/>
        <v>413.78</v>
      </c>
      <c r="AF47" s="159">
        <f>Z47+Z48</f>
        <v>862.54</v>
      </c>
      <c r="AH47" s="15"/>
      <c r="AI47" s="161">
        <v>844.99</v>
      </c>
      <c r="AK47" s="163">
        <f>AF47/AI47</f>
        <v>1.021</v>
      </c>
    </row>
    <row r="48" spans="1:37" ht="12.75" customHeight="1">
      <c r="A48" s="142"/>
      <c r="B48" s="144"/>
      <c r="C48" s="212"/>
      <c r="D48" s="213"/>
      <c r="E48" s="213"/>
      <c r="F48" s="213"/>
      <c r="G48" s="214"/>
      <c r="H48" s="74" t="s">
        <v>10</v>
      </c>
      <c r="I48" s="165" t="s">
        <v>11</v>
      </c>
      <c r="J48" s="166"/>
      <c r="K48" s="167">
        <f>+'[6]Шуш_1-2 эт'!K49:N49</f>
        <v>2018.73</v>
      </c>
      <c r="L48" s="167"/>
      <c r="M48" s="167"/>
      <c r="N48" s="167"/>
      <c r="O48" s="168">
        <f>+'[6]Шуш_3 эт и выше'!O53</f>
        <v>0.2223</v>
      </c>
      <c r="P48" s="168"/>
      <c r="Q48" s="168"/>
      <c r="R48" s="168"/>
      <c r="S48" s="168"/>
      <c r="T48" s="167">
        <f>K48*O48</f>
        <v>448.76</v>
      </c>
      <c r="U48" s="167"/>
      <c r="V48" s="167"/>
      <c r="W48" s="167"/>
      <c r="X48" s="167"/>
      <c r="Y48" s="51">
        <v>0</v>
      </c>
      <c r="Z48" s="83">
        <f t="shared" si="2"/>
        <v>448.76</v>
      </c>
      <c r="AF48" s="160"/>
      <c r="AH48" s="15"/>
      <c r="AI48" s="162"/>
      <c r="AK48" s="164"/>
    </row>
    <row r="49" spans="1:37" ht="12.75" customHeight="1">
      <c r="A49" s="169" t="s">
        <v>7</v>
      </c>
      <c r="B49" s="141"/>
      <c r="C49" s="209" t="s">
        <v>86</v>
      </c>
      <c r="D49" s="210"/>
      <c r="E49" s="210"/>
      <c r="F49" s="210"/>
      <c r="G49" s="211"/>
      <c r="H49" s="74" t="s">
        <v>8</v>
      </c>
      <c r="I49" s="165" t="s">
        <v>9</v>
      </c>
      <c r="J49" s="166"/>
      <c r="K49" s="167">
        <f>+'[6]Шуш_1-2 эт'!K50:N50</f>
        <v>85.14</v>
      </c>
      <c r="L49" s="167"/>
      <c r="M49" s="167"/>
      <c r="N49" s="167"/>
      <c r="O49" s="167">
        <f>+ROUND('[6]Шуш_3 эт и выше'!O54,2)</f>
        <v>3.24</v>
      </c>
      <c r="P49" s="167"/>
      <c r="Q49" s="167"/>
      <c r="R49" s="167"/>
      <c r="S49" s="167"/>
      <c r="T49" s="167">
        <f>ROUND(K49*O49,2)</f>
        <v>275.85</v>
      </c>
      <c r="U49" s="167"/>
      <c r="V49" s="167"/>
      <c r="W49" s="167"/>
      <c r="X49" s="167"/>
      <c r="Y49" s="49">
        <f>ROUND(T49*$AF$26,2)</f>
        <v>137.93</v>
      </c>
      <c r="Z49" s="83">
        <f t="shared" si="2"/>
        <v>413.78</v>
      </c>
      <c r="AF49" s="159">
        <f>Z49+Z50</f>
        <v>829.03</v>
      </c>
      <c r="AH49" s="15"/>
      <c r="AI49" s="161">
        <v>844.99</v>
      </c>
      <c r="AK49" s="163">
        <f>AF49/AI49</f>
        <v>0.981</v>
      </c>
    </row>
    <row r="50" spans="1:37" ht="12.75" customHeight="1">
      <c r="A50" s="142"/>
      <c r="B50" s="144"/>
      <c r="C50" s="212"/>
      <c r="D50" s="213"/>
      <c r="E50" s="213"/>
      <c r="F50" s="213"/>
      <c r="G50" s="214"/>
      <c r="H50" s="74" t="s">
        <v>10</v>
      </c>
      <c r="I50" s="165" t="s">
        <v>11</v>
      </c>
      <c r="J50" s="166"/>
      <c r="K50" s="167">
        <f>+'[6]Шуш_1-2 эт'!K51:N51</f>
        <v>2018.73</v>
      </c>
      <c r="L50" s="167"/>
      <c r="M50" s="167"/>
      <c r="N50" s="167"/>
      <c r="O50" s="168">
        <f>+'[6]Шуш_3 эт и выше'!O55</f>
        <v>0.2057</v>
      </c>
      <c r="P50" s="168"/>
      <c r="Q50" s="168"/>
      <c r="R50" s="168"/>
      <c r="S50" s="168"/>
      <c r="T50" s="167">
        <f>K50*O50</f>
        <v>415.25</v>
      </c>
      <c r="U50" s="167"/>
      <c r="V50" s="167"/>
      <c r="W50" s="167"/>
      <c r="X50" s="167"/>
      <c r="Y50" s="51">
        <v>0</v>
      </c>
      <c r="Z50" s="83">
        <f t="shared" si="2"/>
        <v>415.25</v>
      </c>
      <c r="AF50" s="160"/>
      <c r="AH50" s="15"/>
      <c r="AI50" s="162"/>
      <c r="AK50" s="164"/>
    </row>
    <row r="51" spans="4:34" ht="6" customHeight="1">
      <c r="D51" s="61"/>
      <c r="E51" s="61"/>
      <c r="F51" s="61"/>
      <c r="G51" s="61"/>
      <c r="H51" s="61"/>
      <c r="I51" s="61"/>
      <c r="J51" s="61"/>
      <c r="AH51" s="15"/>
    </row>
    <row r="52" spans="1:32" s="24" customFormat="1" ht="38.25" customHeight="1" hidden="1">
      <c r="A52" s="177" t="s">
        <v>42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</row>
    <row r="53" spans="1:34" ht="52.5" hidden="1">
      <c r="A53" s="178" t="s">
        <v>4</v>
      </c>
      <c r="B53" s="179"/>
      <c r="C53" s="180" t="s">
        <v>28</v>
      </c>
      <c r="D53" s="181"/>
      <c r="E53" s="181"/>
      <c r="F53" s="181"/>
      <c r="G53" s="181"/>
      <c r="H53" s="182"/>
      <c r="I53" s="200" t="s">
        <v>5</v>
      </c>
      <c r="J53" s="200"/>
      <c r="K53" s="200" t="s">
        <v>29</v>
      </c>
      <c r="L53" s="200"/>
      <c r="M53" s="200"/>
      <c r="N53" s="200"/>
      <c r="O53" s="200" t="str">
        <f>+O41</f>
        <v>Норматив
 горячей воды
куб.м. ** Гкал/куб.м</v>
      </c>
      <c r="P53" s="200"/>
      <c r="Q53" s="200"/>
      <c r="R53" s="200"/>
      <c r="S53" s="200"/>
      <c r="T53" s="200" t="s">
        <v>76</v>
      </c>
      <c r="U53" s="200"/>
      <c r="V53" s="200"/>
      <c r="W53" s="200"/>
      <c r="X53" s="200"/>
      <c r="Y53" s="48" t="s">
        <v>77</v>
      </c>
      <c r="Z53" s="48" t="s">
        <v>78</v>
      </c>
      <c r="AH53" s="15"/>
    </row>
    <row r="54" spans="1:37" ht="12.75" customHeight="1" hidden="1">
      <c r="A54" s="183">
        <v>1</v>
      </c>
      <c r="B54" s="184"/>
      <c r="C54" s="183">
        <v>2</v>
      </c>
      <c r="D54" s="185"/>
      <c r="E54" s="185"/>
      <c r="F54" s="185"/>
      <c r="G54" s="185"/>
      <c r="H54" s="184"/>
      <c r="I54" s="196">
        <v>3</v>
      </c>
      <c r="J54" s="196"/>
      <c r="K54" s="196">
        <v>4</v>
      </c>
      <c r="L54" s="196"/>
      <c r="M54" s="196"/>
      <c r="N54" s="196"/>
      <c r="O54" s="196">
        <v>5</v>
      </c>
      <c r="P54" s="196"/>
      <c r="Q54" s="196"/>
      <c r="R54" s="196"/>
      <c r="S54" s="196"/>
      <c r="T54" s="197">
        <v>6</v>
      </c>
      <c r="U54" s="198"/>
      <c r="V54" s="198"/>
      <c r="W54" s="198"/>
      <c r="X54" s="199"/>
      <c r="Y54" s="45">
        <v>7</v>
      </c>
      <c r="Z54" s="45">
        <v>8</v>
      </c>
      <c r="AH54" s="15"/>
      <c r="AI54" s="14"/>
      <c r="AK54" s="14"/>
    </row>
    <row r="55" spans="1:37" ht="12.75" customHeight="1" hidden="1">
      <c r="A55" s="169" t="s">
        <v>7</v>
      </c>
      <c r="B55" s="141"/>
      <c r="C55" s="209" t="s">
        <v>83</v>
      </c>
      <c r="D55" s="210"/>
      <c r="E55" s="210"/>
      <c r="F55" s="210"/>
      <c r="G55" s="211"/>
      <c r="H55" s="74" t="s">
        <v>8</v>
      </c>
      <c r="I55" s="165" t="s">
        <v>9</v>
      </c>
      <c r="J55" s="166"/>
      <c r="K55" s="167">
        <f aca="true" t="shared" si="3" ref="K55:K62">K16</f>
        <v>0</v>
      </c>
      <c r="L55" s="167"/>
      <c r="M55" s="167"/>
      <c r="N55" s="167"/>
      <c r="O55" s="205">
        <f>+ROUND('[6]Шуш_3 эт и выше'!O61,2)</f>
        <v>3.19</v>
      </c>
      <c r="P55" s="206"/>
      <c r="Q55" s="206"/>
      <c r="R55" s="206"/>
      <c r="S55" s="207"/>
      <c r="T55" s="167">
        <f>ROUND(K55*O55,2)</f>
        <v>0</v>
      </c>
      <c r="U55" s="167"/>
      <c r="V55" s="167"/>
      <c r="W55" s="167"/>
      <c r="X55" s="167"/>
      <c r="Y55" s="49">
        <f>ROUND(T55*$AF$26,2)</f>
        <v>0</v>
      </c>
      <c r="Z55" s="50">
        <f aca="true" t="shared" si="4" ref="Z55:Z62">+T55+Y55</f>
        <v>0</v>
      </c>
      <c r="AF55" s="159">
        <f>Z55+Z56</f>
        <v>425.75</v>
      </c>
      <c r="AH55" s="15"/>
      <c r="AI55" s="161">
        <v>777.52</v>
      </c>
      <c r="AK55" s="163">
        <f>AF55/AI55</f>
        <v>0.548</v>
      </c>
    </row>
    <row r="56" spans="1:37" ht="12.75" customHeight="1" hidden="1">
      <c r="A56" s="142"/>
      <c r="B56" s="144"/>
      <c r="C56" s="212"/>
      <c r="D56" s="213"/>
      <c r="E56" s="213"/>
      <c r="F56" s="213"/>
      <c r="G56" s="214"/>
      <c r="H56" s="74" t="s">
        <v>10</v>
      </c>
      <c r="I56" s="165" t="s">
        <v>11</v>
      </c>
      <c r="J56" s="166"/>
      <c r="K56" s="167">
        <f t="shared" si="3"/>
        <v>2018.73</v>
      </c>
      <c r="L56" s="167"/>
      <c r="M56" s="167"/>
      <c r="N56" s="167"/>
      <c r="O56" s="168">
        <f>+'[6]Шуш_3 эт и выше'!O62</f>
        <v>0.2109</v>
      </c>
      <c r="P56" s="168"/>
      <c r="Q56" s="168"/>
      <c r="R56" s="168"/>
      <c r="S56" s="168"/>
      <c r="T56" s="167">
        <f>K56*O56</f>
        <v>425.75</v>
      </c>
      <c r="U56" s="167"/>
      <c r="V56" s="167"/>
      <c r="W56" s="167"/>
      <c r="X56" s="167"/>
      <c r="Y56" s="51">
        <v>0</v>
      </c>
      <c r="Z56" s="50">
        <f t="shared" si="4"/>
        <v>425.75</v>
      </c>
      <c r="AF56" s="160"/>
      <c r="AH56" s="15"/>
      <c r="AI56" s="162"/>
      <c r="AK56" s="164"/>
    </row>
    <row r="57" spans="1:37" ht="12.75" customHeight="1" hidden="1">
      <c r="A57" s="169" t="s">
        <v>7</v>
      </c>
      <c r="B57" s="141"/>
      <c r="C57" s="209" t="s">
        <v>84</v>
      </c>
      <c r="D57" s="210"/>
      <c r="E57" s="210"/>
      <c r="F57" s="210"/>
      <c r="G57" s="211"/>
      <c r="H57" s="74" t="s">
        <v>8</v>
      </c>
      <c r="I57" s="165" t="s">
        <v>9</v>
      </c>
      <c r="J57" s="166"/>
      <c r="K57" s="167">
        <f t="shared" si="3"/>
        <v>0</v>
      </c>
      <c r="L57" s="167"/>
      <c r="M57" s="167"/>
      <c r="N57" s="167"/>
      <c r="O57" s="205">
        <f>+ROUND('[6]Шуш_3 эт и выше'!O63,2)</f>
        <v>3.19</v>
      </c>
      <c r="P57" s="206"/>
      <c r="Q57" s="206"/>
      <c r="R57" s="206"/>
      <c r="S57" s="207"/>
      <c r="T57" s="167">
        <f>ROUND(K57*O57,2)</f>
        <v>0</v>
      </c>
      <c r="U57" s="167"/>
      <c r="V57" s="167"/>
      <c r="W57" s="167"/>
      <c r="X57" s="167"/>
      <c r="Y57" s="49">
        <f>ROUND(T57*$AF$26,2)</f>
        <v>0</v>
      </c>
      <c r="Z57" s="50">
        <f t="shared" si="4"/>
        <v>0</v>
      </c>
      <c r="AF57" s="159">
        <f>Z57+Z58</f>
        <v>392.84</v>
      </c>
      <c r="AH57" s="15"/>
      <c r="AI57" s="161">
        <v>777.52</v>
      </c>
      <c r="AK57" s="163">
        <f>AF57/AI57</f>
        <v>0.505</v>
      </c>
    </row>
    <row r="58" spans="1:37" ht="12.75" customHeight="1" hidden="1">
      <c r="A58" s="142"/>
      <c r="B58" s="144"/>
      <c r="C58" s="212"/>
      <c r="D58" s="213"/>
      <c r="E58" s="213"/>
      <c r="F58" s="213"/>
      <c r="G58" s="214"/>
      <c r="H58" s="74" t="s">
        <v>10</v>
      </c>
      <c r="I58" s="165" t="s">
        <v>11</v>
      </c>
      <c r="J58" s="166"/>
      <c r="K58" s="167">
        <f t="shared" si="3"/>
        <v>2018.73</v>
      </c>
      <c r="L58" s="167"/>
      <c r="M58" s="167"/>
      <c r="N58" s="167"/>
      <c r="O58" s="168">
        <f>+'[6]Шуш_3 эт и выше'!O64</f>
        <v>0.1946</v>
      </c>
      <c r="P58" s="168"/>
      <c r="Q58" s="168"/>
      <c r="R58" s="168"/>
      <c r="S58" s="168"/>
      <c r="T58" s="167">
        <f>K58*O58</f>
        <v>392.84</v>
      </c>
      <c r="U58" s="167"/>
      <c r="V58" s="167"/>
      <c r="W58" s="167"/>
      <c r="X58" s="167"/>
      <c r="Y58" s="51">
        <v>0</v>
      </c>
      <c r="Z58" s="50">
        <f t="shared" si="4"/>
        <v>392.84</v>
      </c>
      <c r="AF58" s="160"/>
      <c r="AH58" s="15"/>
      <c r="AI58" s="162"/>
      <c r="AK58" s="164"/>
    </row>
    <row r="59" spans="1:37" ht="12.75" customHeight="1" hidden="1">
      <c r="A59" s="169" t="s">
        <v>7</v>
      </c>
      <c r="B59" s="141"/>
      <c r="C59" s="209" t="s">
        <v>85</v>
      </c>
      <c r="D59" s="210"/>
      <c r="E59" s="210"/>
      <c r="F59" s="210"/>
      <c r="G59" s="211"/>
      <c r="H59" s="74" t="s">
        <v>8</v>
      </c>
      <c r="I59" s="165" t="s">
        <v>9</v>
      </c>
      <c r="J59" s="166"/>
      <c r="K59" s="167">
        <f t="shared" si="3"/>
        <v>0</v>
      </c>
      <c r="L59" s="167"/>
      <c r="M59" s="167"/>
      <c r="N59" s="167"/>
      <c r="O59" s="205">
        <f>+ROUND('[6]Шуш_3 эт и выше'!O66,2)</f>
        <v>3.19</v>
      </c>
      <c r="P59" s="206"/>
      <c r="Q59" s="206"/>
      <c r="R59" s="206"/>
      <c r="S59" s="207"/>
      <c r="T59" s="167">
        <f>ROUND(K59*O59,2)</f>
        <v>0</v>
      </c>
      <c r="U59" s="167"/>
      <c r="V59" s="167"/>
      <c r="W59" s="167"/>
      <c r="X59" s="167"/>
      <c r="Y59" s="49">
        <f>ROUND(T59*$AF$26,2)</f>
        <v>0</v>
      </c>
      <c r="Z59" s="50">
        <f t="shared" si="4"/>
        <v>0</v>
      </c>
      <c r="AF59" s="159">
        <f>Z59+Z60</f>
        <v>441.7</v>
      </c>
      <c r="AH59" s="15"/>
      <c r="AI59" s="161">
        <v>777.52</v>
      </c>
      <c r="AK59" s="163">
        <f>AF59/AI59</f>
        <v>0.568</v>
      </c>
    </row>
    <row r="60" spans="1:37" ht="12.75" customHeight="1" hidden="1">
      <c r="A60" s="142"/>
      <c r="B60" s="144"/>
      <c r="C60" s="212"/>
      <c r="D60" s="213"/>
      <c r="E60" s="213"/>
      <c r="F60" s="213"/>
      <c r="G60" s="214"/>
      <c r="H60" s="74" t="s">
        <v>10</v>
      </c>
      <c r="I60" s="165" t="s">
        <v>11</v>
      </c>
      <c r="J60" s="166"/>
      <c r="K60" s="167">
        <f t="shared" si="3"/>
        <v>2018.73</v>
      </c>
      <c r="L60" s="167"/>
      <c r="M60" s="167"/>
      <c r="N60" s="167"/>
      <c r="O60" s="168">
        <f>+'[6]Шуш_3 эт и выше'!O67</f>
        <v>0.2188</v>
      </c>
      <c r="P60" s="168"/>
      <c r="Q60" s="168"/>
      <c r="R60" s="168"/>
      <c r="S60" s="168"/>
      <c r="T60" s="167">
        <f>K60*O60</f>
        <v>441.7</v>
      </c>
      <c r="U60" s="167"/>
      <c r="V60" s="167"/>
      <c r="W60" s="167"/>
      <c r="X60" s="167"/>
      <c r="Y60" s="51">
        <v>0</v>
      </c>
      <c r="Z60" s="50">
        <f t="shared" si="4"/>
        <v>441.7</v>
      </c>
      <c r="AF60" s="160"/>
      <c r="AH60" s="15"/>
      <c r="AI60" s="162"/>
      <c r="AK60" s="164"/>
    </row>
    <row r="61" spans="1:37" ht="12.75" customHeight="1" hidden="1">
      <c r="A61" s="169" t="s">
        <v>7</v>
      </c>
      <c r="B61" s="141"/>
      <c r="C61" s="209" t="s">
        <v>86</v>
      </c>
      <c r="D61" s="210"/>
      <c r="E61" s="210"/>
      <c r="F61" s="210"/>
      <c r="G61" s="211"/>
      <c r="H61" s="74" t="s">
        <v>8</v>
      </c>
      <c r="I61" s="165" t="s">
        <v>9</v>
      </c>
      <c r="J61" s="166"/>
      <c r="K61" s="167">
        <f t="shared" si="3"/>
        <v>0</v>
      </c>
      <c r="L61" s="167"/>
      <c r="M61" s="167"/>
      <c r="N61" s="167"/>
      <c r="O61" s="205">
        <f>+ROUND('[6]Шуш_3 эт и выше'!O68,2)</f>
        <v>3.19</v>
      </c>
      <c r="P61" s="206"/>
      <c r="Q61" s="206"/>
      <c r="R61" s="206"/>
      <c r="S61" s="207"/>
      <c r="T61" s="167">
        <f>ROUND(K61*O61,2)</f>
        <v>0</v>
      </c>
      <c r="U61" s="167"/>
      <c r="V61" s="167"/>
      <c r="W61" s="167"/>
      <c r="X61" s="167"/>
      <c r="Y61" s="49">
        <f>ROUND(T61*$AF$26,2)</f>
        <v>0</v>
      </c>
      <c r="Z61" s="50">
        <f t="shared" si="4"/>
        <v>0</v>
      </c>
      <c r="AF61" s="159">
        <f>Z61+Z62</f>
        <v>408.99</v>
      </c>
      <c r="AH61" s="15"/>
      <c r="AI61" s="161">
        <v>777.52</v>
      </c>
      <c r="AK61" s="163">
        <f>AF61/AI61</f>
        <v>0.526</v>
      </c>
    </row>
    <row r="62" spans="1:37" ht="12.75" customHeight="1" hidden="1">
      <c r="A62" s="142"/>
      <c r="B62" s="144"/>
      <c r="C62" s="212"/>
      <c r="D62" s="213"/>
      <c r="E62" s="213"/>
      <c r="F62" s="213"/>
      <c r="G62" s="214"/>
      <c r="H62" s="74" t="s">
        <v>10</v>
      </c>
      <c r="I62" s="165" t="s">
        <v>11</v>
      </c>
      <c r="J62" s="166"/>
      <c r="K62" s="167">
        <f t="shared" si="3"/>
        <v>2018.73</v>
      </c>
      <c r="L62" s="167"/>
      <c r="M62" s="167"/>
      <c r="N62" s="167"/>
      <c r="O62" s="168">
        <f>+'[6]Шуш_3 эт и выше'!O69</f>
        <v>0.2026</v>
      </c>
      <c r="P62" s="168"/>
      <c r="Q62" s="168"/>
      <c r="R62" s="168"/>
      <c r="S62" s="168"/>
      <c r="T62" s="167">
        <f>K62*O62</f>
        <v>408.99</v>
      </c>
      <c r="U62" s="167"/>
      <c r="V62" s="167"/>
      <c r="W62" s="167"/>
      <c r="X62" s="167"/>
      <c r="Y62" s="51">
        <v>0</v>
      </c>
      <c r="Z62" s="50">
        <f t="shared" si="4"/>
        <v>408.99</v>
      </c>
      <c r="AF62" s="160"/>
      <c r="AH62" s="15"/>
      <c r="AI62" s="162"/>
      <c r="AK62" s="164"/>
    </row>
    <row r="63" spans="4:34" ht="12.75" hidden="1">
      <c r="D63" s="61"/>
      <c r="E63" s="61"/>
      <c r="F63" s="61"/>
      <c r="G63" s="61"/>
      <c r="H63" s="61"/>
      <c r="I63" s="61"/>
      <c r="J63" s="61"/>
      <c r="AH63" s="15"/>
    </row>
    <row r="64" spans="1:32" s="24" customFormat="1" ht="25.5" customHeight="1">
      <c r="A64" s="177" t="s">
        <v>43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</row>
    <row r="65" spans="1:34" ht="52.5" hidden="1">
      <c r="A65" s="178" t="s">
        <v>4</v>
      </c>
      <c r="B65" s="179"/>
      <c r="C65" s="180" t="s">
        <v>28</v>
      </c>
      <c r="D65" s="181"/>
      <c r="E65" s="181"/>
      <c r="F65" s="181"/>
      <c r="G65" s="181"/>
      <c r="H65" s="182"/>
      <c r="I65" s="200" t="s">
        <v>5</v>
      </c>
      <c r="J65" s="200"/>
      <c r="K65" s="200" t="s">
        <v>29</v>
      </c>
      <c r="L65" s="200"/>
      <c r="M65" s="200"/>
      <c r="N65" s="200"/>
      <c r="O65" s="200" t="str">
        <f>+O53</f>
        <v>Норматив
 горячей воды
куб.м. ** Гкал/куб.м</v>
      </c>
      <c r="P65" s="200"/>
      <c r="Q65" s="200"/>
      <c r="R65" s="200"/>
      <c r="S65" s="200"/>
      <c r="T65" s="200" t="s">
        <v>76</v>
      </c>
      <c r="U65" s="200"/>
      <c r="V65" s="200"/>
      <c r="W65" s="200"/>
      <c r="X65" s="200"/>
      <c r="Y65" s="48" t="s">
        <v>77</v>
      </c>
      <c r="Z65" s="48" t="s">
        <v>78</v>
      </c>
      <c r="AH65" s="15"/>
    </row>
    <row r="66" spans="1:37" ht="12.75" customHeight="1" hidden="1">
      <c r="A66" s="183">
        <v>1</v>
      </c>
      <c r="B66" s="184"/>
      <c r="C66" s="183">
        <v>2</v>
      </c>
      <c r="D66" s="185"/>
      <c r="E66" s="185"/>
      <c r="F66" s="185"/>
      <c r="G66" s="185"/>
      <c r="H66" s="184"/>
      <c r="I66" s="196">
        <v>3</v>
      </c>
      <c r="J66" s="196"/>
      <c r="K66" s="196">
        <v>4</v>
      </c>
      <c r="L66" s="196"/>
      <c r="M66" s="196"/>
      <c r="N66" s="196"/>
      <c r="O66" s="196">
        <v>5</v>
      </c>
      <c r="P66" s="196"/>
      <c r="Q66" s="196"/>
      <c r="R66" s="196"/>
      <c r="S66" s="196"/>
      <c r="T66" s="197">
        <v>6</v>
      </c>
      <c r="U66" s="198"/>
      <c r="V66" s="198"/>
      <c r="W66" s="198"/>
      <c r="X66" s="199"/>
      <c r="Y66" s="45">
        <v>7</v>
      </c>
      <c r="Z66" s="45">
        <v>8</v>
      </c>
      <c r="AH66" s="15"/>
      <c r="AI66" s="14"/>
      <c r="AK66" s="14"/>
    </row>
    <row r="67" spans="1:37" ht="12.75" customHeight="1" hidden="1">
      <c r="A67" s="169" t="s">
        <v>7</v>
      </c>
      <c r="B67" s="141"/>
      <c r="C67" s="209" t="s">
        <v>83</v>
      </c>
      <c r="D67" s="210"/>
      <c r="E67" s="210"/>
      <c r="F67" s="210"/>
      <c r="G67" s="211"/>
      <c r="H67" s="74" t="s">
        <v>8</v>
      </c>
      <c r="I67" s="165" t="s">
        <v>9</v>
      </c>
      <c r="J67" s="166"/>
      <c r="K67" s="167">
        <f>K16</f>
        <v>0</v>
      </c>
      <c r="L67" s="167"/>
      <c r="M67" s="167"/>
      <c r="N67" s="167"/>
      <c r="O67" s="205">
        <f>+ROUND('[6]Шуш_3 эт и выше'!O75,2)</f>
        <v>2.63</v>
      </c>
      <c r="P67" s="206"/>
      <c r="Q67" s="206"/>
      <c r="R67" s="206"/>
      <c r="S67" s="207"/>
      <c r="T67" s="167">
        <f>ROUND(K67*O67,2)</f>
        <v>0</v>
      </c>
      <c r="U67" s="167"/>
      <c r="V67" s="167"/>
      <c r="W67" s="167"/>
      <c r="X67" s="167"/>
      <c r="Y67" s="49">
        <f>ROUND(T67*$AF$26,2)</f>
        <v>0</v>
      </c>
      <c r="Z67" s="50">
        <f aca="true" t="shared" si="5" ref="Z67:Z74">+T67+Y67</f>
        <v>0</v>
      </c>
      <c r="AF67" s="159">
        <f>Z67+Z68</f>
        <v>350.86</v>
      </c>
      <c r="AH67" s="15"/>
      <c r="AI67" s="161">
        <v>693.58</v>
      </c>
      <c r="AK67" s="163">
        <f>AF67/AI67</f>
        <v>0.506</v>
      </c>
    </row>
    <row r="68" spans="1:37" ht="12.75" customHeight="1" hidden="1">
      <c r="A68" s="142"/>
      <c r="B68" s="144"/>
      <c r="C68" s="212"/>
      <c r="D68" s="213"/>
      <c r="E68" s="213"/>
      <c r="F68" s="213"/>
      <c r="G68" s="214"/>
      <c r="H68" s="74" t="s">
        <v>10</v>
      </c>
      <c r="I68" s="165" t="s">
        <v>11</v>
      </c>
      <c r="J68" s="166"/>
      <c r="K68" s="167">
        <f>K17</f>
        <v>2018.73</v>
      </c>
      <c r="L68" s="167"/>
      <c r="M68" s="167"/>
      <c r="N68" s="167"/>
      <c r="O68" s="168">
        <f>+'[6]Шуш_3 эт и выше'!O76</f>
        <v>0.1738</v>
      </c>
      <c r="P68" s="168"/>
      <c r="Q68" s="168"/>
      <c r="R68" s="168"/>
      <c r="S68" s="168"/>
      <c r="T68" s="167">
        <f>K68*O68</f>
        <v>350.86</v>
      </c>
      <c r="U68" s="167"/>
      <c r="V68" s="167"/>
      <c r="W68" s="167"/>
      <c r="X68" s="167"/>
      <c r="Y68" s="51">
        <v>0</v>
      </c>
      <c r="Z68" s="50">
        <f t="shared" si="5"/>
        <v>350.86</v>
      </c>
      <c r="AF68" s="160"/>
      <c r="AH68" s="15"/>
      <c r="AI68" s="162"/>
      <c r="AK68" s="164"/>
    </row>
    <row r="69" spans="1:37" ht="12.75" customHeight="1" hidden="1">
      <c r="A69" s="169" t="s">
        <v>7</v>
      </c>
      <c r="B69" s="141"/>
      <c r="C69" s="209" t="s">
        <v>84</v>
      </c>
      <c r="D69" s="210"/>
      <c r="E69" s="210"/>
      <c r="F69" s="210"/>
      <c r="G69" s="211"/>
      <c r="H69" s="74" t="s">
        <v>8</v>
      </c>
      <c r="I69" s="165" t="s">
        <v>9</v>
      </c>
      <c r="J69" s="166"/>
      <c r="K69" s="167">
        <f>K18</f>
        <v>0</v>
      </c>
      <c r="L69" s="167"/>
      <c r="M69" s="167"/>
      <c r="N69" s="167"/>
      <c r="O69" s="205">
        <f>+ROUND('[6]Шуш_3 эт и выше'!O77,2)</f>
        <v>2.63</v>
      </c>
      <c r="P69" s="206"/>
      <c r="Q69" s="206"/>
      <c r="R69" s="206"/>
      <c r="S69" s="207"/>
      <c r="T69" s="167">
        <f>ROUND(K69*O69,2)</f>
        <v>0</v>
      </c>
      <c r="U69" s="167"/>
      <c r="V69" s="167"/>
      <c r="W69" s="167"/>
      <c r="X69" s="167"/>
      <c r="Y69" s="49">
        <f>ROUND(T69*$AF$26,2)</f>
        <v>0</v>
      </c>
      <c r="Z69" s="50">
        <f t="shared" si="5"/>
        <v>0</v>
      </c>
      <c r="AF69" s="159">
        <f>Z69+Z70</f>
        <v>323.8</v>
      </c>
      <c r="AH69" s="15"/>
      <c r="AI69" s="161">
        <v>693.58</v>
      </c>
      <c r="AK69" s="163">
        <f>AF69/AI69</f>
        <v>0.467</v>
      </c>
    </row>
    <row r="70" spans="1:37" ht="12.75" customHeight="1" hidden="1">
      <c r="A70" s="142"/>
      <c r="B70" s="144"/>
      <c r="C70" s="212"/>
      <c r="D70" s="213"/>
      <c r="E70" s="213"/>
      <c r="F70" s="213"/>
      <c r="G70" s="214"/>
      <c r="H70" s="74" t="s">
        <v>10</v>
      </c>
      <c r="I70" s="165" t="s">
        <v>11</v>
      </c>
      <c r="J70" s="166"/>
      <c r="K70" s="167">
        <f>K19</f>
        <v>2018.73</v>
      </c>
      <c r="L70" s="167"/>
      <c r="M70" s="167"/>
      <c r="N70" s="167"/>
      <c r="O70" s="168">
        <f>+'[6]Шуш_3 эт и выше'!O78</f>
        <v>0.1604</v>
      </c>
      <c r="P70" s="168"/>
      <c r="Q70" s="168"/>
      <c r="R70" s="168"/>
      <c r="S70" s="168"/>
      <c r="T70" s="167">
        <f>K70*O70</f>
        <v>323.8</v>
      </c>
      <c r="U70" s="167"/>
      <c r="V70" s="167"/>
      <c r="W70" s="167"/>
      <c r="X70" s="167"/>
      <c r="Y70" s="51">
        <v>0</v>
      </c>
      <c r="Z70" s="50">
        <f t="shared" si="5"/>
        <v>323.8</v>
      </c>
      <c r="AF70" s="160"/>
      <c r="AH70" s="15"/>
      <c r="AI70" s="162"/>
      <c r="AK70" s="164"/>
    </row>
    <row r="71" spans="1:37" ht="12.75" customHeight="1">
      <c r="A71" s="169" t="s">
        <v>7</v>
      </c>
      <c r="B71" s="141"/>
      <c r="C71" s="209" t="s">
        <v>85</v>
      </c>
      <c r="D71" s="210"/>
      <c r="E71" s="210"/>
      <c r="F71" s="210"/>
      <c r="G71" s="211"/>
      <c r="H71" s="74" t="s">
        <v>8</v>
      </c>
      <c r="I71" s="165" t="s">
        <v>9</v>
      </c>
      <c r="J71" s="166"/>
      <c r="K71" s="167">
        <f>+K47</f>
        <v>85.14</v>
      </c>
      <c r="L71" s="167"/>
      <c r="M71" s="167"/>
      <c r="N71" s="167"/>
      <c r="O71" s="202">
        <f>+ROUND('[6]Шуш_3 эт и выше'!O80,2)</f>
        <v>2.63</v>
      </c>
      <c r="P71" s="203"/>
      <c r="Q71" s="203"/>
      <c r="R71" s="203"/>
      <c r="S71" s="204"/>
      <c r="T71" s="167">
        <f>ROUND(K71*O71,2)</f>
        <v>223.92</v>
      </c>
      <c r="U71" s="167"/>
      <c r="V71" s="167"/>
      <c r="W71" s="167"/>
      <c r="X71" s="167"/>
      <c r="Y71" s="49">
        <f>ROUND(T71*$AF$26,2)</f>
        <v>111.96</v>
      </c>
      <c r="Z71" s="83">
        <f t="shared" si="5"/>
        <v>335.88</v>
      </c>
      <c r="AF71" s="159">
        <f>Z71+Z72</f>
        <v>700.06</v>
      </c>
      <c r="AH71" s="15"/>
      <c r="AI71" s="161">
        <v>693.58</v>
      </c>
      <c r="AK71" s="163">
        <f>AF71/AI71</f>
        <v>1.009</v>
      </c>
    </row>
    <row r="72" spans="1:37" ht="12.75" customHeight="1">
      <c r="A72" s="142"/>
      <c r="B72" s="144"/>
      <c r="C72" s="212"/>
      <c r="D72" s="213"/>
      <c r="E72" s="213"/>
      <c r="F72" s="213"/>
      <c r="G72" s="214"/>
      <c r="H72" s="74" t="s">
        <v>10</v>
      </c>
      <c r="I72" s="165" t="s">
        <v>11</v>
      </c>
      <c r="J72" s="166"/>
      <c r="K72" s="167">
        <f>+K48</f>
        <v>2018.73</v>
      </c>
      <c r="L72" s="167"/>
      <c r="M72" s="167"/>
      <c r="N72" s="167"/>
      <c r="O72" s="168">
        <f>+'[6]Шуш_3 эт и выше'!O81</f>
        <v>0.1804</v>
      </c>
      <c r="P72" s="168"/>
      <c r="Q72" s="168"/>
      <c r="R72" s="168"/>
      <c r="S72" s="168"/>
      <c r="T72" s="167">
        <f>K72*O72</f>
        <v>364.18</v>
      </c>
      <c r="U72" s="167"/>
      <c r="V72" s="167"/>
      <c r="W72" s="167"/>
      <c r="X72" s="167"/>
      <c r="Y72" s="51">
        <v>0</v>
      </c>
      <c r="Z72" s="83">
        <f t="shared" si="5"/>
        <v>364.18</v>
      </c>
      <c r="AF72" s="160"/>
      <c r="AH72" s="15"/>
      <c r="AI72" s="162"/>
      <c r="AK72" s="164"/>
    </row>
    <row r="73" spans="1:37" ht="12.75" customHeight="1">
      <c r="A73" s="169" t="s">
        <v>7</v>
      </c>
      <c r="B73" s="141"/>
      <c r="C73" s="209" t="s">
        <v>86</v>
      </c>
      <c r="D73" s="210"/>
      <c r="E73" s="210"/>
      <c r="F73" s="210"/>
      <c r="G73" s="211"/>
      <c r="H73" s="74" t="s">
        <v>8</v>
      </c>
      <c r="I73" s="165" t="s">
        <v>9</v>
      </c>
      <c r="J73" s="166"/>
      <c r="K73" s="167">
        <f>+K49</f>
        <v>85.14</v>
      </c>
      <c r="L73" s="167"/>
      <c r="M73" s="167"/>
      <c r="N73" s="167"/>
      <c r="O73" s="202">
        <f>+ROUND('[6]Шуш_3 эт и выше'!O82,2)</f>
        <v>2.63</v>
      </c>
      <c r="P73" s="203"/>
      <c r="Q73" s="203"/>
      <c r="R73" s="203"/>
      <c r="S73" s="204"/>
      <c r="T73" s="167">
        <f>ROUND(K73*O73,2)</f>
        <v>223.92</v>
      </c>
      <c r="U73" s="167"/>
      <c r="V73" s="167"/>
      <c r="W73" s="167"/>
      <c r="X73" s="167"/>
      <c r="Y73" s="49">
        <f>ROUND(T73*$AF$26,2)</f>
        <v>111.96</v>
      </c>
      <c r="Z73" s="83">
        <f t="shared" si="5"/>
        <v>335.88</v>
      </c>
      <c r="AF73" s="159">
        <f>Z73+Z74</f>
        <v>673.01</v>
      </c>
      <c r="AH73" s="15"/>
      <c r="AI73" s="161">
        <v>693.58</v>
      </c>
      <c r="AK73" s="163">
        <f>AF73/AI73</f>
        <v>0.97</v>
      </c>
    </row>
    <row r="74" spans="1:37" ht="12.75" customHeight="1">
      <c r="A74" s="142"/>
      <c r="B74" s="144"/>
      <c r="C74" s="212"/>
      <c r="D74" s="213"/>
      <c r="E74" s="213"/>
      <c r="F74" s="213"/>
      <c r="G74" s="214"/>
      <c r="H74" s="74" t="s">
        <v>10</v>
      </c>
      <c r="I74" s="165" t="s">
        <v>11</v>
      </c>
      <c r="J74" s="166"/>
      <c r="K74" s="167">
        <f>+K50</f>
        <v>2018.73</v>
      </c>
      <c r="L74" s="167"/>
      <c r="M74" s="167"/>
      <c r="N74" s="167"/>
      <c r="O74" s="168">
        <f>+'[6]Шуш_3 эт и выше'!O83</f>
        <v>0.167</v>
      </c>
      <c r="P74" s="168"/>
      <c r="Q74" s="168"/>
      <c r="R74" s="168"/>
      <c r="S74" s="168"/>
      <c r="T74" s="167">
        <f>K74*O74</f>
        <v>337.13</v>
      </c>
      <c r="U74" s="167"/>
      <c r="V74" s="167"/>
      <c r="W74" s="167"/>
      <c r="X74" s="167"/>
      <c r="Y74" s="51">
        <v>0</v>
      </c>
      <c r="Z74" s="83">
        <f t="shared" si="5"/>
        <v>337.13</v>
      </c>
      <c r="AF74" s="160"/>
      <c r="AH74" s="15"/>
      <c r="AI74" s="162"/>
      <c r="AK74" s="164"/>
    </row>
    <row r="75" spans="4:34" ht="6" customHeight="1">
      <c r="D75" s="61"/>
      <c r="E75" s="61"/>
      <c r="F75" s="61"/>
      <c r="G75" s="61"/>
      <c r="H75" s="61"/>
      <c r="I75" s="61"/>
      <c r="J75" s="61"/>
      <c r="AH75" s="15"/>
    </row>
    <row r="76" spans="1:32" s="24" customFormat="1" ht="30.75" customHeight="1" hidden="1">
      <c r="A76" s="177" t="s">
        <v>44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</row>
    <row r="77" spans="1:34" ht="52.5" hidden="1">
      <c r="A77" s="178" t="s">
        <v>4</v>
      </c>
      <c r="B77" s="179"/>
      <c r="C77" s="180" t="s">
        <v>28</v>
      </c>
      <c r="D77" s="181"/>
      <c r="E77" s="181"/>
      <c r="F77" s="181"/>
      <c r="G77" s="181"/>
      <c r="H77" s="182"/>
      <c r="I77" s="200" t="s">
        <v>5</v>
      </c>
      <c r="J77" s="200"/>
      <c r="K77" s="200" t="s">
        <v>29</v>
      </c>
      <c r="L77" s="200"/>
      <c r="M77" s="200"/>
      <c r="N77" s="200"/>
      <c r="O77" s="200" t="str">
        <f>+O65</f>
        <v>Норматив
 горячей воды
куб.м. ** Гкал/куб.м</v>
      </c>
      <c r="P77" s="200"/>
      <c r="Q77" s="200"/>
      <c r="R77" s="200"/>
      <c r="S77" s="200"/>
      <c r="T77" s="200" t="s">
        <v>76</v>
      </c>
      <c r="U77" s="200"/>
      <c r="V77" s="200"/>
      <c r="W77" s="200"/>
      <c r="X77" s="200"/>
      <c r="Y77" s="48" t="s">
        <v>77</v>
      </c>
      <c r="Z77" s="48" t="s">
        <v>78</v>
      </c>
      <c r="AH77" s="15"/>
    </row>
    <row r="78" spans="1:37" ht="12.75" customHeight="1" hidden="1">
      <c r="A78" s="183">
        <v>1</v>
      </c>
      <c r="B78" s="184"/>
      <c r="C78" s="183">
        <v>2</v>
      </c>
      <c r="D78" s="185"/>
      <c r="E78" s="185"/>
      <c r="F78" s="185"/>
      <c r="G78" s="185"/>
      <c r="H78" s="184"/>
      <c r="I78" s="196">
        <v>3</v>
      </c>
      <c r="J78" s="196"/>
      <c r="K78" s="196">
        <v>4</v>
      </c>
      <c r="L78" s="196"/>
      <c r="M78" s="196"/>
      <c r="N78" s="196"/>
      <c r="O78" s="196">
        <v>5</v>
      </c>
      <c r="P78" s="196"/>
      <c r="Q78" s="196"/>
      <c r="R78" s="196"/>
      <c r="S78" s="196"/>
      <c r="T78" s="197">
        <v>6</v>
      </c>
      <c r="U78" s="198"/>
      <c r="V78" s="198"/>
      <c r="W78" s="198"/>
      <c r="X78" s="199"/>
      <c r="Y78" s="45">
        <v>7</v>
      </c>
      <c r="Z78" s="45">
        <v>8</v>
      </c>
      <c r="AH78" s="15"/>
      <c r="AI78" s="14"/>
      <c r="AK78" s="14"/>
    </row>
    <row r="79" spans="1:37" ht="12.75" customHeight="1" hidden="1">
      <c r="A79" s="169" t="s">
        <v>7</v>
      </c>
      <c r="B79" s="141"/>
      <c r="C79" s="209" t="s">
        <v>83</v>
      </c>
      <c r="D79" s="210"/>
      <c r="E79" s="210"/>
      <c r="F79" s="210"/>
      <c r="G79" s="211"/>
      <c r="H79" s="74" t="s">
        <v>8</v>
      </c>
      <c r="I79" s="165" t="s">
        <v>9</v>
      </c>
      <c r="J79" s="166"/>
      <c r="K79" s="167">
        <f>K16</f>
        <v>0</v>
      </c>
      <c r="L79" s="167"/>
      <c r="M79" s="167"/>
      <c r="N79" s="167"/>
      <c r="O79" s="205">
        <f>+ROUND('[6]Шуш_3 эт и выше'!O89,2)</f>
        <v>1.69</v>
      </c>
      <c r="P79" s="206"/>
      <c r="Q79" s="206"/>
      <c r="R79" s="206"/>
      <c r="S79" s="207"/>
      <c r="T79" s="167">
        <f>ROUND(K79*O79,2)</f>
        <v>0</v>
      </c>
      <c r="U79" s="167"/>
      <c r="V79" s="167"/>
      <c r="W79" s="167"/>
      <c r="X79" s="167"/>
      <c r="Y79" s="49">
        <f>ROUND(T79*$AF$26,2)</f>
        <v>0</v>
      </c>
      <c r="Z79" s="50">
        <f aca="true" t="shared" si="6" ref="Z79:Z86">+T79+Y79</f>
        <v>0</v>
      </c>
      <c r="AF79" s="159">
        <f>Z79+Z80</f>
        <v>225.49</v>
      </c>
      <c r="AH79" s="15"/>
      <c r="AI79" s="161">
        <v>609.59</v>
      </c>
      <c r="AK79" s="163">
        <f>AF79/AI79</f>
        <v>0.37</v>
      </c>
    </row>
    <row r="80" spans="1:37" ht="12.75" customHeight="1" hidden="1">
      <c r="A80" s="142"/>
      <c r="B80" s="144"/>
      <c r="C80" s="212"/>
      <c r="D80" s="213"/>
      <c r="E80" s="213"/>
      <c r="F80" s="213"/>
      <c r="G80" s="214"/>
      <c r="H80" s="74" t="s">
        <v>10</v>
      </c>
      <c r="I80" s="165" t="s">
        <v>11</v>
      </c>
      <c r="J80" s="166"/>
      <c r="K80" s="167">
        <f>K17</f>
        <v>2018.73</v>
      </c>
      <c r="L80" s="167"/>
      <c r="M80" s="167"/>
      <c r="N80" s="167"/>
      <c r="O80" s="168">
        <f>+'[6]Шуш_3 эт и выше'!O90</f>
        <v>0.1117</v>
      </c>
      <c r="P80" s="168"/>
      <c r="Q80" s="168"/>
      <c r="R80" s="168"/>
      <c r="S80" s="168"/>
      <c r="T80" s="167">
        <f>K80*O80</f>
        <v>225.49</v>
      </c>
      <c r="U80" s="167"/>
      <c r="V80" s="167"/>
      <c r="W80" s="167"/>
      <c r="X80" s="167"/>
      <c r="Y80" s="51">
        <v>0</v>
      </c>
      <c r="Z80" s="50">
        <f t="shared" si="6"/>
        <v>225.49</v>
      </c>
      <c r="AF80" s="160"/>
      <c r="AH80" s="15"/>
      <c r="AI80" s="162"/>
      <c r="AK80" s="164"/>
    </row>
    <row r="81" spans="1:37" ht="12.75" customHeight="1" hidden="1">
      <c r="A81" s="169" t="s">
        <v>7</v>
      </c>
      <c r="B81" s="141"/>
      <c r="C81" s="209" t="s">
        <v>84</v>
      </c>
      <c r="D81" s="210"/>
      <c r="E81" s="210"/>
      <c r="F81" s="210"/>
      <c r="G81" s="211"/>
      <c r="H81" s="74" t="s">
        <v>8</v>
      </c>
      <c r="I81" s="165" t="s">
        <v>9</v>
      </c>
      <c r="J81" s="166"/>
      <c r="K81" s="167">
        <f aca="true" t="shared" si="7" ref="K81:K86">K30</f>
        <v>0</v>
      </c>
      <c r="L81" s="167"/>
      <c r="M81" s="167"/>
      <c r="N81" s="167"/>
      <c r="O81" s="205">
        <f>+ROUND('[6]Шуш_3 эт и выше'!O91,2)</f>
        <v>1.69</v>
      </c>
      <c r="P81" s="206"/>
      <c r="Q81" s="206"/>
      <c r="R81" s="206"/>
      <c r="S81" s="207"/>
      <c r="T81" s="167">
        <f>ROUND(K81*O81,2)</f>
        <v>0</v>
      </c>
      <c r="U81" s="167"/>
      <c r="V81" s="167"/>
      <c r="W81" s="167"/>
      <c r="X81" s="167"/>
      <c r="Y81" s="49">
        <f>ROUND(T81*$AF$26,2)</f>
        <v>0</v>
      </c>
      <c r="Z81" s="50">
        <f t="shared" si="6"/>
        <v>0</v>
      </c>
      <c r="AF81" s="159">
        <f>Z81+Z82</f>
        <v>208.13</v>
      </c>
      <c r="AH81" s="15"/>
      <c r="AI81" s="161">
        <v>693.58</v>
      </c>
      <c r="AK81" s="163">
        <f>AF81/AI81</f>
        <v>0.3</v>
      </c>
    </row>
    <row r="82" spans="1:37" ht="12.75" customHeight="1" hidden="1">
      <c r="A82" s="142"/>
      <c r="B82" s="144"/>
      <c r="C82" s="212"/>
      <c r="D82" s="213"/>
      <c r="E82" s="213"/>
      <c r="F82" s="213"/>
      <c r="G82" s="214"/>
      <c r="H82" s="74" t="s">
        <v>10</v>
      </c>
      <c r="I82" s="165" t="s">
        <v>11</v>
      </c>
      <c r="J82" s="166"/>
      <c r="K82" s="167">
        <f t="shared" si="7"/>
        <v>2018.73</v>
      </c>
      <c r="L82" s="167"/>
      <c r="M82" s="167"/>
      <c r="N82" s="167"/>
      <c r="O82" s="168">
        <f>+'[6]Шуш_3 эт и выше'!O92</f>
        <v>0.1031</v>
      </c>
      <c r="P82" s="168"/>
      <c r="Q82" s="168"/>
      <c r="R82" s="168"/>
      <c r="S82" s="168"/>
      <c r="T82" s="167">
        <f>K82*O82</f>
        <v>208.13</v>
      </c>
      <c r="U82" s="167"/>
      <c r="V82" s="167"/>
      <c r="W82" s="167"/>
      <c r="X82" s="167"/>
      <c r="Y82" s="51">
        <v>0</v>
      </c>
      <c r="Z82" s="50">
        <f t="shared" si="6"/>
        <v>208.13</v>
      </c>
      <c r="AF82" s="160"/>
      <c r="AH82" s="15"/>
      <c r="AI82" s="162"/>
      <c r="AK82" s="164"/>
    </row>
    <row r="83" spans="1:37" ht="12.75" customHeight="1" hidden="1">
      <c r="A83" s="169" t="s">
        <v>7</v>
      </c>
      <c r="B83" s="141"/>
      <c r="C83" s="209" t="s">
        <v>85</v>
      </c>
      <c r="D83" s="210"/>
      <c r="E83" s="210"/>
      <c r="F83" s="210"/>
      <c r="G83" s="211"/>
      <c r="H83" s="74" t="s">
        <v>8</v>
      </c>
      <c r="I83" s="165" t="s">
        <v>9</v>
      </c>
      <c r="J83" s="166"/>
      <c r="K83" s="167">
        <f t="shared" si="7"/>
        <v>0</v>
      </c>
      <c r="L83" s="167"/>
      <c r="M83" s="167"/>
      <c r="N83" s="167"/>
      <c r="O83" s="205">
        <f>+ROUND('[6]Шуш_3 эт и выше'!O94,2)</f>
        <v>1.69</v>
      </c>
      <c r="P83" s="206"/>
      <c r="Q83" s="206"/>
      <c r="R83" s="206"/>
      <c r="S83" s="207"/>
      <c r="T83" s="167">
        <f>ROUND(K83*O83,2)</f>
        <v>0</v>
      </c>
      <c r="U83" s="167"/>
      <c r="V83" s="167"/>
      <c r="W83" s="167"/>
      <c r="X83" s="167"/>
      <c r="Y83" s="49">
        <f>ROUND(T83*$AF$26,2)</f>
        <v>0</v>
      </c>
      <c r="Z83" s="50">
        <f t="shared" si="6"/>
        <v>0</v>
      </c>
      <c r="AF83" s="159">
        <f>Z83+Z84</f>
        <v>233.97</v>
      </c>
      <c r="AH83" s="15"/>
      <c r="AI83" s="161">
        <v>693.58</v>
      </c>
      <c r="AK83" s="163">
        <f>AF83/AI83</f>
        <v>0.337</v>
      </c>
    </row>
    <row r="84" spans="1:37" ht="12.75" customHeight="1" hidden="1">
      <c r="A84" s="142"/>
      <c r="B84" s="144"/>
      <c r="C84" s="212"/>
      <c r="D84" s="213"/>
      <c r="E84" s="213"/>
      <c r="F84" s="213"/>
      <c r="G84" s="214"/>
      <c r="H84" s="74" t="s">
        <v>10</v>
      </c>
      <c r="I84" s="165" t="s">
        <v>11</v>
      </c>
      <c r="J84" s="166"/>
      <c r="K84" s="167">
        <f t="shared" si="7"/>
        <v>2018.73</v>
      </c>
      <c r="L84" s="167"/>
      <c r="M84" s="167"/>
      <c r="N84" s="167"/>
      <c r="O84" s="168">
        <f>+'[6]Шуш_3 эт и выше'!O95</f>
        <v>0.1159</v>
      </c>
      <c r="P84" s="168"/>
      <c r="Q84" s="168"/>
      <c r="R84" s="168"/>
      <c r="S84" s="168"/>
      <c r="T84" s="167">
        <f>K84*O84</f>
        <v>233.97</v>
      </c>
      <c r="U84" s="167"/>
      <c r="V84" s="167"/>
      <c r="W84" s="167"/>
      <c r="X84" s="167"/>
      <c r="Y84" s="51">
        <v>0</v>
      </c>
      <c r="Z84" s="50">
        <f t="shared" si="6"/>
        <v>233.97</v>
      </c>
      <c r="AF84" s="160"/>
      <c r="AH84" s="15"/>
      <c r="AI84" s="162"/>
      <c r="AK84" s="164"/>
    </row>
    <row r="85" spans="1:37" ht="12.75" customHeight="1" hidden="1">
      <c r="A85" s="169" t="s">
        <v>7</v>
      </c>
      <c r="B85" s="141"/>
      <c r="C85" s="209" t="s">
        <v>86</v>
      </c>
      <c r="D85" s="210"/>
      <c r="E85" s="210"/>
      <c r="F85" s="210"/>
      <c r="G85" s="211"/>
      <c r="H85" s="74" t="s">
        <v>8</v>
      </c>
      <c r="I85" s="165" t="s">
        <v>9</v>
      </c>
      <c r="J85" s="166"/>
      <c r="K85" s="167">
        <f t="shared" si="7"/>
        <v>0</v>
      </c>
      <c r="L85" s="167"/>
      <c r="M85" s="167"/>
      <c r="N85" s="167"/>
      <c r="O85" s="205">
        <f>+ROUND('[6]Шуш_3 эт и выше'!O96,2)</f>
        <v>1.69</v>
      </c>
      <c r="P85" s="206"/>
      <c r="Q85" s="206"/>
      <c r="R85" s="206"/>
      <c r="S85" s="207"/>
      <c r="T85" s="167">
        <f>ROUND(K85*O85,2)</f>
        <v>0</v>
      </c>
      <c r="U85" s="167"/>
      <c r="V85" s="167"/>
      <c r="W85" s="167"/>
      <c r="X85" s="167"/>
      <c r="Y85" s="49">
        <f>ROUND(T85*$AF$26,2)</f>
        <v>0</v>
      </c>
      <c r="Z85" s="50">
        <f t="shared" si="6"/>
        <v>0</v>
      </c>
      <c r="AF85" s="159">
        <f>Z85+Z86</f>
        <v>216.61</v>
      </c>
      <c r="AH85" s="15"/>
      <c r="AI85" s="161">
        <v>693.58</v>
      </c>
      <c r="AK85" s="163">
        <f>AF85/AI85</f>
        <v>0.312</v>
      </c>
    </row>
    <row r="86" spans="1:37" ht="12.75" customHeight="1" hidden="1">
      <c r="A86" s="142"/>
      <c r="B86" s="144"/>
      <c r="C86" s="212"/>
      <c r="D86" s="213"/>
      <c r="E86" s="213"/>
      <c r="F86" s="213"/>
      <c r="G86" s="214"/>
      <c r="H86" s="74" t="s">
        <v>10</v>
      </c>
      <c r="I86" s="165" t="s">
        <v>11</v>
      </c>
      <c r="J86" s="166"/>
      <c r="K86" s="167">
        <f t="shared" si="7"/>
        <v>2018.73</v>
      </c>
      <c r="L86" s="167"/>
      <c r="M86" s="167"/>
      <c r="N86" s="167"/>
      <c r="O86" s="168">
        <f>+'[6]Шуш_3 эт и выше'!O97</f>
        <v>0.1073</v>
      </c>
      <c r="P86" s="168"/>
      <c r="Q86" s="168"/>
      <c r="R86" s="168"/>
      <c r="S86" s="168"/>
      <c r="T86" s="167">
        <f>K86*O86</f>
        <v>216.61</v>
      </c>
      <c r="U86" s="167"/>
      <c r="V86" s="167"/>
      <c r="W86" s="167"/>
      <c r="X86" s="167"/>
      <c r="Y86" s="51">
        <v>0</v>
      </c>
      <c r="Z86" s="50">
        <f t="shared" si="6"/>
        <v>216.61</v>
      </c>
      <c r="AF86" s="160"/>
      <c r="AH86" s="15"/>
      <c r="AI86" s="162"/>
      <c r="AK86" s="164"/>
    </row>
    <row r="87" spans="4:34" ht="12.75" hidden="1">
      <c r="D87" s="61"/>
      <c r="E87" s="61"/>
      <c r="F87" s="61"/>
      <c r="G87" s="61"/>
      <c r="H87" s="61"/>
      <c r="I87" s="61"/>
      <c r="J87" s="61"/>
      <c r="AH87" s="15"/>
    </row>
    <row r="88" spans="1:32" s="24" customFormat="1" ht="30" customHeight="1" hidden="1">
      <c r="A88" s="177" t="s">
        <v>45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</row>
    <row r="89" spans="1:34" ht="52.5" hidden="1">
      <c r="A89" s="178" t="s">
        <v>4</v>
      </c>
      <c r="B89" s="179"/>
      <c r="C89" s="180" t="s">
        <v>28</v>
      </c>
      <c r="D89" s="181"/>
      <c r="E89" s="181"/>
      <c r="F89" s="181"/>
      <c r="G89" s="181"/>
      <c r="H89" s="182"/>
      <c r="I89" s="200" t="s">
        <v>5</v>
      </c>
      <c r="J89" s="200"/>
      <c r="K89" s="200" t="s">
        <v>29</v>
      </c>
      <c r="L89" s="200"/>
      <c r="M89" s="200"/>
      <c r="N89" s="200"/>
      <c r="O89" s="200" t="str">
        <f>+O77</f>
        <v>Норматив
 горячей воды
куб.м. ** Гкал/куб.м</v>
      </c>
      <c r="P89" s="200"/>
      <c r="Q89" s="200"/>
      <c r="R89" s="200"/>
      <c r="S89" s="200"/>
      <c r="T89" s="200" t="s">
        <v>76</v>
      </c>
      <c r="U89" s="200"/>
      <c r="V89" s="200"/>
      <c r="W89" s="200"/>
      <c r="X89" s="200"/>
      <c r="Y89" s="48" t="s">
        <v>77</v>
      </c>
      <c r="Z89" s="48" t="s">
        <v>78</v>
      </c>
      <c r="AH89" s="15"/>
    </row>
    <row r="90" spans="1:37" ht="27" customHeight="1" hidden="1">
      <c r="A90" s="183">
        <v>1</v>
      </c>
      <c r="B90" s="184"/>
      <c r="C90" s="183">
        <v>2</v>
      </c>
      <c r="D90" s="185"/>
      <c r="E90" s="185"/>
      <c r="F90" s="185"/>
      <c r="G90" s="185"/>
      <c r="H90" s="184"/>
      <c r="I90" s="196">
        <v>3</v>
      </c>
      <c r="J90" s="196"/>
      <c r="K90" s="196">
        <v>4</v>
      </c>
      <c r="L90" s="196"/>
      <c r="M90" s="196"/>
      <c r="N90" s="196"/>
      <c r="O90" s="196">
        <v>5</v>
      </c>
      <c r="P90" s="196"/>
      <c r="Q90" s="196"/>
      <c r="R90" s="196"/>
      <c r="S90" s="196"/>
      <c r="T90" s="197" t="s">
        <v>79</v>
      </c>
      <c r="U90" s="198"/>
      <c r="V90" s="198"/>
      <c r="W90" s="198"/>
      <c r="X90" s="199"/>
      <c r="Y90" s="45" t="s">
        <v>90</v>
      </c>
      <c r="Z90" s="45" t="s">
        <v>80</v>
      </c>
      <c r="AH90" s="15"/>
      <c r="AI90" s="14"/>
      <c r="AK90" s="14"/>
    </row>
    <row r="91" spans="1:37" ht="12.75" customHeight="1" hidden="1">
      <c r="A91" s="169" t="s">
        <v>7</v>
      </c>
      <c r="B91" s="141"/>
      <c r="C91" s="209" t="s">
        <v>83</v>
      </c>
      <c r="D91" s="210"/>
      <c r="E91" s="210"/>
      <c r="F91" s="210"/>
      <c r="G91" s="211"/>
      <c r="H91" s="74" t="s">
        <v>8</v>
      </c>
      <c r="I91" s="165" t="s">
        <v>9</v>
      </c>
      <c r="J91" s="166"/>
      <c r="K91" s="167">
        <f>K16</f>
        <v>0</v>
      </c>
      <c r="L91" s="167"/>
      <c r="M91" s="167"/>
      <c r="N91" s="167"/>
      <c r="O91" s="205">
        <f>+ROUND('[6]Шуш_3 эт и выше'!O103,2)</f>
        <v>1.24</v>
      </c>
      <c r="P91" s="206"/>
      <c r="Q91" s="206"/>
      <c r="R91" s="206"/>
      <c r="S91" s="207"/>
      <c r="T91" s="167">
        <f>ROUND(K91*O91,2)</f>
        <v>0</v>
      </c>
      <c r="U91" s="167"/>
      <c r="V91" s="167"/>
      <c r="W91" s="167"/>
      <c r="X91" s="167"/>
      <c r="Y91" s="49">
        <f>ROUND(T91*$AF$26,2)</f>
        <v>0</v>
      </c>
      <c r="Z91" s="50">
        <f aca="true" t="shared" si="8" ref="Z91:Z98">+T91+Y91</f>
        <v>0</v>
      </c>
      <c r="AF91" s="159">
        <f>Z91+Z92</f>
        <v>165.54</v>
      </c>
      <c r="AH91" s="15"/>
      <c r="AI91" s="161">
        <v>440.15</v>
      </c>
      <c r="AK91" s="163">
        <f>AF91/AI91</f>
        <v>0.376</v>
      </c>
    </row>
    <row r="92" spans="1:37" ht="12.75" customHeight="1" hidden="1">
      <c r="A92" s="142"/>
      <c r="B92" s="144"/>
      <c r="C92" s="212"/>
      <c r="D92" s="213"/>
      <c r="E92" s="213"/>
      <c r="F92" s="213"/>
      <c r="G92" s="214"/>
      <c r="H92" s="74" t="s">
        <v>10</v>
      </c>
      <c r="I92" s="165" t="s">
        <v>11</v>
      </c>
      <c r="J92" s="166"/>
      <c r="K92" s="167">
        <f>K17</f>
        <v>2018.73</v>
      </c>
      <c r="L92" s="167"/>
      <c r="M92" s="167"/>
      <c r="N92" s="167"/>
      <c r="O92" s="168">
        <f>+'[6]Шуш_3 эт и выше'!O104</f>
        <v>0.082</v>
      </c>
      <c r="P92" s="168"/>
      <c r="Q92" s="168"/>
      <c r="R92" s="168"/>
      <c r="S92" s="168"/>
      <c r="T92" s="167">
        <f>K92*O92</f>
        <v>165.54</v>
      </c>
      <c r="U92" s="167"/>
      <c r="V92" s="167"/>
      <c r="W92" s="167"/>
      <c r="X92" s="167"/>
      <c r="Y92" s="51">
        <v>0</v>
      </c>
      <c r="Z92" s="50">
        <f t="shared" si="8"/>
        <v>165.54</v>
      </c>
      <c r="AF92" s="160"/>
      <c r="AH92" s="15"/>
      <c r="AI92" s="162"/>
      <c r="AK92" s="164"/>
    </row>
    <row r="93" spans="1:37" ht="12.75" customHeight="1" hidden="1">
      <c r="A93" s="169" t="s">
        <v>7</v>
      </c>
      <c r="B93" s="141"/>
      <c r="C93" s="209" t="s">
        <v>84</v>
      </c>
      <c r="D93" s="210"/>
      <c r="E93" s="210"/>
      <c r="F93" s="210"/>
      <c r="G93" s="211"/>
      <c r="H93" s="74" t="s">
        <v>8</v>
      </c>
      <c r="I93" s="165" t="s">
        <v>9</v>
      </c>
      <c r="J93" s="166"/>
      <c r="K93" s="167">
        <f aca="true" t="shared" si="9" ref="K93:K98">K43</f>
        <v>0</v>
      </c>
      <c r="L93" s="167"/>
      <c r="M93" s="167"/>
      <c r="N93" s="167"/>
      <c r="O93" s="205">
        <f>+ROUND('[6]Шуш_3 эт и выше'!O105,2)</f>
        <v>1.24</v>
      </c>
      <c r="P93" s="206"/>
      <c r="Q93" s="206"/>
      <c r="R93" s="206"/>
      <c r="S93" s="207"/>
      <c r="T93" s="167">
        <f>ROUND(K93*O93,2)</f>
        <v>0</v>
      </c>
      <c r="U93" s="167"/>
      <c r="V93" s="167"/>
      <c r="W93" s="167"/>
      <c r="X93" s="167"/>
      <c r="Y93" s="49">
        <f>ROUND(T93*$AF$26,2)</f>
        <v>0</v>
      </c>
      <c r="Z93" s="50">
        <f t="shared" si="8"/>
        <v>0</v>
      </c>
      <c r="AF93" s="159">
        <f>Z93+Z94</f>
        <v>152.62</v>
      </c>
      <c r="AH93" s="15"/>
      <c r="AI93" s="161">
        <v>693.58</v>
      </c>
      <c r="AK93" s="163">
        <f>AF93/AI93</f>
        <v>0.22</v>
      </c>
    </row>
    <row r="94" spans="1:37" ht="12.75" customHeight="1" hidden="1">
      <c r="A94" s="142"/>
      <c r="B94" s="144"/>
      <c r="C94" s="212"/>
      <c r="D94" s="213"/>
      <c r="E94" s="213"/>
      <c r="F94" s="213"/>
      <c r="G94" s="214"/>
      <c r="H94" s="74" t="s">
        <v>10</v>
      </c>
      <c r="I94" s="165" t="s">
        <v>11</v>
      </c>
      <c r="J94" s="166"/>
      <c r="K94" s="167">
        <f t="shared" si="9"/>
        <v>2018.73</v>
      </c>
      <c r="L94" s="167"/>
      <c r="M94" s="167"/>
      <c r="N94" s="167"/>
      <c r="O94" s="168">
        <f>+'[6]Шуш_3 эт и выше'!O106</f>
        <v>0.0756</v>
      </c>
      <c r="P94" s="168"/>
      <c r="Q94" s="168"/>
      <c r="R94" s="168"/>
      <c r="S94" s="168"/>
      <c r="T94" s="167">
        <f>K94*O94</f>
        <v>152.62</v>
      </c>
      <c r="U94" s="167"/>
      <c r="V94" s="167"/>
      <c r="W94" s="167"/>
      <c r="X94" s="167"/>
      <c r="Y94" s="51">
        <v>0</v>
      </c>
      <c r="Z94" s="50">
        <f t="shared" si="8"/>
        <v>152.62</v>
      </c>
      <c r="AF94" s="160"/>
      <c r="AH94" s="15"/>
      <c r="AI94" s="162"/>
      <c r="AK94" s="164"/>
    </row>
    <row r="95" spans="1:37" ht="12.75" customHeight="1" hidden="1">
      <c r="A95" s="169" t="s">
        <v>7</v>
      </c>
      <c r="B95" s="141"/>
      <c r="C95" s="209" t="s">
        <v>85</v>
      </c>
      <c r="D95" s="210"/>
      <c r="E95" s="210"/>
      <c r="F95" s="210"/>
      <c r="G95" s="211"/>
      <c r="H95" s="74" t="s">
        <v>8</v>
      </c>
      <c r="I95" s="165" t="s">
        <v>9</v>
      </c>
      <c r="J95" s="166"/>
      <c r="K95" s="167">
        <f t="shared" si="9"/>
        <v>0</v>
      </c>
      <c r="L95" s="167"/>
      <c r="M95" s="167"/>
      <c r="N95" s="167"/>
      <c r="O95" s="205">
        <f>+ROUND('[6]Шуш_3 эт и выше'!O108,2)</f>
        <v>1.24</v>
      </c>
      <c r="P95" s="206"/>
      <c r="Q95" s="206"/>
      <c r="R95" s="206"/>
      <c r="S95" s="207"/>
      <c r="T95" s="167">
        <f>ROUND(K95*O95,2)</f>
        <v>0</v>
      </c>
      <c r="U95" s="167"/>
      <c r="V95" s="167"/>
      <c r="W95" s="167"/>
      <c r="X95" s="167"/>
      <c r="Y95" s="49">
        <f>ROUND(T95*$AF$26,2)</f>
        <v>0</v>
      </c>
      <c r="Z95" s="50">
        <f t="shared" si="8"/>
        <v>0</v>
      </c>
      <c r="AF95" s="159">
        <f>Z95+Z96</f>
        <v>171.79</v>
      </c>
      <c r="AH95" s="15"/>
      <c r="AI95" s="161">
        <v>693.58</v>
      </c>
      <c r="AK95" s="163">
        <f>AF95/AI95</f>
        <v>0.248</v>
      </c>
    </row>
    <row r="96" spans="1:37" ht="12.75" customHeight="1" hidden="1">
      <c r="A96" s="142"/>
      <c r="B96" s="144"/>
      <c r="C96" s="212"/>
      <c r="D96" s="213"/>
      <c r="E96" s="213"/>
      <c r="F96" s="213"/>
      <c r="G96" s="214"/>
      <c r="H96" s="74" t="s">
        <v>10</v>
      </c>
      <c r="I96" s="165" t="s">
        <v>11</v>
      </c>
      <c r="J96" s="166"/>
      <c r="K96" s="167">
        <f t="shared" si="9"/>
        <v>2018.73</v>
      </c>
      <c r="L96" s="167"/>
      <c r="M96" s="167"/>
      <c r="N96" s="167"/>
      <c r="O96" s="168">
        <f>+'[6]Шуш_3 эт и выше'!O109</f>
        <v>0.0851</v>
      </c>
      <c r="P96" s="168"/>
      <c r="Q96" s="168"/>
      <c r="R96" s="168"/>
      <c r="S96" s="168"/>
      <c r="T96" s="167">
        <f>K96*O96</f>
        <v>171.79</v>
      </c>
      <c r="U96" s="167"/>
      <c r="V96" s="167"/>
      <c r="W96" s="167"/>
      <c r="X96" s="167"/>
      <c r="Y96" s="51">
        <v>0</v>
      </c>
      <c r="Z96" s="50">
        <f t="shared" si="8"/>
        <v>171.79</v>
      </c>
      <c r="AF96" s="160"/>
      <c r="AH96" s="15"/>
      <c r="AI96" s="162"/>
      <c r="AK96" s="164"/>
    </row>
    <row r="97" spans="1:37" ht="12.75" customHeight="1" hidden="1">
      <c r="A97" s="169" t="s">
        <v>7</v>
      </c>
      <c r="B97" s="141"/>
      <c r="C97" s="209" t="s">
        <v>86</v>
      </c>
      <c r="D97" s="210"/>
      <c r="E97" s="210"/>
      <c r="F97" s="210"/>
      <c r="G97" s="211"/>
      <c r="H97" s="74" t="s">
        <v>8</v>
      </c>
      <c r="I97" s="165" t="s">
        <v>9</v>
      </c>
      <c r="J97" s="166"/>
      <c r="K97" s="167">
        <f t="shared" si="9"/>
        <v>85.14</v>
      </c>
      <c r="L97" s="167"/>
      <c r="M97" s="167"/>
      <c r="N97" s="167"/>
      <c r="O97" s="205">
        <f>+ROUND('[6]Шуш_3 эт и выше'!O110,2)</f>
        <v>1.24</v>
      </c>
      <c r="P97" s="206"/>
      <c r="Q97" s="206"/>
      <c r="R97" s="206"/>
      <c r="S97" s="207"/>
      <c r="T97" s="167">
        <f>ROUND(K97*O97,2)</f>
        <v>105.57</v>
      </c>
      <c r="U97" s="167"/>
      <c r="V97" s="167"/>
      <c r="W97" s="167"/>
      <c r="X97" s="167"/>
      <c r="Y97" s="49">
        <f>ROUND(T97*$AF$26,2)</f>
        <v>52.79</v>
      </c>
      <c r="Z97" s="50">
        <f t="shared" si="8"/>
        <v>158.36</v>
      </c>
      <c r="AF97" s="159">
        <f>Z97+Z98</f>
        <v>317.23</v>
      </c>
      <c r="AH97" s="15"/>
      <c r="AI97" s="161">
        <v>693.58</v>
      </c>
      <c r="AK97" s="163">
        <f>AF97/AI97</f>
        <v>0.457</v>
      </c>
    </row>
    <row r="98" spans="1:37" ht="12.75" customHeight="1" hidden="1">
      <c r="A98" s="142"/>
      <c r="B98" s="144"/>
      <c r="C98" s="212"/>
      <c r="D98" s="213"/>
      <c r="E98" s="213"/>
      <c r="F98" s="213"/>
      <c r="G98" s="214"/>
      <c r="H98" s="74" t="s">
        <v>10</v>
      </c>
      <c r="I98" s="165" t="s">
        <v>11</v>
      </c>
      <c r="J98" s="166"/>
      <c r="K98" s="167">
        <f t="shared" si="9"/>
        <v>2018.73</v>
      </c>
      <c r="L98" s="167"/>
      <c r="M98" s="167"/>
      <c r="N98" s="167"/>
      <c r="O98" s="168">
        <f>+'[6]Шуш_3 эт и выше'!O111</f>
        <v>0.0787</v>
      </c>
      <c r="P98" s="168"/>
      <c r="Q98" s="168"/>
      <c r="R98" s="168"/>
      <c r="S98" s="168"/>
      <c r="T98" s="167">
        <f>K98*O98</f>
        <v>158.87</v>
      </c>
      <c r="U98" s="167"/>
      <c r="V98" s="167"/>
      <c r="W98" s="167"/>
      <c r="X98" s="167"/>
      <c r="Y98" s="51">
        <v>0</v>
      </c>
      <c r="Z98" s="50">
        <f t="shared" si="8"/>
        <v>158.87</v>
      </c>
      <c r="AF98" s="160"/>
      <c r="AH98" s="15"/>
      <c r="AI98" s="162"/>
      <c r="AK98" s="164"/>
    </row>
    <row r="99" spans="4:34" ht="12.75" hidden="1">
      <c r="D99" s="61"/>
      <c r="E99" s="61"/>
      <c r="F99" s="61"/>
      <c r="G99" s="61"/>
      <c r="H99" s="61"/>
      <c r="I99" s="61"/>
      <c r="J99" s="61"/>
      <c r="AH99" s="15"/>
    </row>
    <row r="100" spans="1:32" s="24" customFormat="1" ht="29.25" customHeight="1" hidden="1">
      <c r="A100" s="177" t="s">
        <v>46</v>
      </c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</row>
    <row r="101" spans="1:34" ht="52.5" hidden="1">
      <c r="A101" s="178" t="s">
        <v>4</v>
      </c>
      <c r="B101" s="179"/>
      <c r="C101" s="180" t="s">
        <v>28</v>
      </c>
      <c r="D101" s="181"/>
      <c r="E101" s="181"/>
      <c r="F101" s="181"/>
      <c r="G101" s="181"/>
      <c r="H101" s="182"/>
      <c r="I101" s="200" t="s">
        <v>5</v>
      </c>
      <c r="J101" s="200"/>
      <c r="K101" s="200" t="s">
        <v>29</v>
      </c>
      <c r="L101" s="200"/>
      <c r="M101" s="200"/>
      <c r="N101" s="200"/>
      <c r="O101" s="200" t="str">
        <f>+O89</f>
        <v>Норматив
 горячей воды
куб.м. ** Гкал/куб.м</v>
      </c>
      <c r="P101" s="200"/>
      <c r="Q101" s="200"/>
      <c r="R101" s="200"/>
      <c r="S101" s="200"/>
      <c r="T101" s="200" t="s">
        <v>76</v>
      </c>
      <c r="U101" s="200"/>
      <c r="V101" s="200"/>
      <c r="W101" s="200"/>
      <c r="X101" s="200"/>
      <c r="Y101" s="48" t="s">
        <v>77</v>
      </c>
      <c r="Z101" s="48" t="s">
        <v>78</v>
      </c>
      <c r="AH101" s="15"/>
    </row>
    <row r="102" spans="1:37" ht="12.75" customHeight="1" hidden="1">
      <c r="A102" s="183">
        <v>1</v>
      </c>
      <c r="B102" s="184"/>
      <c r="C102" s="183">
        <v>2</v>
      </c>
      <c r="D102" s="185"/>
      <c r="E102" s="185"/>
      <c r="F102" s="185"/>
      <c r="G102" s="185"/>
      <c r="H102" s="184"/>
      <c r="I102" s="196">
        <v>3</v>
      </c>
      <c r="J102" s="196"/>
      <c r="K102" s="196">
        <v>4</v>
      </c>
      <c r="L102" s="196"/>
      <c r="M102" s="196"/>
      <c r="N102" s="196"/>
      <c r="O102" s="196">
        <v>5</v>
      </c>
      <c r="P102" s="196"/>
      <c r="Q102" s="196"/>
      <c r="R102" s="196"/>
      <c r="S102" s="196"/>
      <c r="T102" s="197">
        <v>6</v>
      </c>
      <c r="U102" s="198"/>
      <c r="V102" s="198"/>
      <c r="W102" s="198"/>
      <c r="X102" s="199"/>
      <c r="Y102" s="45">
        <v>7</v>
      </c>
      <c r="Z102" s="45">
        <v>8</v>
      </c>
      <c r="AH102" s="15"/>
      <c r="AI102" s="14"/>
      <c r="AK102" s="14"/>
    </row>
    <row r="103" spans="1:37" ht="12.75" customHeight="1" hidden="1">
      <c r="A103" s="169" t="s">
        <v>7</v>
      </c>
      <c r="B103" s="141"/>
      <c r="C103" s="209" t="s">
        <v>83</v>
      </c>
      <c r="D103" s="210"/>
      <c r="E103" s="210"/>
      <c r="F103" s="210"/>
      <c r="G103" s="211"/>
      <c r="H103" s="74" t="s">
        <v>8</v>
      </c>
      <c r="I103" s="165" t="s">
        <v>9</v>
      </c>
      <c r="J103" s="166"/>
      <c r="K103" s="167">
        <f>K16</f>
        <v>0</v>
      </c>
      <c r="L103" s="167"/>
      <c r="M103" s="167"/>
      <c r="N103" s="167"/>
      <c r="O103" s="205">
        <f>+ROUND('[6]Шуш_3 эт и выше'!O117,2)</f>
        <v>0.77</v>
      </c>
      <c r="P103" s="206"/>
      <c r="Q103" s="206"/>
      <c r="R103" s="206"/>
      <c r="S103" s="207"/>
      <c r="T103" s="167">
        <f>ROUND(K103*O103,2)</f>
        <v>0</v>
      </c>
      <c r="U103" s="167"/>
      <c r="V103" s="167"/>
      <c r="W103" s="167"/>
      <c r="X103" s="167"/>
      <c r="Y103" s="49">
        <f>ROUND(T103*$AF$26,2)</f>
        <v>0</v>
      </c>
      <c r="Z103" s="50">
        <f aca="true" t="shared" si="10" ref="Z103:Z110">+T103+Y103</f>
        <v>0</v>
      </c>
      <c r="AF103" s="159">
        <f>Z103+Z104</f>
        <v>102.75</v>
      </c>
      <c r="AH103" s="15"/>
      <c r="AI103" s="161">
        <v>440.15</v>
      </c>
      <c r="AK103" s="163">
        <f>AF103/AI103</f>
        <v>0.233</v>
      </c>
    </row>
    <row r="104" spans="1:37" ht="12.75" customHeight="1" hidden="1">
      <c r="A104" s="142"/>
      <c r="B104" s="144"/>
      <c r="C104" s="212"/>
      <c r="D104" s="213"/>
      <c r="E104" s="213"/>
      <c r="F104" s="213"/>
      <c r="G104" s="214"/>
      <c r="H104" s="74" t="s">
        <v>10</v>
      </c>
      <c r="I104" s="165" t="s">
        <v>11</v>
      </c>
      <c r="J104" s="166"/>
      <c r="K104" s="167">
        <f>K17</f>
        <v>2018.73</v>
      </c>
      <c r="L104" s="167"/>
      <c r="M104" s="167"/>
      <c r="N104" s="167"/>
      <c r="O104" s="168">
        <f>+'[6]Шуш_3 эт и выше'!O118</f>
        <v>0.0509</v>
      </c>
      <c r="P104" s="168"/>
      <c r="Q104" s="168"/>
      <c r="R104" s="168"/>
      <c r="S104" s="168"/>
      <c r="T104" s="167">
        <f>K104*O104</f>
        <v>102.75</v>
      </c>
      <c r="U104" s="167"/>
      <c r="V104" s="167"/>
      <c r="W104" s="167"/>
      <c r="X104" s="167"/>
      <c r="Y104" s="51">
        <v>0</v>
      </c>
      <c r="Z104" s="50">
        <f t="shared" si="10"/>
        <v>102.75</v>
      </c>
      <c r="AF104" s="160"/>
      <c r="AH104" s="15"/>
      <c r="AI104" s="162"/>
      <c r="AK104" s="164"/>
    </row>
    <row r="105" spans="1:37" ht="12.75" customHeight="1" hidden="1">
      <c r="A105" s="169" t="s">
        <v>7</v>
      </c>
      <c r="B105" s="141"/>
      <c r="C105" s="209" t="s">
        <v>84</v>
      </c>
      <c r="D105" s="210"/>
      <c r="E105" s="210"/>
      <c r="F105" s="210"/>
      <c r="G105" s="211"/>
      <c r="H105" s="74" t="s">
        <v>8</v>
      </c>
      <c r="I105" s="165" t="s">
        <v>9</v>
      </c>
      <c r="J105" s="166"/>
      <c r="K105" s="167">
        <f aca="true" t="shared" si="11" ref="K105:K110">K55</f>
        <v>0</v>
      </c>
      <c r="L105" s="167"/>
      <c r="M105" s="167"/>
      <c r="N105" s="167"/>
      <c r="O105" s="205">
        <f>+ROUND('[6]Шуш_3 эт и выше'!O119,2)</f>
        <v>0.77</v>
      </c>
      <c r="P105" s="206"/>
      <c r="Q105" s="206"/>
      <c r="R105" s="206"/>
      <c r="S105" s="207"/>
      <c r="T105" s="167">
        <f>ROUND(K105*O105,2)</f>
        <v>0</v>
      </c>
      <c r="U105" s="167"/>
      <c r="V105" s="167"/>
      <c r="W105" s="167"/>
      <c r="X105" s="167"/>
      <c r="Y105" s="49">
        <f>ROUND(T105*$AF$26,2)</f>
        <v>0</v>
      </c>
      <c r="Z105" s="50">
        <f t="shared" si="10"/>
        <v>0</v>
      </c>
      <c r="AF105" s="159">
        <f>Z105+Z106</f>
        <v>94.88</v>
      </c>
      <c r="AH105" s="15"/>
      <c r="AI105" s="161">
        <v>693.58</v>
      </c>
      <c r="AK105" s="163">
        <f>AF105/AI105</f>
        <v>0.137</v>
      </c>
    </row>
    <row r="106" spans="1:37" ht="12.75" customHeight="1" hidden="1">
      <c r="A106" s="142"/>
      <c r="B106" s="144"/>
      <c r="C106" s="212"/>
      <c r="D106" s="213"/>
      <c r="E106" s="213"/>
      <c r="F106" s="213"/>
      <c r="G106" s="214"/>
      <c r="H106" s="74" t="s">
        <v>10</v>
      </c>
      <c r="I106" s="165" t="s">
        <v>11</v>
      </c>
      <c r="J106" s="166"/>
      <c r="K106" s="167">
        <f t="shared" si="11"/>
        <v>2018.73</v>
      </c>
      <c r="L106" s="167"/>
      <c r="M106" s="167"/>
      <c r="N106" s="167"/>
      <c r="O106" s="168">
        <f>+'[6]Шуш_3 эт и выше'!O120</f>
        <v>0.047</v>
      </c>
      <c r="P106" s="168"/>
      <c r="Q106" s="168"/>
      <c r="R106" s="168"/>
      <c r="S106" s="168"/>
      <c r="T106" s="167">
        <f>K106*O106</f>
        <v>94.88</v>
      </c>
      <c r="U106" s="167"/>
      <c r="V106" s="167"/>
      <c r="W106" s="167"/>
      <c r="X106" s="167"/>
      <c r="Y106" s="51">
        <v>0</v>
      </c>
      <c r="Z106" s="50">
        <f t="shared" si="10"/>
        <v>94.88</v>
      </c>
      <c r="AF106" s="160"/>
      <c r="AH106" s="15"/>
      <c r="AI106" s="162"/>
      <c r="AK106" s="164"/>
    </row>
    <row r="107" spans="1:37" ht="12.75" customHeight="1" hidden="1">
      <c r="A107" s="169" t="s">
        <v>7</v>
      </c>
      <c r="B107" s="141"/>
      <c r="C107" s="209" t="s">
        <v>85</v>
      </c>
      <c r="D107" s="210"/>
      <c r="E107" s="210"/>
      <c r="F107" s="210"/>
      <c r="G107" s="211"/>
      <c r="H107" s="74" t="s">
        <v>8</v>
      </c>
      <c r="I107" s="165" t="s">
        <v>9</v>
      </c>
      <c r="J107" s="166"/>
      <c r="K107" s="167">
        <f t="shared" si="11"/>
        <v>0</v>
      </c>
      <c r="L107" s="167"/>
      <c r="M107" s="167"/>
      <c r="N107" s="167"/>
      <c r="O107" s="205">
        <f>+ROUND('[6]Шуш_3 эт и выше'!O122,2)</f>
        <v>0.77</v>
      </c>
      <c r="P107" s="206"/>
      <c r="Q107" s="206"/>
      <c r="R107" s="206"/>
      <c r="S107" s="207"/>
      <c r="T107" s="167">
        <f>ROUND(K107*O107,2)</f>
        <v>0</v>
      </c>
      <c r="U107" s="167"/>
      <c r="V107" s="167"/>
      <c r="W107" s="167"/>
      <c r="X107" s="167"/>
      <c r="Y107" s="49">
        <f>ROUND(T107*$AF$26,2)</f>
        <v>0</v>
      </c>
      <c r="Z107" s="50">
        <f t="shared" si="10"/>
        <v>0</v>
      </c>
      <c r="AF107" s="159">
        <f>Z107+Z108</f>
        <v>106.59</v>
      </c>
      <c r="AH107" s="15"/>
      <c r="AI107" s="161">
        <v>693.58</v>
      </c>
      <c r="AK107" s="163">
        <f>AF107/AI107</f>
        <v>0.154</v>
      </c>
    </row>
    <row r="108" spans="1:37" ht="12.75" customHeight="1" hidden="1">
      <c r="A108" s="142"/>
      <c r="B108" s="144"/>
      <c r="C108" s="212"/>
      <c r="D108" s="213"/>
      <c r="E108" s="213"/>
      <c r="F108" s="213"/>
      <c r="G108" s="214"/>
      <c r="H108" s="74" t="s">
        <v>10</v>
      </c>
      <c r="I108" s="165" t="s">
        <v>11</v>
      </c>
      <c r="J108" s="166"/>
      <c r="K108" s="167">
        <f t="shared" si="11"/>
        <v>2018.73</v>
      </c>
      <c r="L108" s="167"/>
      <c r="M108" s="167"/>
      <c r="N108" s="167"/>
      <c r="O108" s="168">
        <f>+'[6]Шуш_3 эт и выше'!O123</f>
        <v>0.0528</v>
      </c>
      <c r="P108" s="168"/>
      <c r="Q108" s="168"/>
      <c r="R108" s="168"/>
      <c r="S108" s="168"/>
      <c r="T108" s="167">
        <f>K108*O108</f>
        <v>106.59</v>
      </c>
      <c r="U108" s="167"/>
      <c r="V108" s="167"/>
      <c r="W108" s="167"/>
      <c r="X108" s="167"/>
      <c r="Y108" s="51">
        <v>0</v>
      </c>
      <c r="Z108" s="50">
        <f t="shared" si="10"/>
        <v>106.59</v>
      </c>
      <c r="AF108" s="160"/>
      <c r="AH108" s="15"/>
      <c r="AI108" s="162"/>
      <c r="AK108" s="164"/>
    </row>
    <row r="109" spans="1:37" ht="12.75" customHeight="1" hidden="1">
      <c r="A109" s="169" t="s">
        <v>7</v>
      </c>
      <c r="B109" s="141"/>
      <c r="C109" s="209" t="s">
        <v>86</v>
      </c>
      <c r="D109" s="210"/>
      <c r="E109" s="210"/>
      <c r="F109" s="210"/>
      <c r="G109" s="211"/>
      <c r="H109" s="74" t="s">
        <v>8</v>
      </c>
      <c r="I109" s="165" t="s">
        <v>9</v>
      </c>
      <c r="J109" s="166"/>
      <c r="K109" s="167">
        <f t="shared" si="11"/>
        <v>0</v>
      </c>
      <c r="L109" s="167"/>
      <c r="M109" s="167"/>
      <c r="N109" s="167"/>
      <c r="O109" s="205">
        <f>+ROUND('[6]Шуш_3 эт и выше'!O124,2)</f>
        <v>0.77</v>
      </c>
      <c r="P109" s="206"/>
      <c r="Q109" s="206"/>
      <c r="R109" s="206"/>
      <c r="S109" s="207"/>
      <c r="T109" s="167">
        <f>ROUND(K109*O109,2)</f>
        <v>0</v>
      </c>
      <c r="U109" s="167"/>
      <c r="V109" s="167"/>
      <c r="W109" s="167"/>
      <c r="X109" s="167"/>
      <c r="Y109" s="49">
        <f>ROUND(T109*$AF$26,2)</f>
        <v>0</v>
      </c>
      <c r="Z109" s="50">
        <f t="shared" si="10"/>
        <v>0</v>
      </c>
      <c r="AF109" s="159">
        <f>Z109+Z110</f>
        <v>98.72</v>
      </c>
      <c r="AH109" s="15"/>
      <c r="AI109" s="161">
        <v>693.58</v>
      </c>
      <c r="AK109" s="163">
        <f>AF109/AI109</f>
        <v>0.142</v>
      </c>
    </row>
    <row r="110" spans="1:37" ht="12.75" customHeight="1" hidden="1">
      <c r="A110" s="142"/>
      <c r="B110" s="144"/>
      <c r="C110" s="212"/>
      <c r="D110" s="213"/>
      <c r="E110" s="213"/>
      <c r="F110" s="213"/>
      <c r="G110" s="214"/>
      <c r="H110" s="74" t="s">
        <v>10</v>
      </c>
      <c r="I110" s="165" t="s">
        <v>11</v>
      </c>
      <c r="J110" s="166"/>
      <c r="K110" s="167">
        <f t="shared" si="11"/>
        <v>2018.73</v>
      </c>
      <c r="L110" s="167"/>
      <c r="M110" s="167"/>
      <c r="N110" s="167"/>
      <c r="O110" s="168">
        <f>+'[6]Шуш_3 эт и выше'!O125</f>
        <v>0.0489</v>
      </c>
      <c r="P110" s="168"/>
      <c r="Q110" s="168"/>
      <c r="R110" s="168"/>
      <c r="S110" s="168"/>
      <c r="T110" s="167">
        <f>K110*O110</f>
        <v>98.72</v>
      </c>
      <c r="U110" s="167"/>
      <c r="V110" s="167"/>
      <c r="W110" s="167"/>
      <c r="X110" s="167"/>
      <c r="Y110" s="51">
        <v>0</v>
      </c>
      <c r="Z110" s="50">
        <f t="shared" si="10"/>
        <v>98.72</v>
      </c>
      <c r="AF110" s="160"/>
      <c r="AH110" s="15"/>
      <c r="AI110" s="162"/>
      <c r="AK110" s="164"/>
    </row>
    <row r="111" spans="4:34" ht="12.75" hidden="1">
      <c r="D111" s="61"/>
      <c r="E111" s="61"/>
      <c r="F111" s="61"/>
      <c r="G111" s="61"/>
      <c r="H111" s="61"/>
      <c r="I111" s="61"/>
      <c r="J111" s="61"/>
      <c r="AH111" s="15"/>
    </row>
    <row r="112" spans="1:32" s="24" customFormat="1" ht="29.25" customHeight="1" hidden="1">
      <c r="A112" s="177" t="s">
        <v>47</v>
      </c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</row>
    <row r="113" spans="1:34" ht="51" customHeight="1" hidden="1">
      <c r="A113" s="178" t="s">
        <v>4</v>
      </c>
      <c r="B113" s="179"/>
      <c r="C113" s="180" t="s">
        <v>28</v>
      </c>
      <c r="D113" s="181"/>
      <c r="E113" s="181"/>
      <c r="F113" s="181"/>
      <c r="G113" s="181"/>
      <c r="H113" s="182"/>
      <c r="I113" s="200" t="s">
        <v>5</v>
      </c>
      <c r="J113" s="200"/>
      <c r="K113" s="200" t="s">
        <v>29</v>
      </c>
      <c r="L113" s="200"/>
      <c r="M113" s="200"/>
      <c r="N113" s="200"/>
      <c r="O113" s="200" t="str">
        <f>+O101</f>
        <v>Норматив
 горячей воды
куб.м. ** Гкал/куб.м</v>
      </c>
      <c r="P113" s="200"/>
      <c r="Q113" s="200"/>
      <c r="R113" s="200"/>
      <c r="S113" s="200"/>
      <c r="T113" s="200" t="s">
        <v>76</v>
      </c>
      <c r="U113" s="200"/>
      <c r="V113" s="200"/>
      <c r="W113" s="200"/>
      <c r="X113" s="200"/>
      <c r="Y113" s="48" t="s">
        <v>77</v>
      </c>
      <c r="Z113" s="48" t="s">
        <v>78</v>
      </c>
      <c r="AH113" s="15"/>
    </row>
    <row r="114" spans="1:37" ht="12.75" customHeight="1" hidden="1">
      <c r="A114" s="183">
        <v>1</v>
      </c>
      <c r="B114" s="184"/>
      <c r="C114" s="183">
        <v>2</v>
      </c>
      <c r="D114" s="185"/>
      <c r="E114" s="185"/>
      <c r="F114" s="185"/>
      <c r="G114" s="185"/>
      <c r="H114" s="184"/>
      <c r="I114" s="196">
        <v>3</v>
      </c>
      <c r="J114" s="196"/>
      <c r="K114" s="196">
        <v>4</v>
      </c>
      <c r="L114" s="196"/>
      <c r="M114" s="196"/>
      <c r="N114" s="196"/>
      <c r="O114" s="196">
        <v>5</v>
      </c>
      <c r="P114" s="196"/>
      <c r="Q114" s="196"/>
      <c r="R114" s="196"/>
      <c r="S114" s="196"/>
      <c r="T114" s="197">
        <v>6</v>
      </c>
      <c r="U114" s="198"/>
      <c r="V114" s="198"/>
      <c r="W114" s="198"/>
      <c r="X114" s="199"/>
      <c r="Y114" s="45">
        <v>7</v>
      </c>
      <c r="Z114" s="45">
        <v>8</v>
      </c>
      <c r="AH114" s="15"/>
      <c r="AI114" s="14"/>
      <c r="AK114" s="14"/>
    </row>
    <row r="115" spans="1:37" ht="12.75" customHeight="1" hidden="1">
      <c r="A115" s="169" t="s">
        <v>7</v>
      </c>
      <c r="B115" s="141"/>
      <c r="C115" s="209" t="s">
        <v>83</v>
      </c>
      <c r="D115" s="210"/>
      <c r="E115" s="210"/>
      <c r="F115" s="210"/>
      <c r="G115" s="211"/>
      <c r="H115" s="74" t="s">
        <v>8</v>
      </c>
      <c r="I115" s="165" t="s">
        <v>9</v>
      </c>
      <c r="J115" s="166"/>
      <c r="K115" s="167">
        <f>K16</f>
        <v>0</v>
      </c>
      <c r="L115" s="167"/>
      <c r="M115" s="167"/>
      <c r="N115" s="167"/>
      <c r="O115" s="205">
        <f>+ROUND('[6]Шуш_3 эт и выше'!O131,2)</f>
        <v>1.24</v>
      </c>
      <c r="P115" s="206"/>
      <c r="Q115" s="206"/>
      <c r="R115" s="206"/>
      <c r="S115" s="207"/>
      <c r="T115" s="167">
        <f>ROUND(K115*O115,2)</f>
        <v>0</v>
      </c>
      <c r="U115" s="167"/>
      <c r="V115" s="167"/>
      <c r="W115" s="167"/>
      <c r="X115" s="167"/>
      <c r="Y115" s="49">
        <f>ROUND(T115*$AF$26,2)</f>
        <v>0</v>
      </c>
      <c r="Z115" s="50">
        <f aca="true" t="shared" si="12" ref="Z115:Z122">+T115+Y115</f>
        <v>0</v>
      </c>
      <c r="AF115" s="159">
        <f>Z115+Z116</f>
        <v>165.54</v>
      </c>
      <c r="AH115" s="15"/>
      <c r="AI115" s="161">
        <v>155.6</v>
      </c>
      <c r="AK115" s="163">
        <f>AF115/AI115</f>
        <v>1.064</v>
      </c>
    </row>
    <row r="116" spans="1:37" ht="12.75" customHeight="1" hidden="1">
      <c r="A116" s="142"/>
      <c r="B116" s="144"/>
      <c r="C116" s="212"/>
      <c r="D116" s="213"/>
      <c r="E116" s="213"/>
      <c r="F116" s="213"/>
      <c r="G116" s="214"/>
      <c r="H116" s="74" t="s">
        <v>10</v>
      </c>
      <c r="I116" s="165" t="s">
        <v>11</v>
      </c>
      <c r="J116" s="166"/>
      <c r="K116" s="167">
        <f>K17</f>
        <v>2018.73</v>
      </c>
      <c r="L116" s="167"/>
      <c r="M116" s="167"/>
      <c r="N116" s="167"/>
      <c r="O116" s="168">
        <f>+'[6]Шуш_3 эт и выше'!O132</f>
        <v>0.082</v>
      </c>
      <c r="P116" s="168"/>
      <c r="Q116" s="168"/>
      <c r="R116" s="168"/>
      <c r="S116" s="168"/>
      <c r="T116" s="167">
        <f>K116*O116</f>
        <v>165.54</v>
      </c>
      <c r="U116" s="167"/>
      <c r="V116" s="167"/>
      <c r="W116" s="167"/>
      <c r="X116" s="167"/>
      <c r="Y116" s="51">
        <v>0</v>
      </c>
      <c r="Z116" s="50">
        <f t="shared" si="12"/>
        <v>165.54</v>
      </c>
      <c r="AF116" s="160"/>
      <c r="AH116" s="15"/>
      <c r="AI116" s="162"/>
      <c r="AK116" s="164"/>
    </row>
    <row r="117" spans="1:37" ht="12.75" customHeight="1" hidden="1">
      <c r="A117" s="169" t="s">
        <v>7</v>
      </c>
      <c r="B117" s="141"/>
      <c r="C117" s="209" t="s">
        <v>84</v>
      </c>
      <c r="D117" s="210"/>
      <c r="E117" s="210"/>
      <c r="F117" s="210"/>
      <c r="G117" s="211"/>
      <c r="H117" s="74" t="s">
        <v>8</v>
      </c>
      <c r="I117" s="165" t="s">
        <v>9</v>
      </c>
      <c r="J117" s="166"/>
      <c r="K117" s="167">
        <f aca="true" t="shared" si="13" ref="K117:K122">K67</f>
        <v>0</v>
      </c>
      <c r="L117" s="167"/>
      <c r="M117" s="167"/>
      <c r="N117" s="167"/>
      <c r="O117" s="205">
        <f>+ROUND('[6]Шуш_3 эт и выше'!O133,2)</f>
        <v>1.24</v>
      </c>
      <c r="P117" s="206"/>
      <c r="Q117" s="206"/>
      <c r="R117" s="206"/>
      <c r="S117" s="207"/>
      <c r="T117" s="167">
        <f>ROUND(K117*O117,2)</f>
        <v>0</v>
      </c>
      <c r="U117" s="167"/>
      <c r="V117" s="167"/>
      <c r="W117" s="167"/>
      <c r="X117" s="167"/>
      <c r="Y117" s="49">
        <f>ROUND(T117*$AF$26,2)</f>
        <v>0</v>
      </c>
      <c r="Z117" s="50">
        <f t="shared" si="12"/>
        <v>0</v>
      </c>
      <c r="AF117" s="159">
        <f>Z117+Z118</f>
        <v>152.62</v>
      </c>
      <c r="AH117" s="15"/>
      <c r="AI117" s="161">
        <v>693.58</v>
      </c>
      <c r="AK117" s="163">
        <f>AF117/AI117</f>
        <v>0.22</v>
      </c>
    </row>
    <row r="118" spans="1:37" ht="12.75" customHeight="1" hidden="1">
      <c r="A118" s="142"/>
      <c r="B118" s="144"/>
      <c r="C118" s="212"/>
      <c r="D118" s="213"/>
      <c r="E118" s="213"/>
      <c r="F118" s="213"/>
      <c r="G118" s="214"/>
      <c r="H118" s="74" t="s">
        <v>10</v>
      </c>
      <c r="I118" s="165" t="s">
        <v>11</v>
      </c>
      <c r="J118" s="166"/>
      <c r="K118" s="167">
        <f t="shared" si="13"/>
        <v>2018.73</v>
      </c>
      <c r="L118" s="167"/>
      <c r="M118" s="167"/>
      <c r="N118" s="167"/>
      <c r="O118" s="168">
        <f>+'[6]Шуш_3 эт и выше'!O134</f>
        <v>0.0756</v>
      </c>
      <c r="P118" s="168"/>
      <c r="Q118" s="168"/>
      <c r="R118" s="168"/>
      <c r="S118" s="168"/>
      <c r="T118" s="167">
        <f>K118*O118</f>
        <v>152.62</v>
      </c>
      <c r="U118" s="167"/>
      <c r="V118" s="167"/>
      <c r="W118" s="167"/>
      <c r="X118" s="167"/>
      <c r="Y118" s="51">
        <v>0</v>
      </c>
      <c r="Z118" s="50">
        <f t="shared" si="12"/>
        <v>152.62</v>
      </c>
      <c r="AF118" s="160"/>
      <c r="AH118" s="15"/>
      <c r="AI118" s="162"/>
      <c r="AK118" s="164"/>
    </row>
    <row r="119" spans="1:37" ht="12.75" customHeight="1" hidden="1">
      <c r="A119" s="169" t="s">
        <v>7</v>
      </c>
      <c r="B119" s="141"/>
      <c r="C119" s="209" t="s">
        <v>85</v>
      </c>
      <c r="D119" s="210"/>
      <c r="E119" s="210"/>
      <c r="F119" s="210"/>
      <c r="G119" s="211"/>
      <c r="H119" s="74" t="s">
        <v>8</v>
      </c>
      <c r="I119" s="165" t="s">
        <v>9</v>
      </c>
      <c r="J119" s="166"/>
      <c r="K119" s="167">
        <f t="shared" si="13"/>
        <v>0</v>
      </c>
      <c r="L119" s="167"/>
      <c r="M119" s="167"/>
      <c r="N119" s="167"/>
      <c r="O119" s="205">
        <f>+ROUND('[6]Шуш_3 эт и выше'!O136,2)</f>
        <v>1.24</v>
      </c>
      <c r="P119" s="206"/>
      <c r="Q119" s="206"/>
      <c r="R119" s="206"/>
      <c r="S119" s="207"/>
      <c r="T119" s="167">
        <f>ROUND(K119*O119,2)</f>
        <v>0</v>
      </c>
      <c r="U119" s="167"/>
      <c r="V119" s="167"/>
      <c r="W119" s="167"/>
      <c r="X119" s="167"/>
      <c r="Y119" s="49">
        <f>ROUND(T119*$AF$26,2)</f>
        <v>0</v>
      </c>
      <c r="Z119" s="50">
        <f t="shared" si="12"/>
        <v>0</v>
      </c>
      <c r="AF119" s="159">
        <f>Z119+Z120</f>
        <v>171.79</v>
      </c>
      <c r="AH119" s="15"/>
      <c r="AI119" s="161">
        <v>693.58</v>
      </c>
      <c r="AK119" s="163">
        <f>AF119/AI119</f>
        <v>0.248</v>
      </c>
    </row>
    <row r="120" spans="1:37" ht="12.75" customHeight="1" hidden="1">
      <c r="A120" s="142"/>
      <c r="B120" s="144"/>
      <c r="C120" s="212"/>
      <c r="D120" s="213"/>
      <c r="E120" s="213"/>
      <c r="F120" s="213"/>
      <c r="G120" s="214"/>
      <c r="H120" s="74" t="s">
        <v>10</v>
      </c>
      <c r="I120" s="165" t="s">
        <v>11</v>
      </c>
      <c r="J120" s="166"/>
      <c r="K120" s="167">
        <f t="shared" si="13"/>
        <v>2018.73</v>
      </c>
      <c r="L120" s="167"/>
      <c r="M120" s="167"/>
      <c r="N120" s="167"/>
      <c r="O120" s="168">
        <f>+'[6]Шуш_3 эт и выше'!O137</f>
        <v>0.0851</v>
      </c>
      <c r="P120" s="168"/>
      <c r="Q120" s="168"/>
      <c r="R120" s="168"/>
      <c r="S120" s="168"/>
      <c r="T120" s="167">
        <f>K120*O120</f>
        <v>171.79</v>
      </c>
      <c r="U120" s="167"/>
      <c r="V120" s="167"/>
      <c r="W120" s="167"/>
      <c r="X120" s="167"/>
      <c r="Y120" s="51">
        <v>0</v>
      </c>
      <c r="Z120" s="50">
        <f t="shared" si="12"/>
        <v>171.79</v>
      </c>
      <c r="AF120" s="160"/>
      <c r="AH120" s="15"/>
      <c r="AI120" s="162"/>
      <c r="AK120" s="164"/>
    </row>
    <row r="121" spans="1:37" ht="12.75" customHeight="1" hidden="1">
      <c r="A121" s="169" t="s">
        <v>7</v>
      </c>
      <c r="B121" s="141"/>
      <c r="C121" s="209" t="s">
        <v>86</v>
      </c>
      <c r="D121" s="210"/>
      <c r="E121" s="210"/>
      <c r="F121" s="210"/>
      <c r="G121" s="211"/>
      <c r="H121" s="74" t="s">
        <v>8</v>
      </c>
      <c r="I121" s="165" t="s">
        <v>9</v>
      </c>
      <c r="J121" s="166"/>
      <c r="K121" s="167">
        <f t="shared" si="13"/>
        <v>85.14</v>
      </c>
      <c r="L121" s="167"/>
      <c r="M121" s="167"/>
      <c r="N121" s="167"/>
      <c r="O121" s="205">
        <f>+ROUND('[6]Шуш_3 эт и выше'!O138,2)</f>
        <v>1.24</v>
      </c>
      <c r="P121" s="206"/>
      <c r="Q121" s="206"/>
      <c r="R121" s="206"/>
      <c r="S121" s="207"/>
      <c r="T121" s="167">
        <f>ROUND(K121*O121,2)</f>
        <v>105.57</v>
      </c>
      <c r="U121" s="167"/>
      <c r="V121" s="167"/>
      <c r="W121" s="167"/>
      <c r="X121" s="167"/>
      <c r="Y121" s="49">
        <f>ROUND(T121*$AF$26,2)</f>
        <v>52.79</v>
      </c>
      <c r="Z121" s="50">
        <f t="shared" si="12"/>
        <v>158.36</v>
      </c>
      <c r="AF121" s="159">
        <f>Z121+Z122</f>
        <v>317.23</v>
      </c>
      <c r="AH121" s="15"/>
      <c r="AI121" s="161">
        <v>693.58</v>
      </c>
      <c r="AK121" s="163">
        <f>AF121/AI121</f>
        <v>0.457</v>
      </c>
    </row>
    <row r="122" spans="1:37" ht="12.75" customHeight="1" hidden="1">
      <c r="A122" s="142"/>
      <c r="B122" s="144"/>
      <c r="C122" s="212"/>
      <c r="D122" s="213"/>
      <c r="E122" s="213"/>
      <c r="F122" s="213"/>
      <c r="G122" s="214"/>
      <c r="H122" s="74" t="s">
        <v>10</v>
      </c>
      <c r="I122" s="165" t="s">
        <v>11</v>
      </c>
      <c r="J122" s="166"/>
      <c r="K122" s="167">
        <f t="shared" si="13"/>
        <v>2018.73</v>
      </c>
      <c r="L122" s="167"/>
      <c r="M122" s="167"/>
      <c r="N122" s="167"/>
      <c r="O122" s="168">
        <f>+'[6]Шуш_3 эт и выше'!O139</f>
        <v>0.0787</v>
      </c>
      <c r="P122" s="168"/>
      <c r="Q122" s="168"/>
      <c r="R122" s="168"/>
      <c r="S122" s="168"/>
      <c r="T122" s="167">
        <f>K122*O122</f>
        <v>158.87</v>
      </c>
      <c r="U122" s="167"/>
      <c r="V122" s="167"/>
      <c r="W122" s="167"/>
      <c r="X122" s="167"/>
      <c r="Y122" s="51">
        <v>0</v>
      </c>
      <c r="Z122" s="50">
        <f t="shared" si="12"/>
        <v>158.87</v>
      </c>
      <c r="AF122" s="160"/>
      <c r="AH122" s="15"/>
      <c r="AI122" s="162"/>
      <c r="AK122" s="164"/>
    </row>
    <row r="123" spans="4:34" ht="12.75" hidden="1">
      <c r="D123" s="61"/>
      <c r="E123" s="61"/>
      <c r="F123" s="61"/>
      <c r="G123" s="61"/>
      <c r="H123" s="61"/>
      <c r="I123" s="61"/>
      <c r="J123" s="61"/>
      <c r="AH123" s="15"/>
    </row>
    <row r="124" spans="1:32" s="24" customFormat="1" ht="26.25" customHeight="1">
      <c r="A124" s="177" t="s">
        <v>48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</row>
    <row r="125" spans="1:34" ht="51" customHeight="1" hidden="1">
      <c r="A125" s="178" t="s">
        <v>4</v>
      </c>
      <c r="B125" s="179"/>
      <c r="C125" s="180" t="s">
        <v>28</v>
      </c>
      <c r="D125" s="181"/>
      <c r="E125" s="181"/>
      <c r="F125" s="181"/>
      <c r="G125" s="181"/>
      <c r="H125" s="182"/>
      <c r="I125" s="200" t="s">
        <v>5</v>
      </c>
      <c r="J125" s="200"/>
      <c r="K125" s="200" t="s">
        <v>29</v>
      </c>
      <c r="L125" s="200"/>
      <c r="M125" s="200"/>
      <c r="N125" s="200"/>
      <c r="O125" s="200" t="str">
        <f>+O113</f>
        <v>Норматив
 горячей воды
куб.м. ** Гкал/куб.м</v>
      </c>
      <c r="P125" s="200"/>
      <c r="Q125" s="200"/>
      <c r="R125" s="200"/>
      <c r="S125" s="200"/>
      <c r="T125" s="200" t="s">
        <v>76</v>
      </c>
      <c r="U125" s="200"/>
      <c r="V125" s="200"/>
      <c r="W125" s="200"/>
      <c r="X125" s="200"/>
      <c r="Y125" s="48" t="s">
        <v>77</v>
      </c>
      <c r="Z125" s="48" t="s">
        <v>78</v>
      </c>
      <c r="AH125" s="15"/>
    </row>
    <row r="126" spans="1:37" ht="12.75" customHeight="1" hidden="1">
      <c r="A126" s="183">
        <v>1</v>
      </c>
      <c r="B126" s="184"/>
      <c r="C126" s="183">
        <v>2</v>
      </c>
      <c r="D126" s="185"/>
      <c r="E126" s="185"/>
      <c r="F126" s="185"/>
      <c r="G126" s="185"/>
      <c r="H126" s="184"/>
      <c r="I126" s="196">
        <v>3</v>
      </c>
      <c r="J126" s="196"/>
      <c r="K126" s="196">
        <v>4</v>
      </c>
      <c r="L126" s="196"/>
      <c r="M126" s="196"/>
      <c r="N126" s="196"/>
      <c r="O126" s="196">
        <v>5</v>
      </c>
      <c r="P126" s="196"/>
      <c r="Q126" s="196"/>
      <c r="R126" s="196"/>
      <c r="S126" s="196"/>
      <c r="T126" s="197">
        <v>6</v>
      </c>
      <c r="U126" s="198"/>
      <c r="V126" s="198"/>
      <c r="W126" s="198"/>
      <c r="X126" s="199"/>
      <c r="Y126" s="45">
        <v>7</v>
      </c>
      <c r="Z126" s="45">
        <v>8</v>
      </c>
      <c r="AH126" s="15"/>
      <c r="AI126" s="14"/>
      <c r="AK126" s="14"/>
    </row>
    <row r="127" spans="1:37" ht="12.75" customHeight="1" hidden="1">
      <c r="A127" s="169" t="s">
        <v>7</v>
      </c>
      <c r="B127" s="141"/>
      <c r="C127" s="209" t="s">
        <v>83</v>
      </c>
      <c r="D127" s="210"/>
      <c r="E127" s="210"/>
      <c r="F127" s="210"/>
      <c r="G127" s="211"/>
      <c r="H127" s="74" t="s">
        <v>8</v>
      </c>
      <c r="I127" s="165" t="s">
        <v>9</v>
      </c>
      <c r="J127" s="166"/>
      <c r="K127" s="167">
        <f>K16</f>
        <v>0</v>
      </c>
      <c r="L127" s="167"/>
      <c r="M127" s="167"/>
      <c r="N127" s="167"/>
      <c r="O127" s="205">
        <f>+ROUND('[6]Шуш_3 эт и выше'!O145,2)</f>
        <v>0.55</v>
      </c>
      <c r="P127" s="206"/>
      <c r="Q127" s="206"/>
      <c r="R127" s="206"/>
      <c r="S127" s="207"/>
      <c r="T127" s="167">
        <f>ROUND(K127*O127,2)</f>
        <v>0</v>
      </c>
      <c r="U127" s="167"/>
      <c r="V127" s="167"/>
      <c r="W127" s="167"/>
      <c r="X127" s="167"/>
      <c r="Y127" s="49">
        <f>ROUND(T127*$AF$26,2)</f>
        <v>0</v>
      </c>
      <c r="Z127" s="50">
        <f aca="true" t="shared" si="14" ref="Z127:Z134">+T127+Y127</f>
        <v>0</v>
      </c>
      <c r="AF127" s="159">
        <f>Z127+Z128</f>
        <v>73.48</v>
      </c>
      <c r="AH127" s="15"/>
      <c r="AI127" s="161">
        <v>155.6</v>
      </c>
      <c r="AK127" s="163">
        <f>AF127/AI127</f>
        <v>0.472</v>
      </c>
    </row>
    <row r="128" spans="1:37" ht="12.75" customHeight="1" hidden="1">
      <c r="A128" s="142"/>
      <c r="B128" s="144"/>
      <c r="C128" s="212"/>
      <c r="D128" s="213"/>
      <c r="E128" s="213"/>
      <c r="F128" s="213"/>
      <c r="G128" s="214"/>
      <c r="H128" s="74" t="s">
        <v>10</v>
      </c>
      <c r="I128" s="165" t="s">
        <v>11</v>
      </c>
      <c r="J128" s="166"/>
      <c r="K128" s="167">
        <f>K17</f>
        <v>2018.73</v>
      </c>
      <c r="L128" s="167"/>
      <c r="M128" s="167"/>
      <c r="N128" s="167"/>
      <c r="O128" s="168">
        <f>+'[6]Шуш_3 эт и выше'!O146</f>
        <v>0.0364</v>
      </c>
      <c r="P128" s="168"/>
      <c r="Q128" s="168"/>
      <c r="R128" s="168"/>
      <c r="S128" s="168"/>
      <c r="T128" s="167">
        <f>K128*O128</f>
        <v>73.48</v>
      </c>
      <c r="U128" s="167"/>
      <c r="V128" s="167"/>
      <c r="W128" s="167"/>
      <c r="X128" s="167"/>
      <c r="Y128" s="51">
        <v>0</v>
      </c>
      <c r="Z128" s="50">
        <f t="shared" si="14"/>
        <v>73.48</v>
      </c>
      <c r="AF128" s="160"/>
      <c r="AH128" s="15"/>
      <c r="AI128" s="162"/>
      <c r="AK128" s="164"/>
    </row>
    <row r="129" spans="1:37" ht="12.75" customHeight="1" hidden="1">
      <c r="A129" s="169" t="s">
        <v>7</v>
      </c>
      <c r="B129" s="141"/>
      <c r="C129" s="209" t="s">
        <v>84</v>
      </c>
      <c r="D129" s="210"/>
      <c r="E129" s="210"/>
      <c r="F129" s="210"/>
      <c r="G129" s="211"/>
      <c r="H129" s="74" t="s">
        <v>8</v>
      </c>
      <c r="I129" s="165" t="s">
        <v>9</v>
      </c>
      <c r="J129" s="166"/>
      <c r="K129" s="167">
        <f>K79</f>
        <v>0</v>
      </c>
      <c r="L129" s="167"/>
      <c r="M129" s="167"/>
      <c r="N129" s="167"/>
      <c r="O129" s="205">
        <f>+ROUND('[6]Шуш_3 эт и выше'!O147,2)</f>
        <v>0.55</v>
      </c>
      <c r="P129" s="206"/>
      <c r="Q129" s="206"/>
      <c r="R129" s="206"/>
      <c r="S129" s="207"/>
      <c r="T129" s="167">
        <f>ROUND(K129*O129,2)</f>
        <v>0</v>
      </c>
      <c r="U129" s="167"/>
      <c r="V129" s="167"/>
      <c r="W129" s="167"/>
      <c r="X129" s="167"/>
      <c r="Y129" s="49">
        <f>ROUND(T129*$AF$26,2)</f>
        <v>0</v>
      </c>
      <c r="Z129" s="50">
        <f t="shared" si="14"/>
        <v>0</v>
      </c>
      <c r="AF129" s="159">
        <f>Z129+Z130</f>
        <v>67.83</v>
      </c>
      <c r="AH129" s="15"/>
      <c r="AI129" s="161">
        <v>693.58</v>
      </c>
      <c r="AK129" s="163">
        <f>AF129/AI129</f>
        <v>0.098</v>
      </c>
    </row>
    <row r="130" spans="1:37" ht="12.75" customHeight="1" hidden="1">
      <c r="A130" s="142"/>
      <c r="B130" s="144"/>
      <c r="C130" s="212"/>
      <c r="D130" s="213"/>
      <c r="E130" s="213"/>
      <c r="F130" s="213"/>
      <c r="G130" s="214"/>
      <c r="H130" s="74" t="s">
        <v>10</v>
      </c>
      <c r="I130" s="165" t="s">
        <v>11</v>
      </c>
      <c r="J130" s="166"/>
      <c r="K130" s="167">
        <f>K80</f>
        <v>2018.73</v>
      </c>
      <c r="L130" s="167"/>
      <c r="M130" s="167"/>
      <c r="N130" s="167"/>
      <c r="O130" s="168">
        <f>+'[6]Шуш_3 эт и выше'!O148</f>
        <v>0.0336</v>
      </c>
      <c r="P130" s="168"/>
      <c r="Q130" s="168"/>
      <c r="R130" s="168"/>
      <c r="S130" s="168"/>
      <c r="T130" s="167">
        <f>K130*O130</f>
        <v>67.83</v>
      </c>
      <c r="U130" s="167"/>
      <c r="V130" s="167"/>
      <c r="W130" s="167"/>
      <c r="X130" s="167"/>
      <c r="Y130" s="51">
        <v>0</v>
      </c>
      <c r="Z130" s="50">
        <f t="shared" si="14"/>
        <v>67.83</v>
      </c>
      <c r="AF130" s="160"/>
      <c r="AH130" s="15"/>
      <c r="AI130" s="162"/>
      <c r="AK130" s="164"/>
    </row>
    <row r="131" spans="1:37" ht="12.75" customHeight="1">
      <c r="A131" s="169" t="s">
        <v>7</v>
      </c>
      <c r="B131" s="141"/>
      <c r="C131" s="209" t="s">
        <v>85</v>
      </c>
      <c r="D131" s="210"/>
      <c r="E131" s="210"/>
      <c r="F131" s="210"/>
      <c r="G131" s="211"/>
      <c r="H131" s="74" t="s">
        <v>8</v>
      </c>
      <c r="I131" s="165" t="s">
        <v>9</v>
      </c>
      <c r="J131" s="166"/>
      <c r="K131" s="167">
        <f>+K71</f>
        <v>85.14</v>
      </c>
      <c r="L131" s="167"/>
      <c r="M131" s="167"/>
      <c r="N131" s="167"/>
      <c r="O131" s="202">
        <f>+ROUND('[6]Шуш_3 эт и выше'!O150,2)</f>
        <v>0.55</v>
      </c>
      <c r="P131" s="203"/>
      <c r="Q131" s="203"/>
      <c r="R131" s="203"/>
      <c r="S131" s="204"/>
      <c r="T131" s="167">
        <f>ROUND(K131*O131,2)</f>
        <v>46.83</v>
      </c>
      <c r="U131" s="167"/>
      <c r="V131" s="167"/>
      <c r="W131" s="167"/>
      <c r="X131" s="167"/>
      <c r="Y131" s="49">
        <f>ROUND(T131*$AF$26,2)</f>
        <v>23.42</v>
      </c>
      <c r="Z131" s="83">
        <f t="shared" si="14"/>
        <v>70.25</v>
      </c>
      <c r="AF131" s="159">
        <f>Z131+Z132</f>
        <v>146.36</v>
      </c>
      <c r="AH131" s="15"/>
      <c r="AI131" s="161">
        <v>693.58</v>
      </c>
      <c r="AK131" s="163">
        <f>AF131/AI131</f>
        <v>0.211</v>
      </c>
    </row>
    <row r="132" spans="1:37" ht="12.75" customHeight="1">
      <c r="A132" s="142"/>
      <c r="B132" s="144"/>
      <c r="C132" s="212"/>
      <c r="D132" s="213"/>
      <c r="E132" s="213"/>
      <c r="F132" s="213"/>
      <c r="G132" s="214"/>
      <c r="H132" s="74" t="s">
        <v>10</v>
      </c>
      <c r="I132" s="165" t="s">
        <v>11</v>
      </c>
      <c r="J132" s="166"/>
      <c r="K132" s="167">
        <f>+K72</f>
        <v>2018.73</v>
      </c>
      <c r="L132" s="167"/>
      <c r="M132" s="167"/>
      <c r="N132" s="167"/>
      <c r="O132" s="168">
        <f>+'[6]Шуш_3 эт и выше'!O151</f>
        <v>0.0377</v>
      </c>
      <c r="P132" s="168"/>
      <c r="Q132" s="168"/>
      <c r="R132" s="168"/>
      <c r="S132" s="168"/>
      <c r="T132" s="167">
        <f>K132*O132</f>
        <v>76.11</v>
      </c>
      <c r="U132" s="167"/>
      <c r="V132" s="167"/>
      <c r="W132" s="167"/>
      <c r="X132" s="167"/>
      <c r="Y132" s="51">
        <v>0</v>
      </c>
      <c r="Z132" s="83">
        <f t="shared" si="14"/>
        <v>76.11</v>
      </c>
      <c r="AF132" s="160"/>
      <c r="AH132" s="15"/>
      <c r="AI132" s="162"/>
      <c r="AK132" s="164"/>
    </row>
    <row r="133" spans="1:37" ht="12.75" customHeight="1">
      <c r="A133" s="169" t="s">
        <v>7</v>
      </c>
      <c r="B133" s="141"/>
      <c r="C133" s="209" t="s">
        <v>86</v>
      </c>
      <c r="D133" s="210"/>
      <c r="E133" s="210"/>
      <c r="F133" s="210"/>
      <c r="G133" s="211"/>
      <c r="H133" s="74" t="s">
        <v>8</v>
      </c>
      <c r="I133" s="165" t="s">
        <v>9</v>
      </c>
      <c r="J133" s="166"/>
      <c r="K133" s="167">
        <f>+K73</f>
        <v>85.14</v>
      </c>
      <c r="L133" s="167"/>
      <c r="M133" s="167"/>
      <c r="N133" s="167"/>
      <c r="O133" s="202">
        <f>+ROUND('[6]Шуш_3 эт и выше'!O152,2)</f>
        <v>0.55</v>
      </c>
      <c r="P133" s="203"/>
      <c r="Q133" s="203"/>
      <c r="R133" s="203"/>
      <c r="S133" s="204"/>
      <c r="T133" s="167">
        <f>ROUND(K133*O133,2)</f>
        <v>46.83</v>
      </c>
      <c r="U133" s="167"/>
      <c r="V133" s="167"/>
      <c r="W133" s="167"/>
      <c r="X133" s="167"/>
      <c r="Y133" s="49">
        <f>ROUND(T133*$AF$26,2)</f>
        <v>23.42</v>
      </c>
      <c r="Z133" s="83">
        <f t="shared" si="14"/>
        <v>70.25</v>
      </c>
      <c r="AF133" s="159">
        <f>Z133+Z134</f>
        <v>140.7</v>
      </c>
      <c r="AH133" s="15"/>
      <c r="AI133" s="161">
        <v>693.58</v>
      </c>
      <c r="AK133" s="163">
        <f>AF133/AI133</f>
        <v>0.203</v>
      </c>
    </row>
    <row r="134" spans="1:37" ht="12.75" customHeight="1">
      <c r="A134" s="142"/>
      <c r="B134" s="144"/>
      <c r="C134" s="212"/>
      <c r="D134" s="213"/>
      <c r="E134" s="213"/>
      <c r="F134" s="213"/>
      <c r="G134" s="214"/>
      <c r="H134" s="74" t="s">
        <v>10</v>
      </c>
      <c r="I134" s="165" t="s">
        <v>11</v>
      </c>
      <c r="J134" s="166"/>
      <c r="K134" s="167">
        <f>+K74</f>
        <v>2018.73</v>
      </c>
      <c r="L134" s="167"/>
      <c r="M134" s="167"/>
      <c r="N134" s="167"/>
      <c r="O134" s="168">
        <f>+'[6]Шуш_3 эт и выше'!O153</f>
        <v>0.0349</v>
      </c>
      <c r="P134" s="168"/>
      <c r="Q134" s="168"/>
      <c r="R134" s="168"/>
      <c r="S134" s="168"/>
      <c r="T134" s="167">
        <f>K134*O134</f>
        <v>70.45</v>
      </c>
      <c r="U134" s="167"/>
      <c r="V134" s="167"/>
      <c r="W134" s="167"/>
      <c r="X134" s="167"/>
      <c r="Y134" s="51">
        <v>0</v>
      </c>
      <c r="Z134" s="83">
        <f t="shared" si="14"/>
        <v>70.45</v>
      </c>
      <c r="AF134" s="160"/>
      <c r="AH134" s="15"/>
      <c r="AI134" s="162"/>
      <c r="AK134" s="164"/>
    </row>
    <row r="135" spans="4:34" ht="6" customHeight="1">
      <c r="D135" s="61"/>
      <c r="E135" s="61"/>
      <c r="F135" s="61"/>
      <c r="G135" s="61"/>
      <c r="H135" s="61"/>
      <c r="I135" s="61"/>
      <c r="J135" s="61"/>
      <c r="AH135" s="15"/>
    </row>
    <row r="136" spans="1:32" s="24" customFormat="1" ht="29.25" customHeight="1">
      <c r="A136" s="177" t="s">
        <v>49</v>
      </c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</row>
    <row r="137" spans="1:34" ht="51" customHeight="1" hidden="1">
      <c r="A137" s="178" t="s">
        <v>4</v>
      </c>
      <c r="B137" s="179"/>
      <c r="C137" s="180" t="s">
        <v>28</v>
      </c>
      <c r="D137" s="181"/>
      <c r="E137" s="181"/>
      <c r="F137" s="181"/>
      <c r="G137" s="181"/>
      <c r="H137" s="182"/>
      <c r="I137" s="200" t="s">
        <v>5</v>
      </c>
      <c r="J137" s="200"/>
      <c r="K137" s="200" t="s">
        <v>29</v>
      </c>
      <c r="L137" s="200"/>
      <c r="M137" s="200"/>
      <c r="N137" s="200"/>
      <c r="O137" s="200" t="str">
        <f>+O125</f>
        <v>Норматив
 горячей воды
куб.м. ** Гкал/куб.м</v>
      </c>
      <c r="P137" s="200"/>
      <c r="Q137" s="200"/>
      <c r="R137" s="200"/>
      <c r="S137" s="200"/>
      <c r="T137" s="200" t="s">
        <v>76</v>
      </c>
      <c r="U137" s="200"/>
      <c r="V137" s="200"/>
      <c r="W137" s="200"/>
      <c r="X137" s="200"/>
      <c r="Y137" s="48" t="s">
        <v>77</v>
      </c>
      <c r="Z137" s="48" t="s">
        <v>78</v>
      </c>
      <c r="AH137" s="15"/>
    </row>
    <row r="138" spans="1:37" ht="12.75" customHeight="1" hidden="1">
      <c r="A138" s="183">
        <v>1</v>
      </c>
      <c r="B138" s="184"/>
      <c r="C138" s="183">
        <v>2</v>
      </c>
      <c r="D138" s="185"/>
      <c r="E138" s="185"/>
      <c r="F138" s="185"/>
      <c r="G138" s="185"/>
      <c r="H138" s="184"/>
      <c r="I138" s="196">
        <v>3</v>
      </c>
      <c r="J138" s="196"/>
      <c r="K138" s="196">
        <v>4</v>
      </c>
      <c r="L138" s="196"/>
      <c r="M138" s="196"/>
      <c r="N138" s="196"/>
      <c r="O138" s="196">
        <v>5</v>
      </c>
      <c r="P138" s="196"/>
      <c r="Q138" s="196"/>
      <c r="R138" s="196"/>
      <c r="S138" s="196"/>
      <c r="T138" s="197">
        <v>6</v>
      </c>
      <c r="U138" s="198"/>
      <c r="V138" s="198"/>
      <c r="W138" s="198"/>
      <c r="X138" s="199"/>
      <c r="Y138" s="45">
        <v>7</v>
      </c>
      <c r="Z138" s="45">
        <v>8</v>
      </c>
      <c r="AH138" s="15"/>
      <c r="AI138" s="14"/>
      <c r="AK138" s="14"/>
    </row>
    <row r="139" spans="1:37" ht="12.75" customHeight="1" hidden="1">
      <c r="A139" s="169" t="s">
        <v>7</v>
      </c>
      <c r="B139" s="141"/>
      <c r="C139" s="209" t="s">
        <v>83</v>
      </c>
      <c r="D139" s="210"/>
      <c r="E139" s="210"/>
      <c r="F139" s="210"/>
      <c r="G139" s="211"/>
      <c r="H139" s="74" t="s">
        <v>8</v>
      </c>
      <c r="I139" s="165" t="s">
        <v>9</v>
      </c>
      <c r="J139" s="166"/>
      <c r="K139" s="167">
        <f>K16</f>
        <v>0</v>
      </c>
      <c r="L139" s="167"/>
      <c r="M139" s="167"/>
      <c r="N139" s="167"/>
      <c r="O139" s="205">
        <f>+ROUND('[6]Шуш_3 эт и выше'!O159,2)</f>
        <v>1.91</v>
      </c>
      <c r="P139" s="206"/>
      <c r="Q139" s="206"/>
      <c r="R139" s="206"/>
      <c r="S139" s="207"/>
      <c r="T139" s="167">
        <f>ROUND(K139*O139,2)</f>
        <v>0</v>
      </c>
      <c r="U139" s="167"/>
      <c r="V139" s="167"/>
      <c r="W139" s="167"/>
      <c r="X139" s="167"/>
      <c r="Y139" s="49">
        <f>ROUND(T139*$AF$26,2)</f>
        <v>0</v>
      </c>
      <c r="Z139" s="50">
        <f aca="true" t="shared" si="15" ref="Z139:Z146">+T139+Y139</f>
        <v>0</v>
      </c>
      <c r="AF139" s="159">
        <f>Z139+Z140</f>
        <v>254.97</v>
      </c>
      <c r="AH139" s="15"/>
      <c r="AI139" s="161">
        <v>375.04</v>
      </c>
      <c r="AK139" s="163">
        <f>AF139/AI139</f>
        <v>0.68</v>
      </c>
    </row>
    <row r="140" spans="1:37" ht="12.75" customHeight="1" hidden="1">
      <c r="A140" s="142"/>
      <c r="B140" s="144"/>
      <c r="C140" s="212"/>
      <c r="D140" s="213"/>
      <c r="E140" s="213"/>
      <c r="F140" s="213"/>
      <c r="G140" s="214"/>
      <c r="H140" s="74" t="s">
        <v>10</v>
      </c>
      <c r="I140" s="165" t="s">
        <v>11</v>
      </c>
      <c r="J140" s="166"/>
      <c r="K140" s="167">
        <f>K17</f>
        <v>2018.73</v>
      </c>
      <c r="L140" s="167"/>
      <c r="M140" s="167"/>
      <c r="N140" s="167"/>
      <c r="O140" s="168">
        <f>+'[6]Шуш_3 эт и выше'!O160</f>
        <v>0.1263</v>
      </c>
      <c r="P140" s="168"/>
      <c r="Q140" s="168"/>
      <c r="R140" s="168"/>
      <c r="S140" s="168"/>
      <c r="T140" s="167">
        <f>K140*O140</f>
        <v>254.97</v>
      </c>
      <c r="U140" s="167"/>
      <c r="V140" s="167"/>
      <c r="W140" s="167"/>
      <c r="X140" s="167"/>
      <c r="Y140" s="51">
        <v>0</v>
      </c>
      <c r="Z140" s="50">
        <f t="shared" si="15"/>
        <v>254.97</v>
      </c>
      <c r="AF140" s="160"/>
      <c r="AH140" s="15"/>
      <c r="AI140" s="162"/>
      <c r="AK140" s="164"/>
    </row>
    <row r="141" spans="1:37" ht="12.75" customHeight="1" hidden="1">
      <c r="A141" s="169" t="s">
        <v>7</v>
      </c>
      <c r="B141" s="141"/>
      <c r="C141" s="209" t="s">
        <v>84</v>
      </c>
      <c r="D141" s="210"/>
      <c r="E141" s="210"/>
      <c r="F141" s="210"/>
      <c r="G141" s="211"/>
      <c r="H141" s="74" t="s">
        <v>8</v>
      </c>
      <c r="I141" s="165" t="s">
        <v>9</v>
      </c>
      <c r="J141" s="166"/>
      <c r="K141" s="167">
        <f>K91</f>
        <v>0</v>
      </c>
      <c r="L141" s="167"/>
      <c r="M141" s="167"/>
      <c r="N141" s="167"/>
      <c r="O141" s="205">
        <f>+ROUND('[6]Шуш_3 эт и выше'!O161,2)</f>
        <v>1.91</v>
      </c>
      <c r="P141" s="206"/>
      <c r="Q141" s="206"/>
      <c r="R141" s="206"/>
      <c r="S141" s="207"/>
      <c r="T141" s="167">
        <f>ROUND(K141*O141,2)</f>
        <v>0</v>
      </c>
      <c r="U141" s="167"/>
      <c r="V141" s="167"/>
      <c r="W141" s="167"/>
      <c r="X141" s="167"/>
      <c r="Y141" s="49">
        <f>ROUND(T141*$AF$26,2)</f>
        <v>0</v>
      </c>
      <c r="Z141" s="50">
        <f t="shared" si="15"/>
        <v>0</v>
      </c>
      <c r="AF141" s="159">
        <f>Z141+Z142</f>
        <v>235.18</v>
      </c>
      <c r="AH141" s="15"/>
      <c r="AI141" s="161">
        <v>693.58</v>
      </c>
      <c r="AK141" s="163">
        <f>AF141/AI141</f>
        <v>0.339</v>
      </c>
    </row>
    <row r="142" spans="1:37" ht="12.75" customHeight="1" hidden="1">
      <c r="A142" s="142"/>
      <c r="B142" s="144"/>
      <c r="C142" s="212"/>
      <c r="D142" s="213"/>
      <c r="E142" s="213"/>
      <c r="F142" s="213"/>
      <c r="G142" s="214"/>
      <c r="H142" s="74" t="s">
        <v>10</v>
      </c>
      <c r="I142" s="165" t="s">
        <v>11</v>
      </c>
      <c r="J142" s="166"/>
      <c r="K142" s="167">
        <f>K92</f>
        <v>2018.73</v>
      </c>
      <c r="L142" s="167"/>
      <c r="M142" s="167"/>
      <c r="N142" s="167"/>
      <c r="O142" s="168">
        <f>+'[6]Шуш_3 эт и выше'!O162</f>
        <v>0.1165</v>
      </c>
      <c r="P142" s="168"/>
      <c r="Q142" s="168"/>
      <c r="R142" s="168"/>
      <c r="S142" s="168"/>
      <c r="T142" s="167">
        <f>K142*O142</f>
        <v>235.18</v>
      </c>
      <c r="U142" s="167"/>
      <c r="V142" s="167"/>
      <c r="W142" s="167"/>
      <c r="X142" s="167"/>
      <c r="Y142" s="51">
        <v>0</v>
      </c>
      <c r="Z142" s="50">
        <f t="shared" si="15"/>
        <v>235.18</v>
      </c>
      <c r="AF142" s="160"/>
      <c r="AH142" s="15"/>
      <c r="AI142" s="162"/>
      <c r="AK142" s="164"/>
    </row>
    <row r="143" spans="1:37" ht="12.75" customHeight="1">
      <c r="A143" s="169" t="s">
        <v>7</v>
      </c>
      <c r="B143" s="141"/>
      <c r="C143" s="209" t="s">
        <v>85</v>
      </c>
      <c r="D143" s="210"/>
      <c r="E143" s="210"/>
      <c r="F143" s="210"/>
      <c r="G143" s="211"/>
      <c r="H143" s="74" t="s">
        <v>8</v>
      </c>
      <c r="I143" s="165" t="s">
        <v>9</v>
      </c>
      <c r="J143" s="166"/>
      <c r="K143" s="167">
        <f>+K131</f>
        <v>85.14</v>
      </c>
      <c r="L143" s="167"/>
      <c r="M143" s="167"/>
      <c r="N143" s="167"/>
      <c r="O143" s="202">
        <f>+ROUND('[6]Шуш_3 эт и выше'!O164,2)</f>
        <v>1.91</v>
      </c>
      <c r="P143" s="203"/>
      <c r="Q143" s="203"/>
      <c r="R143" s="203"/>
      <c r="S143" s="204"/>
      <c r="T143" s="167">
        <f>ROUND(K143*O143,2)</f>
        <v>162.62</v>
      </c>
      <c r="U143" s="167"/>
      <c r="V143" s="167"/>
      <c r="W143" s="167"/>
      <c r="X143" s="167"/>
      <c r="Y143" s="49">
        <f>ROUND(T143*$AF$26,2)</f>
        <v>81.31</v>
      </c>
      <c r="Z143" s="83">
        <f t="shared" si="15"/>
        <v>243.93</v>
      </c>
      <c r="AF143" s="159">
        <f>Z143+Z144</f>
        <v>508.38</v>
      </c>
      <c r="AH143" s="15"/>
      <c r="AI143" s="161">
        <v>693.58</v>
      </c>
      <c r="AK143" s="163">
        <f>AF143/AI143</f>
        <v>0.733</v>
      </c>
    </row>
    <row r="144" spans="1:37" ht="12.75" customHeight="1">
      <c r="A144" s="142"/>
      <c r="B144" s="144"/>
      <c r="C144" s="212"/>
      <c r="D144" s="213"/>
      <c r="E144" s="213"/>
      <c r="F144" s="213"/>
      <c r="G144" s="214"/>
      <c r="H144" s="74" t="s">
        <v>10</v>
      </c>
      <c r="I144" s="165" t="s">
        <v>11</v>
      </c>
      <c r="J144" s="166"/>
      <c r="K144" s="167">
        <f>+K132</f>
        <v>2018.73</v>
      </c>
      <c r="L144" s="167"/>
      <c r="M144" s="167"/>
      <c r="N144" s="167"/>
      <c r="O144" s="168">
        <f>+'[6]Шуш_3 эт и выше'!O165</f>
        <v>0.131</v>
      </c>
      <c r="P144" s="168"/>
      <c r="Q144" s="168"/>
      <c r="R144" s="168"/>
      <c r="S144" s="168"/>
      <c r="T144" s="167">
        <f>K144*O144</f>
        <v>264.45</v>
      </c>
      <c r="U144" s="167"/>
      <c r="V144" s="167"/>
      <c r="W144" s="167"/>
      <c r="X144" s="167"/>
      <c r="Y144" s="51">
        <v>0</v>
      </c>
      <c r="Z144" s="83">
        <f t="shared" si="15"/>
        <v>264.45</v>
      </c>
      <c r="AF144" s="160"/>
      <c r="AH144" s="15"/>
      <c r="AI144" s="162"/>
      <c r="AK144" s="164"/>
    </row>
    <row r="145" spans="1:37" ht="12.75" customHeight="1">
      <c r="A145" s="169" t="s">
        <v>7</v>
      </c>
      <c r="B145" s="141"/>
      <c r="C145" s="209" t="s">
        <v>86</v>
      </c>
      <c r="D145" s="210"/>
      <c r="E145" s="210"/>
      <c r="F145" s="210"/>
      <c r="G145" s="211"/>
      <c r="H145" s="74" t="s">
        <v>8</v>
      </c>
      <c r="I145" s="165" t="s">
        <v>9</v>
      </c>
      <c r="J145" s="166"/>
      <c r="K145" s="167">
        <f>+K133</f>
        <v>85.14</v>
      </c>
      <c r="L145" s="167"/>
      <c r="M145" s="167"/>
      <c r="N145" s="167"/>
      <c r="O145" s="202">
        <f>+ROUND('[6]Шуш_3 эт и выше'!O166,2)</f>
        <v>1.91</v>
      </c>
      <c r="P145" s="203"/>
      <c r="Q145" s="203"/>
      <c r="R145" s="203"/>
      <c r="S145" s="204"/>
      <c r="T145" s="167">
        <f>ROUND(K145*O145,2)</f>
        <v>162.62</v>
      </c>
      <c r="U145" s="167"/>
      <c r="V145" s="167"/>
      <c r="W145" s="167"/>
      <c r="X145" s="167"/>
      <c r="Y145" s="49">
        <f>ROUND(T145*$AF$26,2)</f>
        <v>81.31</v>
      </c>
      <c r="Z145" s="83">
        <f t="shared" si="15"/>
        <v>243.93</v>
      </c>
      <c r="AF145" s="159">
        <f>Z145+Z146</f>
        <v>488.8</v>
      </c>
      <c r="AH145" s="15"/>
      <c r="AI145" s="161">
        <v>693.58</v>
      </c>
      <c r="AK145" s="163">
        <f>AF145/AI145</f>
        <v>0.705</v>
      </c>
    </row>
    <row r="146" spans="1:37" ht="12.75" customHeight="1">
      <c r="A146" s="142"/>
      <c r="B146" s="144"/>
      <c r="C146" s="212"/>
      <c r="D146" s="213"/>
      <c r="E146" s="213"/>
      <c r="F146" s="213"/>
      <c r="G146" s="214"/>
      <c r="H146" s="74" t="s">
        <v>10</v>
      </c>
      <c r="I146" s="165" t="s">
        <v>11</v>
      </c>
      <c r="J146" s="166"/>
      <c r="K146" s="167">
        <f>+K134</f>
        <v>2018.73</v>
      </c>
      <c r="L146" s="167"/>
      <c r="M146" s="167"/>
      <c r="N146" s="167"/>
      <c r="O146" s="168">
        <f>+'[6]Шуш_3 эт и выше'!O167</f>
        <v>0.1213</v>
      </c>
      <c r="P146" s="168"/>
      <c r="Q146" s="168"/>
      <c r="R146" s="168"/>
      <c r="S146" s="168"/>
      <c r="T146" s="167">
        <f>K146*O146</f>
        <v>244.87</v>
      </c>
      <c r="U146" s="167"/>
      <c r="V146" s="167"/>
      <c r="W146" s="167"/>
      <c r="X146" s="167"/>
      <c r="Y146" s="51">
        <v>0</v>
      </c>
      <c r="Z146" s="83">
        <f t="shared" si="15"/>
        <v>244.87</v>
      </c>
      <c r="AF146" s="160"/>
      <c r="AH146" s="15"/>
      <c r="AI146" s="162"/>
      <c r="AK146" s="164"/>
    </row>
    <row r="147" spans="4:34" ht="13.5" customHeight="1" hidden="1">
      <c r="D147" s="61"/>
      <c r="E147" s="61"/>
      <c r="F147" s="61"/>
      <c r="G147" s="61"/>
      <c r="H147" s="61"/>
      <c r="I147" s="61"/>
      <c r="J147" s="61"/>
      <c r="AH147" s="15"/>
    </row>
    <row r="148" spans="4:10" ht="3.75" customHeight="1">
      <c r="D148" s="61"/>
      <c r="E148" s="61"/>
      <c r="F148" s="61"/>
      <c r="G148" s="61"/>
      <c r="H148" s="61"/>
      <c r="I148" s="61"/>
      <c r="J148" s="61"/>
    </row>
    <row r="149" spans="1:35" s="5" customFormat="1" ht="15">
      <c r="A149" s="176" t="s">
        <v>138</v>
      </c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75"/>
      <c r="AG149" s="75"/>
      <c r="AH149"/>
      <c r="AI149" s="20"/>
    </row>
    <row r="150" spans="1:33" s="24" customFormat="1" ht="27" customHeight="1">
      <c r="A150" s="177" t="s">
        <v>41</v>
      </c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23"/>
      <c r="AG150" s="23"/>
    </row>
    <row r="151" spans="1:35" ht="51" customHeight="1" hidden="1">
      <c r="A151" s="178" t="s">
        <v>4</v>
      </c>
      <c r="B151" s="179"/>
      <c r="C151" s="180" t="s">
        <v>28</v>
      </c>
      <c r="D151" s="181"/>
      <c r="E151" s="181"/>
      <c r="F151" s="181"/>
      <c r="G151" s="181"/>
      <c r="H151" s="182"/>
      <c r="I151" s="200" t="s">
        <v>5</v>
      </c>
      <c r="J151" s="200"/>
      <c r="K151" s="200" t="s">
        <v>29</v>
      </c>
      <c r="L151" s="200"/>
      <c r="M151" s="200"/>
      <c r="N151" s="200"/>
      <c r="O151" s="200" t="str">
        <f>+'[6]Шуш_1-2 эт'!O152:S152</f>
        <v>Объем теплоносителя, Гкал на нагрев, (м3, Гкал)</v>
      </c>
      <c r="P151" s="200"/>
      <c r="Q151" s="200"/>
      <c r="R151" s="200"/>
      <c r="S151" s="200"/>
      <c r="T151" s="200" t="s">
        <v>6</v>
      </c>
      <c r="U151" s="200"/>
      <c r="V151" s="200"/>
      <c r="W151" s="200"/>
      <c r="X151" s="200"/>
      <c r="Y151" s="52" t="s">
        <v>77</v>
      </c>
      <c r="Z151" s="48" t="s">
        <v>78</v>
      </c>
      <c r="AF151"/>
      <c r="AG151" s="14"/>
      <c r="AI151" s="15"/>
    </row>
    <row r="152" spans="1:38" ht="24" customHeight="1" hidden="1">
      <c r="A152" s="183">
        <v>1</v>
      </c>
      <c r="B152" s="184"/>
      <c r="C152" s="183">
        <v>2</v>
      </c>
      <c r="D152" s="185"/>
      <c r="E152" s="185"/>
      <c r="F152" s="185"/>
      <c r="G152" s="185"/>
      <c r="H152" s="184"/>
      <c r="I152" s="196">
        <v>3</v>
      </c>
      <c r="J152" s="196"/>
      <c r="K152" s="196">
        <v>4</v>
      </c>
      <c r="L152" s="196"/>
      <c r="M152" s="196"/>
      <c r="N152" s="196"/>
      <c r="O152" s="196">
        <v>5</v>
      </c>
      <c r="P152" s="196"/>
      <c r="Q152" s="196"/>
      <c r="R152" s="196"/>
      <c r="S152" s="196"/>
      <c r="T152" s="197" t="s">
        <v>79</v>
      </c>
      <c r="U152" s="198"/>
      <c r="V152" s="198"/>
      <c r="W152" s="198"/>
      <c r="X152" s="199"/>
      <c r="Y152" s="45" t="s">
        <v>90</v>
      </c>
      <c r="Z152" s="45" t="s">
        <v>80</v>
      </c>
      <c r="AF152"/>
      <c r="AG152" s="14"/>
      <c r="AI152" s="15"/>
      <c r="AJ152" s="14"/>
      <c r="AL152" s="14"/>
    </row>
    <row r="153" spans="1:38" ht="12.75" customHeight="1">
      <c r="A153" s="169" t="s">
        <v>7</v>
      </c>
      <c r="B153" s="141"/>
      <c r="C153" s="170" t="s">
        <v>85</v>
      </c>
      <c r="D153" s="171"/>
      <c r="E153" s="171"/>
      <c r="F153" s="171"/>
      <c r="G153" s="172"/>
      <c r="H153" s="74" t="s">
        <v>8</v>
      </c>
      <c r="I153" s="165" t="s">
        <v>9</v>
      </c>
      <c r="J153" s="166"/>
      <c r="K153" s="167">
        <f>+K143</f>
        <v>85.14</v>
      </c>
      <c r="L153" s="167"/>
      <c r="M153" s="167"/>
      <c r="N153" s="167"/>
      <c r="O153" s="167">
        <f>+O47*2</f>
        <v>6.48</v>
      </c>
      <c r="P153" s="167"/>
      <c r="Q153" s="167"/>
      <c r="R153" s="167"/>
      <c r="S153" s="167"/>
      <c r="T153" s="167">
        <f>K153*O153</f>
        <v>551.71</v>
      </c>
      <c r="U153" s="167"/>
      <c r="V153" s="167"/>
      <c r="W153" s="167"/>
      <c r="X153" s="167"/>
      <c r="Y153" s="49">
        <f>ROUND(T153*$AF$26,2)</f>
        <v>275.86</v>
      </c>
      <c r="Z153" s="83">
        <f>+T153+Y153</f>
        <v>827.57</v>
      </c>
      <c r="AF153" s="159">
        <f>Z153+Z154</f>
        <v>1724.9</v>
      </c>
      <c r="AG153" s="226">
        <f>T153+T154</f>
        <v>1449.04</v>
      </c>
      <c r="AI153" s="15"/>
      <c r="AJ153" s="161">
        <v>844.99</v>
      </c>
      <c r="AL153" s="163">
        <f>AG153/AJ153</f>
        <v>1.715</v>
      </c>
    </row>
    <row r="154" spans="1:38" ht="12.75" customHeight="1">
      <c r="A154" s="142"/>
      <c r="B154" s="144"/>
      <c r="C154" s="173"/>
      <c r="D154" s="174"/>
      <c r="E154" s="174"/>
      <c r="F154" s="174"/>
      <c r="G154" s="175"/>
      <c r="H154" s="74" t="s">
        <v>10</v>
      </c>
      <c r="I154" s="165" t="s">
        <v>11</v>
      </c>
      <c r="J154" s="166"/>
      <c r="K154" s="167">
        <f>+K144</f>
        <v>2018.73</v>
      </c>
      <c r="L154" s="167"/>
      <c r="M154" s="167"/>
      <c r="N154" s="167"/>
      <c r="O154" s="168">
        <f>O153*O$21</f>
        <v>0.4445</v>
      </c>
      <c r="P154" s="168"/>
      <c r="Q154" s="168"/>
      <c r="R154" s="168"/>
      <c r="S154" s="168"/>
      <c r="T154" s="167">
        <f>K154*O154</f>
        <v>897.33</v>
      </c>
      <c r="U154" s="167"/>
      <c r="V154" s="167"/>
      <c r="W154" s="167"/>
      <c r="X154" s="167"/>
      <c r="Y154" s="51">
        <v>0</v>
      </c>
      <c r="Z154" s="83">
        <f>+T154+Y154</f>
        <v>897.33</v>
      </c>
      <c r="AF154" s="160"/>
      <c r="AG154" s="227"/>
      <c r="AI154" s="15"/>
      <c r="AJ154" s="162"/>
      <c r="AL154" s="164"/>
    </row>
    <row r="155" spans="1:38" ht="12.75" customHeight="1">
      <c r="A155" s="169" t="s">
        <v>7</v>
      </c>
      <c r="B155" s="141"/>
      <c r="C155" s="170" t="s">
        <v>86</v>
      </c>
      <c r="D155" s="171"/>
      <c r="E155" s="171"/>
      <c r="F155" s="171"/>
      <c r="G155" s="172"/>
      <c r="H155" s="74" t="s">
        <v>8</v>
      </c>
      <c r="I155" s="165" t="s">
        <v>9</v>
      </c>
      <c r="J155" s="166"/>
      <c r="K155" s="167">
        <f>+K145</f>
        <v>85.14</v>
      </c>
      <c r="L155" s="167"/>
      <c r="M155" s="167"/>
      <c r="N155" s="167"/>
      <c r="O155" s="167">
        <f>+O153</f>
        <v>6.48</v>
      </c>
      <c r="P155" s="167"/>
      <c r="Q155" s="167"/>
      <c r="R155" s="167"/>
      <c r="S155" s="167"/>
      <c r="T155" s="167">
        <f>K155*O155</f>
        <v>551.71</v>
      </c>
      <c r="U155" s="167"/>
      <c r="V155" s="167"/>
      <c r="W155" s="167"/>
      <c r="X155" s="167"/>
      <c r="Y155" s="49">
        <f>ROUND(T155*$AF$26,2)</f>
        <v>275.86</v>
      </c>
      <c r="Z155" s="83">
        <f>+T155+Y155</f>
        <v>827.57</v>
      </c>
      <c r="AF155" s="159">
        <f>Z155+Z156</f>
        <v>1658.28</v>
      </c>
      <c r="AG155" s="226">
        <f>T155+T156</f>
        <v>1382.42</v>
      </c>
      <c r="AI155" s="15"/>
      <c r="AJ155" s="161">
        <v>844.99</v>
      </c>
      <c r="AL155" s="163">
        <f>AG155/AJ155</f>
        <v>1.636</v>
      </c>
    </row>
    <row r="156" spans="1:38" ht="12.75" customHeight="1">
      <c r="A156" s="142"/>
      <c r="B156" s="144"/>
      <c r="C156" s="173"/>
      <c r="D156" s="174"/>
      <c r="E156" s="174"/>
      <c r="F156" s="174"/>
      <c r="G156" s="175"/>
      <c r="H156" s="74" t="s">
        <v>10</v>
      </c>
      <c r="I156" s="165" t="s">
        <v>11</v>
      </c>
      <c r="J156" s="166"/>
      <c r="K156" s="167">
        <f>+K146</f>
        <v>2018.73</v>
      </c>
      <c r="L156" s="167"/>
      <c r="M156" s="167"/>
      <c r="N156" s="167"/>
      <c r="O156" s="168">
        <f>O155*O$23</f>
        <v>0.4115</v>
      </c>
      <c r="P156" s="168"/>
      <c r="Q156" s="168"/>
      <c r="R156" s="168"/>
      <c r="S156" s="168"/>
      <c r="T156" s="167">
        <f>K156*O156</f>
        <v>830.71</v>
      </c>
      <c r="U156" s="167"/>
      <c r="V156" s="167"/>
      <c r="W156" s="167"/>
      <c r="X156" s="167"/>
      <c r="Y156" s="51">
        <v>0</v>
      </c>
      <c r="Z156" s="83">
        <f>+T156+Y156</f>
        <v>830.71</v>
      </c>
      <c r="AF156" s="160"/>
      <c r="AG156" s="227"/>
      <c r="AI156" s="15"/>
      <c r="AJ156" s="162"/>
      <c r="AL156" s="164"/>
    </row>
    <row r="157" spans="1:33" s="24" customFormat="1" ht="30" customHeight="1">
      <c r="A157" s="177" t="s">
        <v>43</v>
      </c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/>
      <c r="AE157" s="177"/>
      <c r="AF157" s="177"/>
      <c r="AG157" s="177"/>
    </row>
    <row r="158" spans="1:38" ht="12.75" customHeight="1">
      <c r="A158" s="169" t="s">
        <v>7</v>
      </c>
      <c r="B158" s="141"/>
      <c r="C158" s="170" t="s">
        <v>85</v>
      </c>
      <c r="D158" s="171"/>
      <c r="E158" s="171"/>
      <c r="F158" s="171"/>
      <c r="G158" s="172"/>
      <c r="H158" s="74" t="s">
        <v>8</v>
      </c>
      <c r="I158" s="165" t="s">
        <v>9</v>
      </c>
      <c r="J158" s="166"/>
      <c r="K158" s="167">
        <f>+K153</f>
        <v>85.14</v>
      </c>
      <c r="L158" s="167"/>
      <c r="M158" s="167"/>
      <c r="N158" s="167"/>
      <c r="O158" s="167">
        <f>+O71*2</f>
        <v>5.26</v>
      </c>
      <c r="P158" s="167"/>
      <c r="Q158" s="167"/>
      <c r="R158" s="167"/>
      <c r="S158" s="167"/>
      <c r="T158" s="167">
        <f>K158*O158</f>
        <v>447.84</v>
      </c>
      <c r="U158" s="167"/>
      <c r="V158" s="167"/>
      <c r="W158" s="167"/>
      <c r="X158" s="167"/>
      <c r="Y158" s="49">
        <f>ROUND(T158*$AF$26,2)</f>
        <v>223.92</v>
      </c>
      <c r="Z158" s="83">
        <f>+T158+Y158</f>
        <v>671.76</v>
      </c>
      <c r="AF158" s="159">
        <f>Z158+Z159</f>
        <v>1400.12</v>
      </c>
      <c r="AG158" s="226">
        <f>T158+T159</f>
        <v>1176.2</v>
      </c>
      <c r="AI158" s="15"/>
      <c r="AJ158" s="161">
        <v>844.99</v>
      </c>
      <c r="AL158" s="163">
        <f>AG158/AJ158</f>
        <v>1.392</v>
      </c>
    </row>
    <row r="159" spans="1:38" ht="12.75" customHeight="1">
      <c r="A159" s="142"/>
      <c r="B159" s="144"/>
      <c r="C159" s="173"/>
      <c r="D159" s="174"/>
      <c r="E159" s="174"/>
      <c r="F159" s="174"/>
      <c r="G159" s="175"/>
      <c r="H159" s="74" t="s">
        <v>10</v>
      </c>
      <c r="I159" s="165" t="s">
        <v>11</v>
      </c>
      <c r="J159" s="166"/>
      <c r="K159" s="167">
        <f>+K154</f>
        <v>2018.73</v>
      </c>
      <c r="L159" s="167"/>
      <c r="M159" s="167"/>
      <c r="N159" s="167"/>
      <c r="O159" s="168">
        <f>O158*O$21</f>
        <v>0.3608</v>
      </c>
      <c r="P159" s="168"/>
      <c r="Q159" s="168"/>
      <c r="R159" s="168"/>
      <c r="S159" s="168"/>
      <c r="T159" s="167">
        <f>K159*O159</f>
        <v>728.36</v>
      </c>
      <c r="U159" s="167"/>
      <c r="V159" s="167"/>
      <c r="W159" s="167"/>
      <c r="X159" s="167"/>
      <c r="Y159" s="51">
        <v>0</v>
      </c>
      <c r="Z159" s="83">
        <f>+T159+Y159</f>
        <v>728.36</v>
      </c>
      <c r="AF159" s="160"/>
      <c r="AG159" s="227"/>
      <c r="AI159" s="15"/>
      <c r="AJ159" s="162"/>
      <c r="AL159" s="164"/>
    </row>
    <row r="160" spans="1:38" ht="12.75" customHeight="1">
      <c r="A160" s="169" t="s">
        <v>7</v>
      </c>
      <c r="B160" s="141"/>
      <c r="C160" s="170" t="s">
        <v>86</v>
      </c>
      <c r="D160" s="171"/>
      <c r="E160" s="171"/>
      <c r="F160" s="171"/>
      <c r="G160" s="172"/>
      <c r="H160" s="74" t="s">
        <v>8</v>
      </c>
      <c r="I160" s="165" t="s">
        <v>9</v>
      </c>
      <c r="J160" s="166"/>
      <c r="K160" s="167">
        <f>+K155</f>
        <v>85.14</v>
      </c>
      <c r="L160" s="167"/>
      <c r="M160" s="167"/>
      <c r="N160" s="167"/>
      <c r="O160" s="167">
        <f>+O158</f>
        <v>5.26</v>
      </c>
      <c r="P160" s="167"/>
      <c r="Q160" s="167"/>
      <c r="R160" s="167"/>
      <c r="S160" s="167"/>
      <c r="T160" s="167">
        <f>K160*O160</f>
        <v>447.84</v>
      </c>
      <c r="U160" s="167"/>
      <c r="V160" s="167"/>
      <c r="W160" s="167"/>
      <c r="X160" s="167"/>
      <c r="Y160" s="49">
        <f>ROUND(T160*$AF$26,2)</f>
        <v>223.92</v>
      </c>
      <c r="Z160" s="83">
        <f>+T160+Y160</f>
        <v>671.76</v>
      </c>
      <c r="AF160" s="159">
        <f>Z160+Z161</f>
        <v>1346.02</v>
      </c>
      <c r="AG160" s="226">
        <f>T160+T161</f>
        <v>1122.1</v>
      </c>
      <c r="AI160" s="15"/>
      <c r="AJ160" s="161">
        <v>844.99</v>
      </c>
      <c r="AL160" s="163">
        <f>AG160/AJ160</f>
        <v>1.328</v>
      </c>
    </row>
    <row r="161" spans="1:38" ht="12.75" customHeight="1">
      <c r="A161" s="142"/>
      <c r="B161" s="144"/>
      <c r="C161" s="173"/>
      <c r="D161" s="174"/>
      <c r="E161" s="174"/>
      <c r="F161" s="174"/>
      <c r="G161" s="175"/>
      <c r="H161" s="74" t="s">
        <v>10</v>
      </c>
      <c r="I161" s="165" t="s">
        <v>11</v>
      </c>
      <c r="J161" s="166"/>
      <c r="K161" s="167">
        <f>+K156</f>
        <v>2018.73</v>
      </c>
      <c r="L161" s="167"/>
      <c r="M161" s="167"/>
      <c r="N161" s="167"/>
      <c r="O161" s="168">
        <f>O160*O$23</f>
        <v>0.334</v>
      </c>
      <c r="P161" s="168"/>
      <c r="Q161" s="168"/>
      <c r="R161" s="168"/>
      <c r="S161" s="168"/>
      <c r="T161" s="167">
        <f>K161*O161</f>
        <v>674.26</v>
      </c>
      <c r="U161" s="167"/>
      <c r="V161" s="167"/>
      <c r="W161" s="167"/>
      <c r="X161" s="167"/>
      <c r="Y161" s="51">
        <v>0</v>
      </c>
      <c r="Z161" s="83">
        <f>+T161+Y161</f>
        <v>674.26</v>
      </c>
      <c r="AF161" s="160"/>
      <c r="AG161" s="227"/>
      <c r="AI161" s="15"/>
      <c r="AJ161" s="162"/>
      <c r="AL161" s="164"/>
    </row>
    <row r="162" spans="1:39" ht="25.5" customHeight="1">
      <c r="A162" s="177" t="s">
        <v>48</v>
      </c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9"/>
      <c r="AG162" s="37"/>
      <c r="AL162" s="38" t="s">
        <v>114</v>
      </c>
      <c r="AM162" s="39" t="s">
        <v>115</v>
      </c>
    </row>
    <row r="163" spans="1:38" ht="12.75" customHeight="1">
      <c r="A163" s="169" t="s">
        <v>7</v>
      </c>
      <c r="B163" s="141"/>
      <c r="C163" s="170" t="s">
        <v>85</v>
      </c>
      <c r="D163" s="171"/>
      <c r="E163" s="171"/>
      <c r="F163" s="171"/>
      <c r="G163" s="172"/>
      <c r="H163" s="74" t="s">
        <v>8</v>
      </c>
      <c r="I163" s="165" t="s">
        <v>9</v>
      </c>
      <c r="J163" s="166"/>
      <c r="K163" s="167">
        <f>+K158</f>
        <v>85.14</v>
      </c>
      <c r="L163" s="167"/>
      <c r="M163" s="167"/>
      <c r="N163" s="167"/>
      <c r="O163" s="167">
        <f>+O131*2</f>
        <v>1.1</v>
      </c>
      <c r="P163" s="167"/>
      <c r="Q163" s="167"/>
      <c r="R163" s="167"/>
      <c r="S163" s="167"/>
      <c r="T163" s="167">
        <f>K163*O163</f>
        <v>93.65</v>
      </c>
      <c r="U163" s="167"/>
      <c r="V163" s="167"/>
      <c r="W163" s="167"/>
      <c r="X163" s="167"/>
      <c r="Y163" s="49">
        <f>ROUND(T163*$AF$26,2)</f>
        <v>46.83</v>
      </c>
      <c r="Z163" s="83">
        <f>+T163+Y163</f>
        <v>140.48</v>
      </c>
      <c r="AF163" s="159">
        <f>Z163+Z164</f>
        <v>292.89</v>
      </c>
      <c r="AG163" s="226">
        <f>T163+T164</f>
        <v>246.06</v>
      </c>
      <c r="AI163" s="15"/>
      <c r="AJ163" s="161">
        <v>844.99</v>
      </c>
      <c r="AL163" s="163">
        <f>AG163/AJ163</f>
        <v>0.291</v>
      </c>
    </row>
    <row r="164" spans="1:38" ht="12.75" customHeight="1">
      <c r="A164" s="142"/>
      <c r="B164" s="144"/>
      <c r="C164" s="173"/>
      <c r="D164" s="174"/>
      <c r="E164" s="174"/>
      <c r="F164" s="174"/>
      <c r="G164" s="175"/>
      <c r="H164" s="74" t="s">
        <v>10</v>
      </c>
      <c r="I164" s="165" t="s">
        <v>11</v>
      </c>
      <c r="J164" s="166"/>
      <c r="K164" s="167">
        <f>+K159</f>
        <v>2018.73</v>
      </c>
      <c r="L164" s="167"/>
      <c r="M164" s="167"/>
      <c r="N164" s="167"/>
      <c r="O164" s="168">
        <f>O163*O$21</f>
        <v>0.0755</v>
      </c>
      <c r="P164" s="168"/>
      <c r="Q164" s="168"/>
      <c r="R164" s="168"/>
      <c r="S164" s="168"/>
      <c r="T164" s="167">
        <f>K164*O164</f>
        <v>152.41</v>
      </c>
      <c r="U164" s="167"/>
      <c r="V164" s="167"/>
      <c r="W164" s="167"/>
      <c r="X164" s="167"/>
      <c r="Y164" s="51">
        <v>0</v>
      </c>
      <c r="Z164" s="83">
        <f>+T164+Y164</f>
        <v>152.41</v>
      </c>
      <c r="AF164" s="160"/>
      <c r="AG164" s="227"/>
      <c r="AI164" s="15"/>
      <c r="AJ164" s="162"/>
      <c r="AL164" s="164"/>
    </row>
    <row r="165" spans="1:38" ht="12.75" customHeight="1">
      <c r="A165" s="169" t="s">
        <v>7</v>
      </c>
      <c r="B165" s="141"/>
      <c r="C165" s="170" t="s">
        <v>86</v>
      </c>
      <c r="D165" s="171"/>
      <c r="E165" s="171"/>
      <c r="F165" s="171"/>
      <c r="G165" s="172"/>
      <c r="H165" s="74" t="s">
        <v>8</v>
      </c>
      <c r="I165" s="165" t="s">
        <v>9</v>
      </c>
      <c r="J165" s="166"/>
      <c r="K165" s="167">
        <f>+K160</f>
        <v>85.14</v>
      </c>
      <c r="L165" s="167"/>
      <c r="M165" s="167"/>
      <c r="N165" s="167"/>
      <c r="O165" s="167">
        <f>+O163</f>
        <v>1.1</v>
      </c>
      <c r="P165" s="167"/>
      <c r="Q165" s="167"/>
      <c r="R165" s="167"/>
      <c r="S165" s="167"/>
      <c r="T165" s="167">
        <f>K165*O165</f>
        <v>93.65</v>
      </c>
      <c r="U165" s="167"/>
      <c r="V165" s="167"/>
      <c r="W165" s="167"/>
      <c r="X165" s="167"/>
      <c r="Y165" s="49">
        <f>ROUND(T165*$AF$26,2)</f>
        <v>46.83</v>
      </c>
      <c r="Z165" s="83">
        <f>+T165+Y165</f>
        <v>140.48</v>
      </c>
      <c r="AF165" s="159">
        <f>Z165+Z166</f>
        <v>281.59</v>
      </c>
      <c r="AG165" s="226">
        <f>T165+T166</f>
        <v>234.76</v>
      </c>
      <c r="AI165" s="15"/>
      <c r="AJ165" s="161">
        <v>844.99</v>
      </c>
      <c r="AL165" s="163">
        <f>AG165/AJ165</f>
        <v>0.278</v>
      </c>
    </row>
    <row r="166" spans="1:38" ht="12.75" customHeight="1">
      <c r="A166" s="142"/>
      <c r="B166" s="144"/>
      <c r="C166" s="173"/>
      <c r="D166" s="174"/>
      <c r="E166" s="174"/>
      <c r="F166" s="174"/>
      <c r="G166" s="175"/>
      <c r="H166" s="74" t="s">
        <v>10</v>
      </c>
      <c r="I166" s="165" t="s">
        <v>11</v>
      </c>
      <c r="J166" s="166"/>
      <c r="K166" s="167">
        <f>+K161</f>
        <v>2018.73</v>
      </c>
      <c r="L166" s="167"/>
      <c r="M166" s="167"/>
      <c r="N166" s="167"/>
      <c r="O166" s="168">
        <f>O165*O$23</f>
        <v>0.0699</v>
      </c>
      <c r="P166" s="168"/>
      <c r="Q166" s="168"/>
      <c r="R166" s="168"/>
      <c r="S166" s="168"/>
      <c r="T166" s="167">
        <f>K166*O166</f>
        <v>141.11</v>
      </c>
      <c r="U166" s="167"/>
      <c r="V166" s="167"/>
      <c r="W166" s="167"/>
      <c r="X166" s="167"/>
      <c r="Y166" s="51">
        <v>0</v>
      </c>
      <c r="Z166" s="83">
        <f>+T166+Y166</f>
        <v>141.11</v>
      </c>
      <c r="AF166" s="160"/>
      <c r="AG166" s="227"/>
      <c r="AI166" s="15"/>
      <c r="AJ166" s="162"/>
      <c r="AL166" s="164"/>
    </row>
    <row r="167" spans="1:33" s="24" customFormat="1" ht="25.5" customHeight="1">
      <c r="A167" s="177" t="s">
        <v>49</v>
      </c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77"/>
    </row>
    <row r="168" spans="1:38" ht="12.75" customHeight="1">
      <c r="A168" s="169" t="s">
        <v>7</v>
      </c>
      <c r="B168" s="141"/>
      <c r="C168" s="170" t="s">
        <v>85</v>
      </c>
      <c r="D168" s="171"/>
      <c r="E168" s="171"/>
      <c r="F168" s="171"/>
      <c r="G168" s="172"/>
      <c r="H168" s="74" t="s">
        <v>8</v>
      </c>
      <c r="I168" s="165" t="s">
        <v>9</v>
      </c>
      <c r="J168" s="166"/>
      <c r="K168" s="167">
        <f>+K163</f>
        <v>85.14</v>
      </c>
      <c r="L168" s="167"/>
      <c r="M168" s="167"/>
      <c r="N168" s="167"/>
      <c r="O168" s="167">
        <f>+O143*2</f>
        <v>3.82</v>
      </c>
      <c r="P168" s="167"/>
      <c r="Q168" s="167"/>
      <c r="R168" s="167"/>
      <c r="S168" s="167"/>
      <c r="T168" s="167">
        <f>K168*O168</f>
        <v>325.23</v>
      </c>
      <c r="U168" s="167"/>
      <c r="V168" s="167"/>
      <c r="W168" s="167"/>
      <c r="X168" s="167"/>
      <c r="Y168" s="49">
        <f>ROUND(T168*$AF$26,2)</f>
        <v>162.62</v>
      </c>
      <c r="Z168" s="83">
        <f>+T168+Y168</f>
        <v>487.85</v>
      </c>
      <c r="AF168" s="159">
        <f>Z168+Z169</f>
        <v>1016.96</v>
      </c>
      <c r="AG168" s="226">
        <f>T168+T169</f>
        <v>854.34</v>
      </c>
      <c r="AI168" s="15"/>
      <c r="AJ168" s="161">
        <v>844.99</v>
      </c>
      <c r="AL168" s="163">
        <f>AG168/AJ168</f>
        <v>1.011</v>
      </c>
    </row>
    <row r="169" spans="1:38" ht="12.75" customHeight="1">
      <c r="A169" s="142"/>
      <c r="B169" s="144"/>
      <c r="C169" s="173"/>
      <c r="D169" s="174"/>
      <c r="E169" s="174"/>
      <c r="F169" s="174"/>
      <c r="G169" s="175"/>
      <c r="H169" s="74" t="s">
        <v>10</v>
      </c>
      <c r="I169" s="165" t="s">
        <v>11</v>
      </c>
      <c r="J169" s="166"/>
      <c r="K169" s="167">
        <f>+K164</f>
        <v>2018.73</v>
      </c>
      <c r="L169" s="167"/>
      <c r="M169" s="167"/>
      <c r="N169" s="167"/>
      <c r="O169" s="168">
        <f>O168*O$21</f>
        <v>0.2621</v>
      </c>
      <c r="P169" s="168"/>
      <c r="Q169" s="168"/>
      <c r="R169" s="168"/>
      <c r="S169" s="168"/>
      <c r="T169" s="167">
        <f>K169*O169</f>
        <v>529.11</v>
      </c>
      <c r="U169" s="167"/>
      <c r="V169" s="167"/>
      <c r="W169" s="167"/>
      <c r="X169" s="167"/>
      <c r="Y169" s="51">
        <v>0</v>
      </c>
      <c r="Z169" s="83">
        <f>+T169+Y169</f>
        <v>529.11</v>
      </c>
      <c r="AF169" s="160"/>
      <c r="AG169" s="227"/>
      <c r="AI169" s="15"/>
      <c r="AJ169" s="162"/>
      <c r="AL169" s="164"/>
    </row>
    <row r="170" spans="1:38" ht="12.75" customHeight="1">
      <c r="A170" s="169" t="s">
        <v>7</v>
      </c>
      <c r="B170" s="141"/>
      <c r="C170" s="170" t="s">
        <v>86</v>
      </c>
      <c r="D170" s="171"/>
      <c r="E170" s="171"/>
      <c r="F170" s="171"/>
      <c r="G170" s="172"/>
      <c r="H170" s="74" t="s">
        <v>8</v>
      </c>
      <c r="I170" s="165" t="s">
        <v>9</v>
      </c>
      <c r="J170" s="166"/>
      <c r="K170" s="167">
        <f>+K165</f>
        <v>85.14</v>
      </c>
      <c r="L170" s="167"/>
      <c r="M170" s="167"/>
      <c r="N170" s="167"/>
      <c r="O170" s="167">
        <f>+O168</f>
        <v>3.82</v>
      </c>
      <c r="P170" s="167"/>
      <c r="Q170" s="167"/>
      <c r="R170" s="167"/>
      <c r="S170" s="167"/>
      <c r="T170" s="167">
        <f>K170*O170</f>
        <v>325.23</v>
      </c>
      <c r="U170" s="167"/>
      <c r="V170" s="167"/>
      <c r="W170" s="167"/>
      <c r="X170" s="167"/>
      <c r="Y170" s="49">
        <f>ROUND(T170*$AF$26,2)</f>
        <v>162.62</v>
      </c>
      <c r="Z170" s="83">
        <f>+T170+Y170</f>
        <v>487.85</v>
      </c>
      <c r="AF170" s="159">
        <f>Z170+Z171</f>
        <v>977.59</v>
      </c>
      <c r="AG170" s="226">
        <f>T170+T171</f>
        <v>814.97</v>
      </c>
      <c r="AI170" s="15"/>
      <c r="AJ170" s="161">
        <v>844.99</v>
      </c>
      <c r="AL170" s="163">
        <f>AG170/AJ170</f>
        <v>0.964</v>
      </c>
    </row>
    <row r="171" spans="1:38" ht="12.75" customHeight="1">
      <c r="A171" s="142"/>
      <c r="B171" s="144"/>
      <c r="C171" s="173"/>
      <c r="D171" s="174"/>
      <c r="E171" s="174"/>
      <c r="F171" s="174"/>
      <c r="G171" s="175"/>
      <c r="H171" s="74" t="s">
        <v>10</v>
      </c>
      <c r="I171" s="165" t="s">
        <v>11</v>
      </c>
      <c r="J171" s="166"/>
      <c r="K171" s="167">
        <f>+K166</f>
        <v>2018.73</v>
      </c>
      <c r="L171" s="167"/>
      <c r="M171" s="167"/>
      <c r="N171" s="167"/>
      <c r="O171" s="168">
        <f>O170*O$23</f>
        <v>0.2426</v>
      </c>
      <c r="P171" s="168"/>
      <c r="Q171" s="168"/>
      <c r="R171" s="168"/>
      <c r="S171" s="168"/>
      <c r="T171" s="167">
        <f>K171*O171</f>
        <v>489.74</v>
      </c>
      <c r="U171" s="167"/>
      <c r="V171" s="167"/>
      <c r="W171" s="167"/>
      <c r="X171" s="167"/>
      <c r="Y171" s="51">
        <v>0</v>
      </c>
      <c r="Z171" s="83">
        <f>+T171+Y171</f>
        <v>489.74</v>
      </c>
      <c r="AF171" s="160"/>
      <c r="AG171" s="227"/>
      <c r="AI171" s="15"/>
      <c r="AJ171" s="162"/>
      <c r="AL171" s="164"/>
    </row>
    <row r="172" spans="1:38" ht="3" customHeight="1">
      <c r="A172" s="32"/>
      <c r="B172" s="32"/>
      <c r="C172" s="76"/>
      <c r="D172" s="76"/>
      <c r="E172" s="76"/>
      <c r="F172" s="76"/>
      <c r="G172" s="76"/>
      <c r="I172" s="14"/>
      <c r="J172" s="14"/>
      <c r="K172" s="77"/>
      <c r="L172" s="77"/>
      <c r="M172" s="77"/>
      <c r="N172" s="77"/>
      <c r="O172" s="78"/>
      <c r="P172" s="78"/>
      <c r="Q172" s="78"/>
      <c r="R172" s="78"/>
      <c r="S172" s="78"/>
      <c r="T172" s="77"/>
      <c r="U172" s="77"/>
      <c r="V172" s="77"/>
      <c r="W172" s="77"/>
      <c r="X172" s="77"/>
      <c r="AF172"/>
      <c r="AG172" s="79"/>
      <c r="AJ172" s="80"/>
      <c r="AL172" s="81"/>
    </row>
    <row r="173" spans="1:35" s="5" customFormat="1" ht="15">
      <c r="A173" s="176" t="s">
        <v>139</v>
      </c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75"/>
      <c r="AG173" s="75"/>
      <c r="AH173"/>
      <c r="AI173" s="20"/>
    </row>
    <row r="174" spans="1:33" s="24" customFormat="1" ht="27" customHeight="1">
      <c r="A174" s="177" t="s">
        <v>41</v>
      </c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  <c r="AA174" s="177"/>
      <c r="AB174" s="177"/>
      <c r="AC174" s="177"/>
      <c r="AD174" s="177"/>
      <c r="AE174" s="177"/>
      <c r="AF174" s="23"/>
      <c r="AG174" s="23"/>
    </row>
    <row r="175" spans="1:35" ht="51" customHeight="1" hidden="1">
      <c r="A175" s="178" t="s">
        <v>4</v>
      </c>
      <c r="B175" s="179"/>
      <c r="C175" s="180" t="s">
        <v>28</v>
      </c>
      <c r="D175" s="181"/>
      <c r="E175" s="181"/>
      <c r="F175" s="181"/>
      <c r="G175" s="181"/>
      <c r="H175" s="182"/>
      <c r="I175" s="200" t="s">
        <v>5</v>
      </c>
      <c r="J175" s="200"/>
      <c r="K175" s="200" t="s">
        <v>29</v>
      </c>
      <c r="L175" s="200"/>
      <c r="M175" s="200"/>
      <c r="N175" s="200"/>
      <c r="O175" s="200" t="str">
        <f>+O151</f>
        <v>Объем теплоносителя, Гкал на нагрев, (м3, Гкал)</v>
      </c>
      <c r="P175" s="200"/>
      <c r="Q175" s="200"/>
      <c r="R175" s="200"/>
      <c r="S175" s="200"/>
      <c r="T175" s="200" t="s">
        <v>6</v>
      </c>
      <c r="U175" s="200"/>
      <c r="V175" s="200"/>
      <c r="W175" s="200"/>
      <c r="X175" s="200"/>
      <c r="Y175" s="52" t="s">
        <v>77</v>
      </c>
      <c r="Z175" s="48" t="s">
        <v>78</v>
      </c>
      <c r="AF175"/>
      <c r="AG175" s="14"/>
      <c r="AI175" s="15"/>
    </row>
    <row r="176" spans="1:38" ht="24" customHeight="1" hidden="1">
      <c r="A176" s="183">
        <v>1</v>
      </c>
      <c r="B176" s="184"/>
      <c r="C176" s="183">
        <v>2</v>
      </c>
      <c r="D176" s="185"/>
      <c r="E176" s="185"/>
      <c r="F176" s="185"/>
      <c r="G176" s="185"/>
      <c r="H176" s="184"/>
      <c r="I176" s="196">
        <v>3</v>
      </c>
      <c r="J176" s="196"/>
      <c r="K176" s="196">
        <v>4</v>
      </c>
      <c r="L176" s="196"/>
      <c r="M176" s="196"/>
      <c r="N176" s="196"/>
      <c r="O176" s="196">
        <v>5</v>
      </c>
      <c r="P176" s="196"/>
      <c r="Q176" s="196"/>
      <c r="R176" s="196"/>
      <c r="S176" s="196"/>
      <c r="T176" s="197" t="s">
        <v>79</v>
      </c>
      <c r="U176" s="198"/>
      <c r="V176" s="198"/>
      <c r="W176" s="198"/>
      <c r="X176" s="199"/>
      <c r="Y176" s="45" t="s">
        <v>90</v>
      </c>
      <c r="Z176" s="45" t="s">
        <v>80</v>
      </c>
      <c r="AF176"/>
      <c r="AG176" s="14"/>
      <c r="AI176" s="15"/>
      <c r="AJ176" s="14"/>
      <c r="AL176" s="14"/>
    </row>
    <row r="177" spans="1:38" ht="12.75" customHeight="1">
      <c r="A177" s="169" t="s">
        <v>7</v>
      </c>
      <c r="B177" s="141"/>
      <c r="C177" s="170" t="s">
        <v>85</v>
      </c>
      <c r="D177" s="171"/>
      <c r="E177" s="171"/>
      <c r="F177" s="171"/>
      <c r="G177" s="172"/>
      <c r="H177" s="74" t="s">
        <v>8</v>
      </c>
      <c r="I177" s="165" t="s">
        <v>9</v>
      </c>
      <c r="J177" s="166"/>
      <c r="K177" s="167">
        <f>K163</f>
        <v>85.14</v>
      </c>
      <c r="L177" s="167"/>
      <c r="M177" s="167"/>
      <c r="N177" s="167"/>
      <c r="O177" s="167">
        <f>+O47*3</f>
        <v>9.72</v>
      </c>
      <c r="P177" s="167"/>
      <c r="Q177" s="167"/>
      <c r="R177" s="167"/>
      <c r="S177" s="167"/>
      <c r="T177" s="167">
        <f>K177*O177</f>
        <v>827.56</v>
      </c>
      <c r="U177" s="167"/>
      <c r="V177" s="167"/>
      <c r="W177" s="167"/>
      <c r="X177" s="167"/>
      <c r="Y177" s="49">
        <f>ROUND(T177*$AF$26,2)</f>
        <v>413.78</v>
      </c>
      <c r="Z177" s="83">
        <f>+T177+Y177</f>
        <v>1241.34</v>
      </c>
      <c r="AF177" s="159">
        <f>Z177+Z178</f>
        <v>2587.43</v>
      </c>
      <c r="AG177" s="226">
        <f>T177+T178</f>
        <v>2173.65</v>
      </c>
      <c r="AI177" s="15"/>
      <c r="AJ177" s="161">
        <v>844.99</v>
      </c>
      <c r="AL177" s="163">
        <f>AG177/AJ177</f>
        <v>2.572</v>
      </c>
    </row>
    <row r="178" spans="1:38" ht="12.75" customHeight="1">
      <c r="A178" s="142"/>
      <c r="B178" s="144"/>
      <c r="C178" s="173"/>
      <c r="D178" s="174"/>
      <c r="E178" s="174"/>
      <c r="F178" s="174"/>
      <c r="G178" s="175"/>
      <c r="H178" s="74" t="s">
        <v>10</v>
      </c>
      <c r="I178" s="165" t="s">
        <v>11</v>
      </c>
      <c r="J178" s="166"/>
      <c r="K178" s="167">
        <f>K164</f>
        <v>2018.73</v>
      </c>
      <c r="L178" s="167"/>
      <c r="M178" s="167"/>
      <c r="N178" s="167"/>
      <c r="O178" s="168">
        <f>O177*O$21</f>
        <v>0.6668</v>
      </c>
      <c r="P178" s="168"/>
      <c r="Q178" s="168"/>
      <c r="R178" s="168"/>
      <c r="S178" s="168"/>
      <c r="T178" s="167">
        <f>K178*O178</f>
        <v>1346.09</v>
      </c>
      <c r="U178" s="167"/>
      <c r="V178" s="167"/>
      <c r="W178" s="167"/>
      <c r="X178" s="167"/>
      <c r="Y178" s="51">
        <v>0</v>
      </c>
      <c r="Z178" s="83">
        <f>+T178+Y178</f>
        <v>1346.09</v>
      </c>
      <c r="AF178" s="160"/>
      <c r="AG178" s="227"/>
      <c r="AI178" s="15"/>
      <c r="AJ178" s="162"/>
      <c r="AL178" s="164"/>
    </row>
    <row r="179" spans="1:38" ht="12.75" customHeight="1">
      <c r="A179" s="169" t="s">
        <v>7</v>
      </c>
      <c r="B179" s="141"/>
      <c r="C179" s="170" t="s">
        <v>86</v>
      </c>
      <c r="D179" s="171"/>
      <c r="E179" s="171"/>
      <c r="F179" s="171"/>
      <c r="G179" s="172"/>
      <c r="H179" s="74" t="s">
        <v>8</v>
      </c>
      <c r="I179" s="165" t="s">
        <v>9</v>
      </c>
      <c r="J179" s="166"/>
      <c r="K179" s="167">
        <f>K165</f>
        <v>85.14</v>
      </c>
      <c r="L179" s="167"/>
      <c r="M179" s="167"/>
      <c r="N179" s="167"/>
      <c r="O179" s="167">
        <f>+O177</f>
        <v>9.72</v>
      </c>
      <c r="P179" s="167"/>
      <c r="Q179" s="167"/>
      <c r="R179" s="167"/>
      <c r="S179" s="167"/>
      <c r="T179" s="167">
        <f>K179*O179</f>
        <v>827.56</v>
      </c>
      <c r="U179" s="167"/>
      <c r="V179" s="167"/>
      <c r="W179" s="167"/>
      <c r="X179" s="167"/>
      <c r="Y179" s="49">
        <f>ROUND(T179*$AF$26,2)</f>
        <v>413.78</v>
      </c>
      <c r="Z179" s="83">
        <f>+T179+Y179</f>
        <v>1241.34</v>
      </c>
      <c r="AF179" s="159">
        <f>Z179+Z180</f>
        <v>2487.3</v>
      </c>
      <c r="AG179" s="226">
        <f>T179+T180</f>
        <v>2073.52</v>
      </c>
      <c r="AI179" s="15"/>
      <c r="AJ179" s="161">
        <v>844.99</v>
      </c>
      <c r="AL179" s="163">
        <f>AG179/AJ179</f>
        <v>2.454</v>
      </c>
    </row>
    <row r="180" spans="1:38" ht="12.75" customHeight="1">
      <c r="A180" s="142"/>
      <c r="B180" s="144"/>
      <c r="C180" s="173"/>
      <c r="D180" s="174"/>
      <c r="E180" s="174"/>
      <c r="F180" s="174"/>
      <c r="G180" s="175"/>
      <c r="H180" s="74" t="s">
        <v>10</v>
      </c>
      <c r="I180" s="165" t="s">
        <v>11</v>
      </c>
      <c r="J180" s="166"/>
      <c r="K180" s="167">
        <f>K166</f>
        <v>2018.73</v>
      </c>
      <c r="L180" s="167"/>
      <c r="M180" s="167"/>
      <c r="N180" s="167"/>
      <c r="O180" s="168">
        <f>O179*O$23</f>
        <v>0.6172</v>
      </c>
      <c r="P180" s="168"/>
      <c r="Q180" s="168"/>
      <c r="R180" s="168"/>
      <c r="S180" s="168"/>
      <c r="T180" s="167">
        <f>K180*O180</f>
        <v>1245.96</v>
      </c>
      <c r="U180" s="167"/>
      <c r="V180" s="167"/>
      <c r="W180" s="167"/>
      <c r="X180" s="167"/>
      <c r="Y180" s="51">
        <v>0</v>
      </c>
      <c r="Z180" s="83">
        <f>+T180+Y180</f>
        <v>1245.96</v>
      </c>
      <c r="AF180" s="160"/>
      <c r="AG180" s="227"/>
      <c r="AI180" s="15"/>
      <c r="AJ180" s="162"/>
      <c r="AL180" s="164"/>
    </row>
    <row r="181" spans="1:33" s="24" customFormat="1" ht="30" customHeight="1">
      <c r="A181" s="177" t="s">
        <v>43</v>
      </c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  <c r="AA181" s="177"/>
      <c r="AB181" s="177"/>
      <c r="AC181" s="177"/>
      <c r="AD181" s="177"/>
      <c r="AE181" s="177"/>
      <c r="AF181" s="177"/>
      <c r="AG181" s="177"/>
    </row>
    <row r="182" spans="1:38" ht="12.75" customHeight="1">
      <c r="A182" s="169" t="s">
        <v>7</v>
      </c>
      <c r="B182" s="141"/>
      <c r="C182" s="170" t="s">
        <v>85</v>
      </c>
      <c r="D182" s="171"/>
      <c r="E182" s="171"/>
      <c r="F182" s="171"/>
      <c r="G182" s="172"/>
      <c r="H182" s="74" t="s">
        <v>8</v>
      </c>
      <c r="I182" s="165" t="s">
        <v>9</v>
      </c>
      <c r="J182" s="166"/>
      <c r="K182" s="167">
        <f>+K177</f>
        <v>85.14</v>
      </c>
      <c r="L182" s="167"/>
      <c r="M182" s="167"/>
      <c r="N182" s="167"/>
      <c r="O182" s="167">
        <f>+O71*3</f>
        <v>7.89</v>
      </c>
      <c r="P182" s="167"/>
      <c r="Q182" s="167"/>
      <c r="R182" s="167"/>
      <c r="S182" s="167"/>
      <c r="T182" s="167">
        <f>K182*O182</f>
        <v>671.75</v>
      </c>
      <c r="U182" s="167"/>
      <c r="V182" s="167"/>
      <c r="W182" s="167"/>
      <c r="X182" s="167"/>
      <c r="Y182" s="49">
        <f>ROUND(T182*$AF$26,2)</f>
        <v>335.88</v>
      </c>
      <c r="Z182" s="83">
        <f>+T182+Y182</f>
        <v>1007.63</v>
      </c>
      <c r="AF182" s="159">
        <f>Z182+Z183</f>
        <v>2100.37</v>
      </c>
      <c r="AG182" s="226">
        <f>T182+T183</f>
        <v>1764.49</v>
      </c>
      <c r="AI182" s="15"/>
      <c r="AJ182" s="161">
        <v>844.99</v>
      </c>
      <c r="AL182" s="163">
        <f>AG182/AJ182</f>
        <v>2.088</v>
      </c>
    </row>
    <row r="183" spans="1:38" ht="12.75" customHeight="1">
      <c r="A183" s="142"/>
      <c r="B183" s="144"/>
      <c r="C183" s="173"/>
      <c r="D183" s="174"/>
      <c r="E183" s="174"/>
      <c r="F183" s="174"/>
      <c r="G183" s="175"/>
      <c r="H183" s="74" t="s">
        <v>10</v>
      </c>
      <c r="I183" s="165" t="s">
        <v>11</v>
      </c>
      <c r="J183" s="166"/>
      <c r="K183" s="167">
        <f>+K178</f>
        <v>2018.73</v>
      </c>
      <c r="L183" s="167"/>
      <c r="M183" s="167"/>
      <c r="N183" s="167"/>
      <c r="O183" s="168">
        <f>O182*O$21</f>
        <v>0.5413</v>
      </c>
      <c r="P183" s="168"/>
      <c r="Q183" s="168"/>
      <c r="R183" s="168"/>
      <c r="S183" s="168"/>
      <c r="T183" s="167">
        <f>K183*O183</f>
        <v>1092.74</v>
      </c>
      <c r="U183" s="167"/>
      <c r="V183" s="167"/>
      <c r="W183" s="167"/>
      <c r="X183" s="167"/>
      <c r="Y183" s="51">
        <v>0</v>
      </c>
      <c r="Z183" s="83">
        <f>+T183+Y183</f>
        <v>1092.74</v>
      </c>
      <c r="AF183" s="160"/>
      <c r="AG183" s="227"/>
      <c r="AI183" s="15"/>
      <c r="AJ183" s="162"/>
      <c r="AL183" s="164"/>
    </row>
    <row r="184" spans="1:38" ht="12.75" customHeight="1">
      <c r="A184" s="169" t="s">
        <v>7</v>
      </c>
      <c r="B184" s="141"/>
      <c r="C184" s="170" t="s">
        <v>86</v>
      </c>
      <c r="D184" s="171"/>
      <c r="E184" s="171"/>
      <c r="F184" s="171"/>
      <c r="G184" s="172"/>
      <c r="H184" s="74" t="s">
        <v>8</v>
      </c>
      <c r="I184" s="165" t="s">
        <v>9</v>
      </c>
      <c r="J184" s="166"/>
      <c r="K184" s="167">
        <f>+K179</f>
        <v>85.14</v>
      </c>
      <c r="L184" s="167"/>
      <c r="M184" s="167"/>
      <c r="N184" s="167"/>
      <c r="O184" s="167">
        <f>+O182</f>
        <v>7.89</v>
      </c>
      <c r="P184" s="167"/>
      <c r="Q184" s="167"/>
      <c r="R184" s="167"/>
      <c r="S184" s="167"/>
      <c r="T184" s="167">
        <f>K184*O184</f>
        <v>671.75</v>
      </c>
      <c r="U184" s="167"/>
      <c r="V184" s="167"/>
      <c r="W184" s="167"/>
      <c r="X184" s="167"/>
      <c r="Y184" s="49">
        <f>ROUND(T184*$AF$26,2)</f>
        <v>335.88</v>
      </c>
      <c r="Z184" s="83">
        <f>+T184+Y184</f>
        <v>1007.63</v>
      </c>
      <c r="AF184" s="159">
        <f>Z184+Z185</f>
        <v>2019.01</v>
      </c>
      <c r="AG184" s="226">
        <f>T184+T185</f>
        <v>1683.13</v>
      </c>
      <c r="AI184" s="15"/>
      <c r="AJ184" s="161">
        <v>844.99</v>
      </c>
      <c r="AL184" s="163">
        <f>AG184/AJ184</f>
        <v>1.992</v>
      </c>
    </row>
    <row r="185" spans="1:38" ht="12.75" customHeight="1">
      <c r="A185" s="142"/>
      <c r="B185" s="144"/>
      <c r="C185" s="173"/>
      <c r="D185" s="174"/>
      <c r="E185" s="174"/>
      <c r="F185" s="174"/>
      <c r="G185" s="175"/>
      <c r="H185" s="74" t="s">
        <v>10</v>
      </c>
      <c r="I185" s="165" t="s">
        <v>11</v>
      </c>
      <c r="J185" s="166"/>
      <c r="K185" s="167">
        <f>+K180</f>
        <v>2018.73</v>
      </c>
      <c r="L185" s="167"/>
      <c r="M185" s="167"/>
      <c r="N185" s="167"/>
      <c r="O185" s="168">
        <f>O184*O$23</f>
        <v>0.501</v>
      </c>
      <c r="P185" s="168"/>
      <c r="Q185" s="168"/>
      <c r="R185" s="168"/>
      <c r="S185" s="168"/>
      <c r="T185" s="167">
        <f>K185*O185</f>
        <v>1011.38</v>
      </c>
      <c r="U185" s="167"/>
      <c r="V185" s="167"/>
      <c r="W185" s="167"/>
      <c r="X185" s="167"/>
      <c r="Y185" s="51">
        <v>0</v>
      </c>
      <c r="Z185" s="83">
        <f>+T185+Y185</f>
        <v>1011.38</v>
      </c>
      <c r="AF185" s="160"/>
      <c r="AG185" s="227"/>
      <c r="AI185" s="15"/>
      <c r="AJ185" s="162"/>
      <c r="AL185" s="164"/>
    </row>
    <row r="186" spans="1:39" ht="25.5" customHeight="1">
      <c r="A186" s="177" t="s">
        <v>48</v>
      </c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  <c r="AA186" s="177"/>
      <c r="AB186" s="177"/>
      <c r="AC186" s="177"/>
      <c r="AD186" s="177"/>
      <c r="AE186" s="177"/>
      <c r="AF186" s="9"/>
      <c r="AG186" s="37"/>
      <c r="AL186" s="38" t="s">
        <v>114</v>
      </c>
      <c r="AM186" s="39" t="s">
        <v>115</v>
      </c>
    </row>
    <row r="187" spans="1:38" ht="12.75" customHeight="1">
      <c r="A187" s="169" t="s">
        <v>7</v>
      </c>
      <c r="B187" s="141"/>
      <c r="C187" s="170" t="s">
        <v>85</v>
      </c>
      <c r="D187" s="171"/>
      <c r="E187" s="171"/>
      <c r="F187" s="171"/>
      <c r="G187" s="172"/>
      <c r="H187" s="74" t="s">
        <v>8</v>
      </c>
      <c r="I187" s="165" t="s">
        <v>9</v>
      </c>
      <c r="J187" s="166"/>
      <c r="K187" s="167">
        <f>+K182</f>
        <v>85.14</v>
      </c>
      <c r="L187" s="167"/>
      <c r="M187" s="167"/>
      <c r="N187" s="167"/>
      <c r="O187" s="167">
        <f>+O131*3</f>
        <v>1.65</v>
      </c>
      <c r="P187" s="167"/>
      <c r="Q187" s="167"/>
      <c r="R187" s="167"/>
      <c r="S187" s="167"/>
      <c r="T187" s="167">
        <f>K187*O187</f>
        <v>140.48</v>
      </c>
      <c r="U187" s="167"/>
      <c r="V187" s="167"/>
      <c r="W187" s="167"/>
      <c r="X187" s="167"/>
      <c r="Y187" s="49">
        <f>ROUND(T187*$AF$26,2)</f>
        <v>70.24</v>
      </c>
      <c r="Z187" s="83">
        <f>+T187+Y187</f>
        <v>210.72</v>
      </c>
      <c r="AF187" s="159">
        <f>Z187+Z188</f>
        <v>439.24</v>
      </c>
      <c r="AG187" s="226">
        <f>T187+T188</f>
        <v>369</v>
      </c>
      <c r="AI187" s="15"/>
      <c r="AJ187" s="161">
        <v>844.99</v>
      </c>
      <c r="AL187" s="163">
        <f>AG187/AJ187</f>
        <v>0.437</v>
      </c>
    </row>
    <row r="188" spans="1:38" ht="12.75" customHeight="1">
      <c r="A188" s="142"/>
      <c r="B188" s="144"/>
      <c r="C188" s="173"/>
      <c r="D188" s="174"/>
      <c r="E188" s="174"/>
      <c r="F188" s="174"/>
      <c r="G188" s="175"/>
      <c r="H188" s="74" t="s">
        <v>10</v>
      </c>
      <c r="I188" s="165" t="s">
        <v>11</v>
      </c>
      <c r="J188" s="166"/>
      <c r="K188" s="167">
        <f>+K183</f>
        <v>2018.73</v>
      </c>
      <c r="L188" s="167"/>
      <c r="M188" s="167"/>
      <c r="N188" s="167"/>
      <c r="O188" s="168">
        <f>O187*O$21</f>
        <v>0.1132</v>
      </c>
      <c r="P188" s="168"/>
      <c r="Q188" s="168"/>
      <c r="R188" s="168"/>
      <c r="S188" s="168"/>
      <c r="T188" s="167">
        <f>K188*O188</f>
        <v>228.52</v>
      </c>
      <c r="U188" s="167"/>
      <c r="V188" s="167"/>
      <c r="W188" s="167"/>
      <c r="X188" s="167"/>
      <c r="Y188" s="51">
        <v>0</v>
      </c>
      <c r="Z188" s="83">
        <f>+T188+Y188</f>
        <v>228.52</v>
      </c>
      <c r="AF188" s="160"/>
      <c r="AG188" s="227"/>
      <c r="AI188" s="15"/>
      <c r="AJ188" s="162"/>
      <c r="AL188" s="164"/>
    </row>
    <row r="189" spans="1:38" ht="12.75" customHeight="1">
      <c r="A189" s="169" t="s">
        <v>7</v>
      </c>
      <c r="B189" s="141"/>
      <c r="C189" s="170" t="s">
        <v>86</v>
      </c>
      <c r="D189" s="171"/>
      <c r="E189" s="171"/>
      <c r="F189" s="171"/>
      <c r="G189" s="172"/>
      <c r="H189" s="74" t="s">
        <v>8</v>
      </c>
      <c r="I189" s="165" t="s">
        <v>9</v>
      </c>
      <c r="J189" s="166"/>
      <c r="K189" s="167">
        <f>+K184</f>
        <v>85.14</v>
      </c>
      <c r="L189" s="167"/>
      <c r="M189" s="167"/>
      <c r="N189" s="167"/>
      <c r="O189" s="167">
        <f>+O187</f>
        <v>1.65</v>
      </c>
      <c r="P189" s="167"/>
      <c r="Q189" s="167"/>
      <c r="R189" s="167"/>
      <c r="S189" s="167"/>
      <c r="T189" s="167">
        <f>K189*O189</f>
        <v>140.48</v>
      </c>
      <c r="U189" s="167"/>
      <c r="V189" s="167"/>
      <c r="W189" s="167"/>
      <c r="X189" s="167"/>
      <c r="Y189" s="49">
        <f>ROUND(T189*$AF$26,2)</f>
        <v>70.24</v>
      </c>
      <c r="Z189" s="83">
        <f>+T189+Y189</f>
        <v>210.72</v>
      </c>
      <c r="AF189" s="159">
        <f>Z189+Z190</f>
        <v>422.28</v>
      </c>
      <c r="AG189" s="226">
        <f>T189+T190</f>
        <v>352.04</v>
      </c>
      <c r="AI189" s="15"/>
      <c r="AJ189" s="161">
        <v>844.99</v>
      </c>
      <c r="AL189" s="163">
        <f>AG189/AJ189</f>
        <v>0.417</v>
      </c>
    </row>
    <row r="190" spans="1:38" ht="12.75" customHeight="1">
      <c r="A190" s="142"/>
      <c r="B190" s="144"/>
      <c r="C190" s="173"/>
      <c r="D190" s="174"/>
      <c r="E190" s="174"/>
      <c r="F190" s="174"/>
      <c r="G190" s="175"/>
      <c r="H190" s="74" t="s">
        <v>10</v>
      </c>
      <c r="I190" s="165" t="s">
        <v>11</v>
      </c>
      <c r="J190" s="166"/>
      <c r="K190" s="167">
        <f>+K185</f>
        <v>2018.73</v>
      </c>
      <c r="L190" s="167"/>
      <c r="M190" s="167"/>
      <c r="N190" s="167"/>
      <c r="O190" s="168">
        <f>O189*O$23</f>
        <v>0.1048</v>
      </c>
      <c r="P190" s="168"/>
      <c r="Q190" s="168"/>
      <c r="R190" s="168"/>
      <c r="S190" s="168"/>
      <c r="T190" s="167">
        <f>K190*O190</f>
        <v>211.56</v>
      </c>
      <c r="U190" s="167"/>
      <c r="V190" s="167"/>
      <c r="W190" s="167"/>
      <c r="X190" s="167"/>
      <c r="Y190" s="51">
        <v>0</v>
      </c>
      <c r="Z190" s="83">
        <f>+T190+Y190</f>
        <v>211.56</v>
      </c>
      <c r="AF190" s="160"/>
      <c r="AG190" s="227"/>
      <c r="AI190" s="15"/>
      <c r="AJ190" s="162"/>
      <c r="AL190" s="164"/>
    </row>
    <row r="191" spans="1:33" s="24" customFormat="1" ht="25.5" customHeight="1">
      <c r="A191" s="177" t="s">
        <v>49</v>
      </c>
      <c r="B191" s="177"/>
      <c r="C191" s="177"/>
      <c r="D191" s="177"/>
      <c r="E191" s="177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</row>
    <row r="192" spans="1:38" ht="12.75" customHeight="1">
      <c r="A192" s="169" t="s">
        <v>7</v>
      </c>
      <c r="B192" s="141"/>
      <c r="C192" s="170" t="s">
        <v>85</v>
      </c>
      <c r="D192" s="171"/>
      <c r="E192" s="171"/>
      <c r="F192" s="171"/>
      <c r="G192" s="172"/>
      <c r="H192" s="74" t="s">
        <v>8</v>
      </c>
      <c r="I192" s="165" t="s">
        <v>9</v>
      </c>
      <c r="J192" s="166"/>
      <c r="K192" s="167">
        <f>+K187</f>
        <v>85.14</v>
      </c>
      <c r="L192" s="167"/>
      <c r="M192" s="167"/>
      <c r="N192" s="167"/>
      <c r="O192" s="167">
        <f>+O143*3</f>
        <v>5.73</v>
      </c>
      <c r="P192" s="167"/>
      <c r="Q192" s="167"/>
      <c r="R192" s="167"/>
      <c r="S192" s="167"/>
      <c r="T192" s="167">
        <f>K192*O192</f>
        <v>487.85</v>
      </c>
      <c r="U192" s="167"/>
      <c r="V192" s="167"/>
      <c r="W192" s="167"/>
      <c r="X192" s="167"/>
      <c r="Y192" s="49">
        <f>ROUND(T192*$AF$26,2)</f>
        <v>243.93</v>
      </c>
      <c r="Z192" s="83">
        <f>+T192+Y192</f>
        <v>731.78</v>
      </c>
      <c r="AF192" s="159">
        <f>Z192+Z193</f>
        <v>1525.34</v>
      </c>
      <c r="AG192" s="226">
        <f>T192+T193</f>
        <v>1281.41</v>
      </c>
      <c r="AI192" s="15"/>
      <c r="AJ192" s="161">
        <v>844.99</v>
      </c>
      <c r="AL192" s="163">
        <f>AG192/AJ192</f>
        <v>1.516</v>
      </c>
    </row>
    <row r="193" spans="1:38" ht="12.75" customHeight="1">
      <c r="A193" s="142"/>
      <c r="B193" s="144"/>
      <c r="C193" s="173"/>
      <c r="D193" s="174"/>
      <c r="E193" s="174"/>
      <c r="F193" s="174"/>
      <c r="G193" s="175"/>
      <c r="H193" s="74" t="s">
        <v>10</v>
      </c>
      <c r="I193" s="165" t="s">
        <v>11</v>
      </c>
      <c r="J193" s="166"/>
      <c r="K193" s="167">
        <f>+K188</f>
        <v>2018.73</v>
      </c>
      <c r="L193" s="167"/>
      <c r="M193" s="167"/>
      <c r="N193" s="167"/>
      <c r="O193" s="168">
        <f>O192*O$21</f>
        <v>0.3931</v>
      </c>
      <c r="P193" s="168"/>
      <c r="Q193" s="168"/>
      <c r="R193" s="168"/>
      <c r="S193" s="168"/>
      <c r="T193" s="167">
        <f>K193*O193</f>
        <v>793.56</v>
      </c>
      <c r="U193" s="167"/>
      <c r="V193" s="167"/>
      <c r="W193" s="167"/>
      <c r="X193" s="167"/>
      <c r="Y193" s="51">
        <v>0</v>
      </c>
      <c r="Z193" s="83">
        <f>+T193+Y193</f>
        <v>793.56</v>
      </c>
      <c r="AF193" s="160"/>
      <c r="AG193" s="227"/>
      <c r="AI193" s="15"/>
      <c r="AJ193" s="162"/>
      <c r="AL193" s="164"/>
    </row>
    <row r="194" spans="1:38" ht="12.75" customHeight="1">
      <c r="A194" s="169" t="s">
        <v>7</v>
      </c>
      <c r="B194" s="141"/>
      <c r="C194" s="170" t="s">
        <v>86</v>
      </c>
      <c r="D194" s="171"/>
      <c r="E194" s="171"/>
      <c r="F194" s="171"/>
      <c r="G194" s="172"/>
      <c r="H194" s="74" t="s">
        <v>8</v>
      </c>
      <c r="I194" s="165" t="s">
        <v>9</v>
      </c>
      <c r="J194" s="166"/>
      <c r="K194" s="167">
        <f>+K189</f>
        <v>85.14</v>
      </c>
      <c r="L194" s="167"/>
      <c r="M194" s="167"/>
      <c r="N194" s="167"/>
      <c r="O194" s="167">
        <f>+O192</f>
        <v>5.73</v>
      </c>
      <c r="P194" s="167"/>
      <c r="Q194" s="167"/>
      <c r="R194" s="167"/>
      <c r="S194" s="167"/>
      <c r="T194" s="167">
        <f>K194*O194</f>
        <v>487.85</v>
      </c>
      <c r="U194" s="167"/>
      <c r="V194" s="167"/>
      <c r="W194" s="167"/>
      <c r="X194" s="167"/>
      <c r="Y194" s="49">
        <f>ROUND(T194*$AF$26,2)</f>
        <v>243.93</v>
      </c>
      <c r="Z194" s="83">
        <f>+T194+Y194</f>
        <v>731.78</v>
      </c>
      <c r="AF194" s="159">
        <f>Z194+Z195</f>
        <v>1466.4</v>
      </c>
      <c r="AG194" s="226">
        <f>T194+T195</f>
        <v>1222.47</v>
      </c>
      <c r="AI194" s="15"/>
      <c r="AJ194" s="161">
        <v>844.99</v>
      </c>
      <c r="AL194" s="163">
        <f>AG194/AJ194</f>
        <v>1.447</v>
      </c>
    </row>
    <row r="195" spans="1:38" ht="12.75" customHeight="1">
      <c r="A195" s="142"/>
      <c r="B195" s="144"/>
      <c r="C195" s="173"/>
      <c r="D195" s="174"/>
      <c r="E195" s="174"/>
      <c r="F195" s="174"/>
      <c r="G195" s="175"/>
      <c r="H195" s="74" t="s">
        <v>10</v>
      </c>
      <c r="I195" s="165" t="s">
        <v>11</v>
      </c>
      <c r="J195" s="166"/>
      <c r="K195" s="167">
        <f>+K190</f>
        <v>2018.73</v>
      </c>
      <c r="L195" s="167"/>
      <c r="M195" s="167"/>
      <c r="N195" s="167"/>
      <c r="O195" s="168">
        <f>O194*O$23</f>
        <v>0.3639</v>
      </c>
      <c r="P195" s="168"/>
      <c r="Q195" s="168"/>
      <c r="R195" s="168"/>
      <c r="S195" s="168"/>
      <c r="T195" s="167">
        <f>K195*O195</f>
        <v>734.62</v>
      </c>
      <c r="U195" s="167"/>
      <c r="V195" s="167"/>
      <c r="W195" s="167"/>
      <c r="X195" s="167"/>
      <c r="Y195" s="51">
        <v>0</v>
      </c>
      <c r="Z195" s="83">
        <f>+T195+Y195</f>
        <v>734.62</v>
      </c>
      <c r="AF195" s="160"/>
      <c r="AG195" s="227"/>
      <c r="AI195" s="15"/>
      <c r="AJ195" s="162"/>
      <c r="AL195" s="164"/>
    </row>
    <row r="196" spans="1:38" ht="6" customHeight="1">
      <c r="A196" s="32"/>
      <c r="B196" s="32"/>
      <c r="C196" s="76"/>
      <c r="D196" s="76"/>
      <c r="E196" s="76"/>
      <c r="F196" s="76"/>
      <c r="G196" s="76"/>
      <c r="I196" s="14"/>
      <c r="J196" s="14"/>
      <c r="K196" s="77"/>
      <c r="L196" s="77"/>
      <c r="M196" s="77"/>
      <c r="N196" s="77"/>
      <c r="O196" s="78"/>
      <c r="P196" s="78"/>
      <c r="Q196" s="78"/>
      <c r="R196" s="78"/>
      <c r="S196" s="78"/>
      <c r="T196" s="77"/>
      <c r="U196" s="77"/>
      <c r="V196" s="77"/>
      <c r="W196" s="77"/>
      <c r="X196" s="77"/>
      <c r="AF196"/>
      <c r="AG196" s="79"/>
      <c r="AJ196" s="80"/>
      <c r="AL196" s="81"/>
    </row>
    <row r="197" spans="1:35" s="5" customFormat="1" ht="15">
      <c r="A197" s="176" t="s">
        <v>140</v>
      </c>
      <c r="B197" s="176"/>
      <c r="C197" s="176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  <c r="AC197" s="176"/>
      <c r="AD197" s="176"/>
      <c r="AE197" s="176"/>
      <c r="AF197" s="75"/>
      <c r="AG197" s="75"/>
      <c r="AH197"/>
      <c r="AI197" s="20"/>
    </row>
    <row r="198" spans="1:33" s="24" customFormat="1" ht="27" customHeight="1">
      <c r="A198" s="177" t="s">
        <v>41</v>
      </c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7"/>
      <c r="AD198" s="177"/>
      <c r="AE198" s="177"/>
      <c r="AF198" s="23"/>
      <c r="AG198" s="23"/>
    </row>
    <row r="199" spans="1:35" ht="51" customHeight="1">
      <c r="A199" s="178" t="s">
        <v>4</v>
      </c>
      <c r="B199" s="179"/>
      <c r="C199" s="180" t="s">
        <v>28</v>
      </c>
      <c r="D199" s="181"/>
      <c r="E199" s="181"/>
      <c r="F199" s="181"/>
      <c r="G199" s="181"/>
      <c r="H199" s="182"/>
      <c r="I199" s="200" t="s">
        <v>5</v>
      </c>
      <c r="J199" s="200"/>
      <c r="K199" s="200" t="s">
        <v>29</v>
      </c>
      <c r="L199" s="200"/>
      <c r="M199" s="200"/>
      <c r="N199" s="200"/>
      <c r="O199" s="200" t="str">
        <f>+O175</f>
        <v>Объем теплоносителя, Гкал на нагрев, (м3, Гкал)</v>
      </c>
      <c r="P199" s="200"/>
      <c r="Q199" s="200"/>
      <c r="R199" s="200"/>
      <c r="S199" s="200"/>
      <c r="T199" s="200" t="s">
        <v>6</v>
      </c>
      <c r="U199" s="200"/>
      <c r="V199" s="200"/>
      <c r="W199" s="200"/>
      <c r="X199" s="200"/>
      <c r="Y199" s="52" t="s">
        <v>77</v>
      </c>
      <c r="Z199" s="48" t="s">
        <v>78</v>
      </c>
      <c r="AF199"/>
      <c r="AG199" s="14"/>
      <c r="AI199" s="15"/>
    </row>
    <row r="200" spans="1:38" ht="24" customHeight="1">
      <c r="A200" s="183">
        <v>1</v>
      </c>
      <c r="B200" s="184"/>
      <c r="C200" s="183">
        <v>2</v>
      </c>
      <c r="D200" s="185"/>
      <c r="E200" s="185"/>
      <c r="F200" s="185"/>
      <c r="G200" s="185"/>
      <c r="H200" s="184"/>
      <c r="I200" s="196">
        <v>3</v>
      </c>
      <c r="J200" s="196"/>
      <c r="K200" s="196">
        <v>4</v>
      </c>
      <c r="L200" s="196"/>
      <c r="M200" s="196"/>
      <c r="N200" s="196"/>
      <c r="O200" s="196">
        <v>5</v>
      </c>
      <c r="P200" s="196"/>
      <c r="Q200" s="196"/>
      <c r="R200" s="196"/>
      <c r="S200" s="196"/>
      <c r="T200" s="197" t="s">
        <v>79</v>
      </c>
      <c r="U200" s="198"/>
      <c r="V200" s="198"/>
      <c r="W200" s="198"/>
      <c r="X200" s="199"/>
      <c r="Y200" s="45" t="s">
        <v>90</v>
      </c>
      <c r="Z200" s="45" t="s">
        <v>80</v>
      </c>
      <c r="AF200"/>
      <c r="AG200" s="14"/>
      <c r="AI200" s="15"/>
      <c r="AJ200" s="14"/>
      <c r="AL200" s="14"/>
    </row>
    <row r="201" spans="1:38" ht="12.75" customHeight="1">
      <c r="A201" s="169" t="s">
        <v>7</v>
      </c>
      <c r="B201" s="141"/>
      <c r="C201" s="170" t="s">
        <v>85</v>
      </c>
      <c r="D201" s="171"/>
      <c r="E201" s="171"/>
      <c r="F201" s="171"/>
      <c r="G201" s="172"/>
      <c r="H201" s="74" t="s">
        <v>8</v>
      </c>
      <c r="I201" s="165" t="s">
        <v>9</v>
      </c>
      <c r="J201" s="166"/>
      <c r="K201" s="167">
        <f>K187</f>
        <v>85.14</v>
      </c>
      <c r="L201" s="167"/>
      <c r="M201" s="167"/>
      <c r="N201" s="167"/>
      <c r="O201" s="167">
        <f>+O47*4</f>
        <v>12.96</v>
      </c>
      <c r="P201" s="167"/>
      <c r="Q201" s="167"/>
      <c r="R201" s="167"/>
      <c r="S201" s="167"/>
      <c r="T201" s="167">
        <f>K201*O201</f>
        <v>1103.41</v>
      </c>
      <c r="U201" s="167"/>
      <c r="V201" s="167"/>
      <c r="W201" s="167"/>
      <c r="X201" s="167"/>
      <c r="Y201" s="49">
        <f>ROUND(T201*$AF$26,2)</f>
        <v>551.71</v>
      </c>
      <c r="Z201" s="83">
        <f>+T201+Y201</f>
        <v>1655.12</v>
      </c>
      <c r="AF201" s="159">
        <f>Z201+Z202</f>
        <v>3449.97</v>
      </c>
      <c r="AG201" s="226">
        <f>T201+T202</f>
        <v>2898.26</v>
      </c>
      <c r="AI201" s="15"/>
      <c r="AJ201" s="161">
        <v>844.99</v>
      </c>
      <c r="AL201" s="163">
        <f>AG201/AJ201</f>
        <v>3.43</v>
      </c>
    </row>
    <row r="202" spans="1:38" ht="12.75" customHeight="1">
      <c r="A202" s="142"/>
      <c r="B202" s="144"/>
      <c r="C202" s="173"/>
      <c r="D202" s="174"/>
      <c r="E202" s="174"/>
      <c r="F202" s="174"/>
      <c r="G202" s="175"/>
      <c r="H202" s="74" t="s">
        <v>10</v>
      </c>
      <c r="I202" s="165" t="s">
        <v>11</v>
      </c>
      <c r="J202" s="166"/>
      <c r="K202" s="167">
        <f>K188</f>
        <v>2018.73</v>
      </c>
      <c r="L202" s="167"/>
      <c r="M202" s="167"/>
      <c r="N202" s="167"/>
      <c r="O202" s="168">
        <f>O201*O$21</f>
        <v>0.8891</v>
      </c>
      <c r="P202" s="168"/>
      <c r="Q202" s="168"/>
      <c r="R202" s="168"/>
      <c r="S202" s="168"/>
      <c r="T202" s="167">
        <f>K202*O202</f>
        <v>1794.85</v>
      </c>
      <c r="U202" s="167"/>
      <c r="V202" s="167"/>
      <c r="W202" s="167"/>
      <c r="X202" s="167"/>
      <c r="Y202" s="51">
        <v>0</v>
      </c>
      <c r="Z202" s="83">
        <f>+T202+Y202</f>
        <v>1794.85</v>
      </c>
      <c r="AF202" s="160"/>
      <c r="AG202" s="227"/>
      <c r="AI202" s="15"/>
      <c r="AJ202" s="162"/>
      <c r="AL202" s="164"/>
    </row>
    <row r="203" spans="1:38" ht="12.75" customHeight="1">
      <c r="A203" s="169" t="s">
        <v>7</v>
      </c>
      <c r="B203" s="141"/>
      <c r="C203" s="170" t="s">
        <v>86</v>
      </c>
      <c r="D203" s="171"/>
      <c r="E203" s="171"/>
      <c r="F203" s="171"/>
      <c r="G203" s="172"/>
      <c r="H203" s="74" t="s">
        <v>8</v>
      </c>
      <c r="I203" s="165" t="s">
        <v>9</v>
      </c>
      <c r="J203" s="166"/>
      <c r="K203" s="167">
        <f>K189</f>
        <v>85.14</v>
      </c>
      <c r="L203" s="167"/>
      <c r="M203" s="167"/>
      <c r="N203" s="167"/>
      <c r="O203" s="167">
        <f>+O201</f>
        <v>12.96</v>
      </c>
      <c r="P203" s="167"/>
      <c r="Q203" s="167"/>
      <c r="R203" s="167"/>
      <c r="S203" s="167"/>
      <c r="T203" s="167">
        <f>K203*O203</f>
        <v>1103.41</v>
      </c>
      <c r="U203" s="167"/>
      <c r="V203" s="167"/>
      <c r="W203" s="167"/>
      <c r="X203" s="167"/>
      <c r="Y203" s="49">
        <f>ROUND(T203*$AF$26,2)</f>
        <v>551.71</v>
      </c>
      <c r="Z203" s="83">
        <f>+T203+Y203</f>
        <v>1655.12</v>
      </c>
      <c r="AF203" s="159">
        <f>Z203+Z204</f>
        <v>3316.53</v>
      </c>
      <c r="AG203" s="226">
        <f>T203+T204</f>
        <v>2764.82</v>
      </c>
      <c r="AI203" s="15"/>
      <c r="AJ203" s="161">
        <v>844.99</v>
      </c>
      <c r="AL203" s="163">
        <f>AG203/AJ203</f>
        <v>3.272</v>
      </c>
    </row>
    <row r="204" spans="1:38" ht="12.75" customHeight="1">
      <c r="A204" s="142"/>
      <c r="B204" s="144"/>
      <c r="C204" s="173"/>
      <c r="D204" s="174"/>
      <c r="E204" s="174"/>
      <c r="F204" s="174"/>
      <c r="G204" s="175"/>
      <c r="H204" s="74" t="s">
        <v>10</v>
      </c>
      <c r="I204" s="165" t="s">
        <v>11</v>
      </c>
      <c r="J204" s="166"/>
      <c r="K204" s="167">
        <f>K190</f>
        <v>2018.73</v>
      </c>
      <c r="L204" s="167"/>
      <c r="M204" s="167"/>
      <c r="N204" s="167"/>
      <c r="O204" s="168">
        <f>O203*O$23</f>
        <v>0.823</v>
      </c>
      <c r="P204" s="168"/>
      <c r="Q204" s="168"/>
      <c r="R204" s="168"/>
      <c r="S204" s="168"/>
      <c r="T204" s="167">
        <f>K204*O204</f>
        <v>1661.41</v>
      </c>
      <c r="U204" s="167"/>
      <c r="V204" s="167"/>
      <c r="W204" s="167"/>
      <c r="X204" s="167"/>
      <c r="Y204" s="51">
        <v>0</v>
      </c>
      <c r="Z204" s="83">
        <f>+T204+Y204</f>
        <v>1661.41</v>
      </c>
      <c r="AF204" s="160"/>
      <c r="AG204" s="227"/>
      <c r="AI204" s="15"/>
      <c r="AJ204" s="162"/>
      <c r="AL204" s="164"/>
    </row>
    <row r="205" spans="1:33" s="24" customFormat="1" ht="30" customHeight="1">
      <c r="A205" s="177" t="s">
        <v>43</v>
      </c>
      <c r="B205" s="177"/>
      <c r="C205" s="177"/>
      <c r="D205" s="177"/>
      <c r="E205" s="177"/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  <c r="AA205" s="177"/>
      <c r="AB205" s="177"/>
      <c r="AC205" s="177"/>
      <c r="AD205" s="177"/>
      <c r="AE205" s="177"/>
      <c r="AF205" s="177"/>
      <c r="AG205" s="177"/>
    </row>
    <row r="206" spans="1:38" ht="12.75" customHeight="1">
      <c r="A206" s="169" t="s">
        <v>7</v>
      </c>
      <c r="B206" s="141"/>
      <c r="C206" s="170" t="s">
        <v>85</v>
      </c>
      <c r="D206" s="171"/>
      <c r="E206" s="171"/>
      <c r="F206" s="171"/>
      <c r="G206" s="172"/>
      <c r="H206" s="74" t="s">
        <v>8</v>
      </c>
      <c r="I206" s="165" t="s">
        <v>9</v>
      </c>
      <c r="J206" s="166"/>
      <c r="K206" s="167">
        <f>+K201</f>
        <v>85.14</v>
      </c>
      <c r="L206" s="167"/>
      <c r="M206" s="167"/>
      <c r="N206" s="167"/>
      <c r="O206" s="167">
        <f>+O71*4</f>
        <v>10.52</v>
      </c>
      <c r="P206" s="167"/>
      <c r="Q206" s="167"/>
      <c r="R206" s="167"/>
      <c r="S206" s="167"/>
      <c r="T206" s="167">
        <f>K206*O206</f>
        <v>895.67</v>
      </c>
      <c r="U206" s="167"/>
      <c r="V206" s="167"/>
      <c r="W206" s="167"/>
      <c r="X206" s="167"/>
      <c r="Y206" s="49">
        <f>ROUND(T206*$AF$26,2)</f>
        <v>447.84</v>
      </c>
      <c r="Z206" s="83">
        <f>+T206+Y206</f>
        <v>1343.51</v>
      </c>
      <c r="AF206" s="159">
        <f>Z206+Z207</f>
        <v>2800.43</v>
      </c>
      <c r="AG206" s="226">
        <f>T206+T207</f>
        <v>2352.59</v>
      </c>
      <c r="AI206" s="15"/>
      <c r="AJ206" s="161">
        <v>844.99</v>
      </c>
      <c r="AL206" s="163">
        <f>AG206/AJ206</f>
        <v>2.784</v>
      </c>
    </row>
    <row r="207" spans="1:38" ht="12.75" customHeight="1">
      <c r="A207" s="142"/>
      <c r="B207" s="144"/>
      <c r="C207" s="173"/>
      <c r="D207" s="174"/>
      <c r="E207" s="174"/>
      <c r="F207" s="174"/>
      <c r="G207" s="175"/>
      <c r="H207" s="74" t="s">
        <v>10</v>
      </c>
      <c r="I207" s="165" t="s">
        <v>11</v>
      </c>
      <c r="J207" s="166"/>
      <c r="K207" s="167">
        <f>+K202</f>
        <v>2018.73</v>
      </c>
      <c r="L207" s="167"/>
      <c r="M207" s="167"/>
      <c r="N207" s="167"/>
      <c r="O207" s="168">
        <f>O206*O$21</f>
        <v>0.7217</v>
      </c>
      <c r="P207" s="168"/>
      <c r="Q207" s="168"/>
      <c r="R207" s="168"/>
      <c r="S207" s="168"/>
      <c r="T207" s="167">
        <f>K207*O207</f>
        <v>1456.92</v>
      </c>
      <c r="U207" s="167"/>
      <c r="V207" s="167"/>
      <c r="W207" s="167"/>
      <c r="X207" s="167"/>
      <c r="Y207" s="51">
        <v>0</v>
      </c>
      <c r="Z207" s="83">
        <f>+T207+Y207</f>
        <v>1456.92</v>
      </c>
      <c r="AF207" s="160"/>
      <c r="AG207" s="227"/>
      <c r="AI207" s="15"/>
      <c r="AJ207" s="162"/>
      <c r="AL207" s="164"/>
    </row>
    <row r="208" spans="1:38" ht="12.75" customHeight="1">
      <c r="A208" s="169" t="s">
        <v>7</v>
      </c>
      <c r="B208" s="141"/>
      <c r="C208" s="170" t="s">
        <v>86</v>
      </c>
      <c r="D208" s="171"/>
      <c r="E208" s="171"/>
      <c r="F208" s="171"/>
      <c r="G208" s="172"/>
      <c r="H208" s="74" t="s">
        <v>8</v>
      </c>
      <c r="I208" s="165" t="s">
        <v>9</v>
      </c>
      <c r="J208" s="166"/>
      <c r="K208" s="167">
        <f>+K203</f>
        <v>85.14</v>
      </c>
      <c r="L208" s="167"/>
      <c r="M208" s="167"/>
      <c r="N208" s="167"/>
      <c r="O208" s="167">
        <f>+O206</f>
        <v>10.52</v>
      </c>
      <c r="P208" s="167"/>
      <c r="Q208" s="167"/>
      <c r="R208" s="167"/>
      <c r="S208" s="167"/>
      <c r="T208" s="167">
        <f>K208*O208</f>
        <v>895.67</v>
      </c>
      <c r="U208" s="167"/>
      <c r="V208" s="167"/>
      <c r="W208" s="167"/>
      <c r="X208" s="167"/>
      <c r="Y208" s="49">
        <f>ROUND(T208*$AF$26,2)</f>
        <v>447.84</v>
      </c>
      <c r="Z208" s="83">
        <f>+T208+Y208</f>
        <v>1343.51</v>
      </c>
      <c r="AF208" s="159">
        <f>Z208+Z209</f>
        <v>2692.02</v>
      </c>
      <c r="AG208" s="226">
        <f>T208+T209</f>
        <v>2244.18</v>
      </c>
      <c r="AI208" s="15"/>
      <c r="AJ208" s="161">
        <v>844.99</v>
      </c>
      <c r="AL208" s="163">
        <f>AG208/AJ208</f>
        <v>2.656</v>
      </c>
    </row>
    <row r="209" spans="1:38" ht="12.75" customHeight="1">
      <c r="A209" s="142"/>
      <c r="B209" s="144"/>
      <c r="C209" s="173"/>
      <c r="D209" s="174"/>
      <c r="E209" s="174"/>
      <c r="F209" s="174"/>
      <c r="G209" s="175"/>
      <c r="H209" s="74" t="s">
        <v>10</v>
      </c>
      <c r="I209" s="165" t="s">
        <v>11</v>
      </c>
      <c r="J209" s="166"/>
      <c r="K209" s="167">
        <f>+K204</f>
        <v>2018.73</v>
      </c>
      <c r="L209" s="167"/>
      <c r="M209" s="167"/>
      <c r="N209" s="167"/>
      <c r="O209" s="168">
        <f>O208*O$23</f>
        <v>0.668</v>
      </c>
      <c r="P209" s="168"/>
      <c r="Q209" s="168"/>
      <c r="R209" s="168"/>
      <c r="S209" s="168"/>
      <c r="T209" s="167">
        <f>K209*O209</f>
        <v>1348.51</v>
      </c>
      <c r="U209" s="167"/>
      <c r="V209" s="167"/>
      <c r="W209" s="167"/>
      <c r="X209" s="167"/>
      <c r="Y209" s="51">
        <v>0</v>
      </c>
      <c r="Z209" s="83">
        <f>+T209+Y209</f>
        <v>1348.51</v>
      </c>
      <c r="AF209" s="160"/>
      <c r="AG209" s="227"/>
      <c r="AI209" s="15"/>
      <c r="AJ209" s="162"/>
      <c r="AL209" s="164"/>
    </row>
    <row r="210" spans="1:39" ht="25.5" customHeight="1">
      <c r="A210" s="177" t="s">
        <v>48</v>
      </c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  <c r="AA210" s="177"/>
      <c r="AB210" s="177"/>
      <c r="AC210" s="177"/>
      <c r="AD210" s="177"/>
      <c r="AE210" s="177"/>
      <c r="AF210" s="9"/>
      <c r="AG210" s="37"/>
      <c r="AL210" s="38" t="s">
        <v>114</v>
      </c>
      <c r="AM210" s="39" t="s">
        <v>115</v>
      </c>
    </row>
    <row r="211" spans="1:38" ht="12.75" customHeight="1">
      <c r="A211" s="169" t="s">
        <v>7</v>
      </c>
      <c r="B211" s="141"/>
      <c r="C211" s="170" t="s">
        <v>85</v>
      </c>
      <c r="D211" s="171"/>
      <c r="E211" s="171"/>
      <c r="F211" s="171"/>
      <c r="G211" s="172"/>
      <c r="H211" s="74" t="s">
        <v>8</v>
      </c>
      <c r="I211" s="165" t="s">
        <v>9</v>
      </c>
      <c r="J211" s="166"/>
      <c r="K211" s="167">
        <f>+K206</f>
        <v>85.14</v>
      </c>
      <c r="L211" s="167"/>
      <c r="M211" s="167"/>
      <c r="N211" s="167"/>
      <c r="O211" s="167">
        <f>+O131*4</f>
        <v>2.2</v>
      </c>
      <c r="P211" s="167"/>
      <c r="Q211" s="167"/>
      <c r="R211" s="167"/>
      <c r="S211" s="167"/>
      <c r="T211" s="167">
        <f>K211*O211</f>
        <v>187.31</v>
      </c>
      <c r="U211" s="167"/>
      <c r="V211" s="167"/>
      <c r="W211" s="167"/>
      <c r="X211" s="167"/>
      <c r="Y211" s="49">
        <f>ROUND(T211*$AF$26,2)</f>
        <v>93.66</v>
      </c>
      <c r="Z211" s="83">
        <f>+T211+Y211</f>
        <v>280.97</v>
      </c>
      <c r="AF211" s="159">
        <f>Z211+Z212</f>
        <v>585.6</v>
      </c>
      <c r="AG211" s="226">
        <f>T211+T212</f>
        <v>491.94</v>
      </c>
      <c r="AI211" s="15"/>
      <c r="AJ211" s="161">
        <v>844.99</v>
      </c>
      <c r="AL211" s="163">
        <f>AG211/AJ211</f>
        <v>0.582</v>
      </c>
    </row>
    <row r="212" spans="1:38" ht="12.75" customHeight="1">
      <c r="A212" s="142"/>
      <c r="B212" s="144"/>
      <c r="C212" s="173"/>
      <c r="D212" s="174"/>
      <c r="E212" s="174"/>
      <c r="F212" s="174"/>
      <c r="G212" s="175"/>
      <c r="H212" s="74" t="s">
        <v>10</v>
      </c>
      <c r="I212" s="165" t="s">
        <v>11</v>
      </c>
      <c r="J212" s="166"/>
      <c r="K212" s="167">
        <f>+K207</f>
        <v>2018.73</v>
      </c>
      <c r="L212" s="167"/>
      <c r="M212" s="167"/>
      <c r="N212" s="167"/>
      <c r="O212" s="168">
        <f>O211*O$21</f>
        <v>0.1509</v>
      </c>
      <c r="P212" s="168"/>
      <c r="Q212" s="168"/>
      <c r="R212" s="168"/>
      <c r="S212" s="168"/>
      <c r="T212" s="167">
        <f>K212*O212</f>
        <v>304.63</v>
      </c>
      <c r="U212" s="167"/>
      <c r="V212" s="167"/>
      <c r="W212" s="167"/>
      <c r="X212" s="167"/>
      <c r="Y212" s="51">
        <v>0</v>
      </c>
      <c r="Z212" s="83">
        <f>+T212+Y212</f>
        <v>304.63</v>
      </c>
      <c r="AF212" s="160"/>
      <c r="AG212" s="227"/>
      <c r="AI212" s="15"/>
      <c r="AJ212" s="162"/>
      <c r="AL212" s="164"/>
    </row>
    <row r="213" spans="1:38" ht="12.75" customHeight="1">
      <c r="A213" s="169" t="s">
        <v>7</v>
      </c>
      <c r="B213" s="141"/>
      <c r="C213" s="170" t="s">
        <v>86</v>
      </c>
      <c r="D213" s="171"/>
      <c r="E213" s="171"/>
      <c r="F213" s="171"/>
      <c r="G213" s="172"/>
      <c r="H213" s="74" t="s">
        <v>8</v>
      </c>
      <c r="I213" s="165" t="s">
        <v>9</v>
      </c>
      <c r="J213" s="166"/>
      <c r="K213" s="167">
        <f>+K208</f>
        <v>85.14</v>
      </c>
      <c r="L213" s="167"/>
      <c r="M213" s="167"/>
      <c r="N213" s="167"/>
      <c r="O213" s="167">
        <f>+O211</f>
        <v>2.2</v>
      </c>
      <c r="P213" s="167"/>
      <c r="Q213" s="167"/>
      <c r="R213" s="167"/>
      <c r="S213" s="167"/>
      <c r="T213" s="167">
        <f>K213*O213</f>
        <v>187.31</v>
      </c>
      <c r="U213" s="167"/>
      <c r="V213" s="167"/>
      <c r="W213" s="167"/>
      <c r="X213" s="167"/>
      <c r="Y213" s="49">
        <f>ROUND(T213*$AF$26,2)</f>
        <v>93.66</v>
      </c>
      <c r="Z213" s="83">
        <f>+T213+Y213</f>
        <v>280.97</v>
      </c>
      <c r="AF213" s="159">
        <f>Z213+Z214</f>
        <v>562.99</v>
      </c>
      <c r="AG213" s="226">
        <f>T213+T214</f>
        <v>469.33</v>
      </c>
      <c r="AI213" s="15"/>
      <c r="AJ213" s="161">
        <v>844.99</v>
      </c>
      <c r="AL213" s="163">
        <f>AG213/AJ213</f>
        <v>0.555</v>
      </c>
    </row>
    <row r="214" spans="1:38" ht="12.75" customHeight="1">
      <c r="A214" s="142"/>
      <c r="B214" s="144"/>
      <c r="C214" s="173"/>
      <c r="D214" s="174"/>
      <c r="E214" s="174"/>
      <c r="F214" s="174"/>
      <c r="G214" s="175"/>
      <c r="H214" s="74" t="s">
        <v>10</v>
      </c>
      <c r="I214" s="165" t="s">
        <v>11</v>
      </c>
      <c r="J214" s="166"/>
      <c r="K214" s="167">
        <f>+K209</f>
        <v>2018.73</v>
      </c>
      <c r="L214" s="167"/>
      <c r="M214" s="167"/>
      <c r="N214" s="167"/>
      <c r="O214" s="168">
        <f>O213*O$23</f>
        <v>0.1397</v>
      </c>
      <c r="P214" s="168"/>
      <c r="Q214" s="168"/>
      <c r="R214" s="168"/>
      <c r="S214" s="168"/>
      <c r="T214" s="167">
        <f>K214*O214</f>
        <v>282.02</v>
      </c>
      <c r="U214" s="167"/>
      <c r="V214" s="167"/>
      <c r="W214" s="167"/>
      <c r="X214" s="167"/>
      <c r="Y214" s="51">
        <v>0</v>
      </c>
      <c r="Z214" s="83">
        <f>+T214+Y214</f>
        <v>282.02</v>
      </c>
      <c r="AF214" s="160"/>
      <c r="AG214" s="227"/>
      <c r="AI214" s="15"/>
      <c r="AJ214" s="162"/>
      <c r="AL214" s="164"/>
    </row>
    <row r="215" spans="1:33" s="24" customFormat="1" ht="25.5" customHeight="1">
      <c r="A215" s="177" t="s">
        <v>49</v>
      </c>
      <c r="B215" s="177"/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  <c r="Z215" s="177"/>
      <c r="AA215" s="177"/>
      <c r="AB215" s="177"/>
      <c r="AC215" s="177"/>
      <c r="AD215" s="177"/>
      <c r="AE215" s="177"/>
      <c r="AF215" s="177"/>
      <c r="AG215" s="177"/>
    </row>
    <row r="216" spans="1:38" ht="12.75" customHeight="1">
      <c r="A216" s="169" t="s">
        <v>7</v>
      </c>
      <c r="B216" s="141"/>
      <c r="C216" s="170" t="s">
        <v>85</v>
      </c>
      <c r="D216" s="171"/>
      <c r="E216" s="171"/>
      <c r="F216" s="171"/>
      <c r="G216" s="172"/>
      <c r="H216" s="74" t="s">
        <v>8</v>
      </c>
      <c r="I216" s="165" t="s">
        <v>9</v>
      </c>
      <c r="J216" s="166"/>
      <c r="K216" s="167">
        <f>+K211</f>
        <v>85.14</v>
      </c>
      <c r="L216" s="167"/>
      <c r="M216" s="167"/>
      <c r="N216" s="167"/>
      <c r="O216" s="167">
        <f>+O143*4</f>
        <v>7.64</v>
      </c>
      <c r="P216" s="167"/>
      <c r="Q216" s="167"/>
      <c r="R216" s="167"/>
      <c r="S216" s="167"/>
      <c r="T216" s="167">
        <f>K216*O216</f>
        <v>650.47</v>
      </c>
      <c r="U216" s="167"/>
      <c r="V216" s="167"/>
      <c r="W216" s="167"/>
      <c r="X216" s="167"/>
      <c r="Y216" s="49">
        <f>ROUND(T216*$AF$26,2)</f>
        <v>325.24</v>
      </c>
      <c r="Z216" s="83">
        <f>+T216+Y216</f>
        <v>975.71</v>
      </c>
      <c r="AF216" s="159">
        <f>Z216+Z217</f>
        <v>2033.73</v>
      </c>
      <c r="AG216" s="226">
        <f>T216+T217</f>
        <v>1708.49</v>
      </c>
      <c r="AI216" s="15"/>
      <c r="AJ216" s="161">
        <v>844.99</v>
      </c>
      <c r="AL216" s="163">
        <f>AG216/AJ216</f>
        <v>2.022</v>
      </c>
    </row>
    <row r="217" spans="1:38" ht="12.75" customHeight="1">
      <c r="A217" s="142"/>
      <c r="B217" s="144"/>
      <c r="C217" s="173"/>
      <c r="D217" s="174"/>
      <c r="E217" s="174"/>
      <c r="F217" s="174"/>
      <c r="G217" s="175"/>
      <c r="H217" s="74" t="s">
        <v>10</v>
      </c>
      <c r="I217" s="165" t="s">
        <v>11</v>
      </c>
      <c r="J217" s="166"/>
      <c r="K217" s="167">
        <f>+K212</f>
        <v>2018.73</v>
      </c>
      <c r="L217" s="167"/>
      <c r="M217" s="167"/>
      <c r="N217" s="167"/>
      <c r="O217" s="168">
        <f>O216*O$21</f>
        <v>0.5241</v>
      </c>
      <c r="P217" s="168"/>
      <c r="Q217" s="168"/>
      <c r="R217" s="168"/>
      <c r="S217" s="168"/>
      <c r="T217" s="167">
        <f>K217*O217</f>
        <v>1058.02</v>
      </c>
      <c r="U217" s="167"/>
      <c r="V217" s="167"/>
      <c r="W217" s="167"/>
      <c r="X217" s="167"/>
      <c r="Y217" s="51">
        <v>0</v>
      </c>
      <c r="Z217" s="83">
        <f>+T217+Y217</f>
        <v>1058.02</v>
      </c>
      <c r="AF217" s="160"/>
      <c r="AG217" s="227"/>
      <c r="AI217" s="15"/>
      <c r="AJ217" s="162"/>
      <c r="AL217" s="164"/>
    </row>
    <row r="218" spans="1:38" ht="12.75" customHeight="1">
      <c r="A218" s="169" t="s">
        <v>7</v>
      </c>
      <c r="B218" s="141"/>
      <c r="C218" s="170" t="s">
        <v>86</v>
      </c>
      <c r="D218" s="171"/>
      <c r="E218" s="171"/>
      <c r="F218" s="171"/>
      <c r="G218" s="172"/>
      <c r="H218" s="74" t="s">
        <v>8</v>
      </c>
      <c r="I218" s="165" t="s">
        <v>9</v>
      </c>
      <c r="J218" s="166"/>
      <c r="K218" s="167">
        <f>+K213</f>
        <v>85.14</v>
      </c>
      <c r="L218" s="167"/>
      <c r="M218" s="167"/>
      <c r="N218" s="167"/>
      <c r="O218" s="167">
        <f>+O216</f>
        <v>7.64</v>
      </c>
      <c r="P218" s="167"/>
      <c r="Q218" s="167"/>
      <c r="R218" s="167"/>
      <c r="S218" s="167"/>
      <c r="T218" s="167">
        <f>K218*O218</f>
        <v>650.47</v>
      </c>
      <c r="U218" s="167"/>
      <c r="V218" s="167"/>
      <c r="W218" s="167"/>
      <c r="X218" s="167"/>
      <c r="Y218" s="49">
        <f>ROUND(T218*$AF$26,2)</f>
        <v>325.24</v>
      </c>
      <c r="Z218" s="83">
        <f>+T218+Y218</f>
        <v>975.71</v>
      </c>
      <c r="AF218" s="159">
        <f>Z218+Z219</f>
        <v>1955</v>
      </c>
      <c r="AG218" s="226">
        <f>T218+T219</f>
        <v>1629.76</v>
      </c>
      <c r="AI218" s="15"/>
      <c r="AJ218" s="161">
        <v>844.99</v>
      </c>
      <c r="AL218" s="163">
        <f>AG218/AJ218</f>
        <v>1.929</v>
      </c>
    </row>
    <row r="219" spans="1:38" ht="12.75" customHeight="1">
      <c r="A219" s="142"/>
      <c r="B219" s="144"/>
      <c r="C219" s="173"/>
      <c r="D219" s="174"/>
      <c r="E219" s="174"/>
      <c r="F219" s="174"/>
      <c r="G219" s="175"/>
      <c r="H219" s="74" t="s">
        <v>10</v>
      </c>
      <c r="I219" s="165" t="s">
        <v>11</v>
      </c>
      <c r="J219" s="166"/>
      <c r="K219" s="167">
        <f>+K214</f>
        <v>2018.73</v>
      </c>
      <c r="L219" s="167"/>
      <c r="M219" s="167"/>
      <c r="N219" s="167"/>
      <c r="O219" s="168">
        <f>O218*O$23</f>
        <v>0.4851</v>
      </c>
      <c r="P219" s="168"/>
      <c r="Q219" s="168"/>
      <c r="R219" s="168"/>
      <c r="S219" s="168"/>
      <c r="T219" s="167">
        <f>K219*O219</f>
        <v>979.29</v>
      </c>
      <c r="U219" s="167"/>
      <c r="V219" s="167"/>
      <c r="W219" s="167"/>
      <c r="X219" s="167"/>
      <c r="Y219" s="51">
        <v>0</v>
      </c>
      <c r="Z219" s="83">
        <f>+T219+Y219</f>
        <v>979.29</v>
      </c>
      <c r="AF219" s="160"/>
      <c r="AG219" s="227"/>
      <c r="AI219" s="15"/>
      <c r="AJ219" s="162"/>
      <c r="AL219" s="164"/>
    </row>
    <row r="220" spans="1:38" ht="6.75" customHeight="1">
      <c r="A220" s="32"/>
      <c r="B220" s="32"/>
      <c r="C220" s="76"/>
      <c r="D220" s="76"/>
      <c r="E220" s="76"/>
      <c r="F220" s="76"/>
      <c r="G220" s="76"/>
      <c r="I220" s="14"/>
      <c r="J220" s="14"/>
      <c r="K220" s="77"/>
      <c r="L220" s="77"/>
      <c r="M220" s="77"/>
      <c r="N220" s="77"/>
      <c r="O220" s="78"/>
      <c r="P220" s="78"/>
      <c r="Q220" s="78"/>
      <c r="R220" s="78"/>
      <c r="S220" s="78"/>
      <c r="T220" s="77"/>
      <c r="U220" s="77"/>
      <c r="V220" s="77"/>
      <c r="W220" s="77"/>
      <c r="X220" s="77"/>
      <c r="Y220" s="14"/>
      <c r="Z220" s="84"/>
      <c r="AF220" s="79"/>
      <c r="AG220" s="79"/>
      <c r="AJ220" s="80"/>
      <c r="AL220" s="85"/>
    </row>
    <row r="221" spans="1:35" s="5" customFormat="1" ht="15">
      <c r="A221" s="176" t="s">
        <v>141</v>
      </c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  <c r="Y221" s="176"/>
      <c r="Z221" s="176"/>
      <c r="AA221" s="176"/>
      <c r="AB221" s="176"/>
      <c r="AC221" s="176"/>
      <c r="AD221" s="176"/>
      <c r="AE221" s="176"/>
      <c r="AF221" s="75"/>
      <c r="AG221" s="75"/>
      <c r="AH221"/>
      <c r="AI221" s="20"/>
    </row>
    <row r="222" spans="1:33" s="24" customFormat="1" ht="27" customHeight="1">
      <c r="A222" s="177" t="s">
        <v>41</v>
      </c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  <c r="AA222" s="177"/>
      <c r="AB222" s="177"/>
      <c r="AC222" s="177"/>
      <c r="AD222" s="177"/>
      <c r="AE222" s="177"/>
      <c r="AF222" s="23"/>
      <c r="AG222" s="23"/>
    </row>
    <row r="223" spans="1:35" ht="51" customHeight="1" hidden="1">
      <c r="A223" s="178" t="s">
        <v>4</v>
      </c>
      <c r="B223" s="179"/>
      <c r="C223" s="180" t="s">
        <v>28</v>
      </c>
      <c r="D223" s="181"/>
      <c r="E223" s="181"/>
      <c r="F223" s="181"/>
      <c r="G223" s="181"/>
      <c r="H223" s="182"/>
      <c r="I223" s="200" t="s">
        <v>5</v>
      </c>
      <c r="J223" s="200"/>
      <c r="K223" s="200" t="s">
        <v>29</v>
      </c>
      <c r="L223" s="200"/>
      <c r="M223" s="200"/>
      <c r="N223" s="200"/>
      <c r="O223" s="200" t="str">
        <f>+O199</f>
        <v>Объем теплоносителя, Гкал на нагрев, (м3, Гкал)</v>
      </c>
      <c r="P223" s="200"/>
      <c r="Q223" s="200"/>
      <c r="R223" s="200"/>
      <c r="S223" s="200"/>
      <c r="T223" s="200" t="s">
        <v>6</v>
      </c>
      <c r="U223" s="200"/>
      <c r="V223" s="200"/>
      <c r="W223" s="200"/>
      <c r="X223" s="200"/>
      <c r="Y223" s="52" t="s">
        <v>77</v>
      </c>
      <c r="Z223" s="48" t="s">
        <v>78</v>
      </c>
      <c r="AF223"/>
      <c r="AG223" s="14"/>
      <c r="AI223" s="15"/>
    </row>
    <row r="224" spans="1:38" ht="24" customHeight="1" hidden="1">
      <c r="A224" s="183">
        <v>1</v>
      </c>
      <c r="B224" s="184"/>
      <c r="C224" s="183">
        <v>2</v>
      </c>
      <c r="D224" s="185"/>
      <c r="E224" s="185"/>
      <c r="F224" s="185"/>
      <c r="G224" s="185"/>
      <c r="H224" s="184"/>
      <c r="I224" s="196">
        <v>3</v>
      </c>
      <c r="J224" s="196"/>
      <c r="K224" s="196">
        <v>4</v>
      </c>
      <c r="L224" s="196"/>
      <c r="M224" s="196"/>
      <c r="N224" s="196"/>
      <c r="O224" s="196">
        <v>5</v>
      </c>
      <c r="P224" s="196"/>
      <c r="Q224" s="196"/>
      <c r="R224" s="196"/>
      <c r="S224" s="196"/>
      <c r="T224" s="197" t="s">
        <v>79</v>
      </c>
      <c r="U224" s="198"/>
      <c r="V224" s="198"/>
      <c r="W224" s="198"/>
      <c r="X224" s="199"/>
      <c r="Y224" s="45" t="s">
        <v>90</v>
      </c>
      <c r="Z224" s="45" t="s">
        <v>80</v>
      </c>
      <c r="AF224"/>
      <c r="AG224" s="14"/>
      <c r="AI224" s="15"/>
      <c r="AJ224" s="14"/>
      <c r="AL224" s="14"/>
    </row>
    <row r="225" spans="1:38" ht="12.75" customHeight="1">
      <c r="A225" s="169" t="s">
        <v>7</v>
      </c>
      <c r="B225" s="141"/>
      <c r="C225" s="170" t="s">
        <v>85</v>
      </c>
      <c r="D225" s="171"/>
      <c r="E225" s="171"/>
      <c r="F225" s="171"/>
      <c r="G225" s="172"/>
      <c r="H225" s="74" t="s">
        <v>8</v>
      </c>
      <c r="I225" s="165" t="s">
        <v>9</v>
      </c>
      <c r="J225" s="166"/>
      <c r="K225" s="167">
        <f>K211</f>
        <v>85.14</v>
      </c>
      <c r="L225" s="167"/>
      <c r="M225" s="167"/>
      <c r="N225" s="167"/>
      <c r="O225" s="167">
        <f>+O47*5</f>
        <v>16.2</v>
      </c>
      <c r="P225" s="167"/>
      <c r="Q225" s="167"/>
      <c r="R225" s="167"/>
      <c r="S225" s="167"/>
      <c r="T225" s="167">
        <f>K225*O225</f>
        <v>1379.27</v>
      </c>
      <c r="U225" s="167"/>
      <c r="V225" s="167"/>
      <c r="W225" s="167"/>
      <c r="X225" s="167"/>
      <c r="Y225" s="49">
        <f>ROUND(T225*$AF$26,2)</f>
        <v>689.64</v>
      </c>
      <c r="Z225" s="83">
        <f>+T225+Y225</f>
        <v>2068.91</v>
      </c>
      <c r="AF225" s="159">
        <f>Z225+Z226</f>
        <v>4312.32</v>
      </c>
      <c r="AG225" s="159">
        <f>T225+T226</f>
        <v>3622.68</v>
      </c>
      <c r="AI225" s="15"/>
      <c r="AJ225" s="161">
        <v>844.99</v>
      </c>
      <c r="AL225" s="163">
        <f>AG225/AJ225</f>
        <v>4.287</v>
      </c>
    </row>
    <row r="226" spans="1:38" ht="12.75" customHeight="1">
      <c r="A226" s="142"/>
      <c r="B226" s="144"/>
      <c r="C226" s="173"/>
      <c r="D226" s="174"/>
      <c r="E226" s="174"/>
      <c r="F226" s="174"/>
      <c r="G226" s="175"/>
      <c r="H226" s="74" t="s">
        <v>10</v>
      </c>
      <c r="I226" s="165" t="s">
        <v>11</v>
      </c>
      <c r="J226" s="166"/>
      <c r="K226" s="167">
        <f>K212</f>
        <v>2018.73</v>
      </c>
      <c r="L226" s="167"/>
      <c r="M226" s="167"/>
      <c r="N226" s="167"/>
      <c r="O226" s="168">
        <f>O225*O$21</f>
        <v>1.1113</v>
      </c>
      <c r="P226" s="168"/>
      <c r="Q226" s="168"/>
      <c r="R226" s="168"/>
      <c r="S226" s="168"/>
      <c r="T226" s="167">
        <f>K226*O226</f>
        <v>2243.41</v>
      </c>
      <c r="U226" s="167"/>
      <c r="V226" s="167"/>
      <c r="W226" s="167"/>
      <c r="X226" s="167"/>
      <c r="Y226" s="51">
        <v>0</v>
      </c>
      <c r="Z226" s="83">
        <f>+T226+Y226</f>
        <v>2243.41</v>
      </c>
      <c r="AF226" s="160"/>
      <c r="AG226" s="160"/>
      <c r="AI226" s="15"/>
      <c r="AJ226" s="162"/>
      <c r="AL226" s="164"/>
    </row>
    <row r="227" spans="1:38" ht="12.75" customHeight="1">
      <c r="A227" s="169" t="s">
        <v>7</v>
      </c>
      <c r="B227" s="141"/>
      <c r="C227" s="170" t="s">
        <v>86</v>
      </c>
      <c r="D227" s="171"/>
      <c r="E227" s="171"/>
      <c r="F227" s="171"/>
      <c r="G227" s="172"/>
      <c r="H227" s="74" t="s">
        <v>8</v>
      </c>
      <c r="I227" s="165" t="s">
        <v>9</v>
      </c>
      <c r="J227" s="166"/>
      <c r="K227" s="167">
        <f>K213</f>
        <v>85.14</v>
      </c>
      <c r="L227" s="167"/>
      <c r="M227" s="167"/>
      <c r="N227" s="167"/>
      <c r="O227" s="167">
        <f>+O225</f>
        <v>16.2</v>
      </c>
      <c r="P227" s="167"/>
      <c r="Q227" s="167"/>
      <c r="R227" s="167"/>
      <c r="S227" s="167"/>
      <c r="T227" s="167">
        <f>K227*O227</f>
        <v>1379.27</v>
      </c>
      <c r="U227" s="167"/>
      <c r="V227" s="167"/>
      <c r="W227" s="167"/>
      <c r="X227" s="167"/>
      <c r="Y227" s="49">
        <f>ROUND(T227*$AF$26,2)</f>
        <v>689.64</v>
      </c>
      <c r="Z227" s="83">
        <f>+T227+Y227</f>
        <v>2068.91</v>
      </c>
      <c r="AF227" s="159">
        <f>Z227+Z228</f>
        <v>4145.58</v>
      </c>
      <c r="AG227" s="159">
        <f>T227+T228</f>
        <v>3455.94</v>
      </c>
      <c r="AI227" s="15"/>
      <c r="AJ227" s="161">
        <v>844.99</v>
      </c>
      <c r="AL227" s="163">
        <f>AG227/AJ227</f>
        <v>4.09</v>
      </c>
    </row>
    <row r="228" spans="1:38" ht="12.75" customHeight="1">
      <c r="A228" s="142"/>
      <c r="B228" s="144"/>
      <c r="C228" s="173"/>
      <c r="D228" s="174"/>
      <c r="E228" s="174"/>
      <c r="F228" s="174"/>
      <c r="G228" s="175"/>
      <c r="H228" s="74" t="s">
        <v>10</v>
      </c>
      <c r="I228" s="165" t="s">
        <v>11</v>
      </c>
      <c r="J228" s="166"/>
      <c r="K228" s="167">
        <f>K214</f>
        <v>2018.73</v>
      </c>
      <c r="L228" s="167"/>
      <c r="M228" s="167"/>
      <c r="N228" s="167"/>
      <c r="O228" s="168">
        <f>O227*O$23</f>
        <v>1.0287</v>
      </c>
      <c r="P228" s="168"/>
      <c r="Q228" s="168"/>
      <c r="R228" s="168"/>
      <c r="S228" s="168"/>
      <c r="T228" s="167">
        <f>K228*O228</f>
        <v>2076.67</v>
      </c>
      <c r="U228" s="167"/>
      <c r="V228" s="167"/>
      <c r="W228" s="167"/>
      <c r="X228" s="167"/>
      <c r="Y228" s="51">
        <v>0</v>
      </c>
      <c r="Z228" s="83">
        <f>+T228+Y228</f>
        <v>2076.67</v>
      </c>
      <c r="AF228" s="160"/>
      <c r="AG228" s="160"/>
      <c r="AI228" s="15"/>
      <c r="AJ228" s="162"/>
      <c r="AL228" s="164"/>
    </row>
    <row r="229" spans="1:33" s="24" customFormat="1" ht="30" customHeight="1">
      <c r="A229" s="177" t="s">
        <v>43</v>
      </c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  <c r="AA229" s="177"/>
      <c r="AB229" s="177"/>
      <c r="AC229" s="177"/>
      <c r="AD229" s="177"/>
      <c r="AE229" s="177"/>
      <c r="AF229" s="177"/>
      <c r="AG229" s="177"/>
    </row>
    <row r="230" spans="1:38" ht="12.75" customHeight="1">
      <c r="A230" s="169" t="s">
        <v>7</v>
      </c>
      <c r="B230" s="141"/>
      <c r="C230" s="170" t="s">
        <v>85</v>
      </c>
      <c r="D230" s="171"/>
      <c r="E230" s="171"/>
      <c r="F230" s="171"/>
      <c r="G230" s="172"/>
      <c r="H230" s="74" t="s">
        <v>8</v>
      </c>
      <c r="I230" s="165" t="s">
        <v>9</v>
      </c>
      <c r="J230" s="166"/>
      <c r="K230" s="167">
        <f>+K225</f>
        <v>85.14</v>
      </c>
      <c r="L230" s="167"/>
      <c r="M230" s="167"/>
      <c r="N230" s="167"/>
      <c r="O230" s="167">
        <f>+O71*5</f>
        <v>13.15</v>
      </c>
      <c r="P230" s="167"/>
      <c r="Q230" s="167"/>
      <c r="R230" s="167"/>
      <c r="S230" s="167"/>
      <c r="T230" s="167">
        <f>K230*O230</f>
        <v>1119.59</v>
      </c>
      <c r="U230" s="167"/>
      <c r="V230" s="167"/>
      <c r="W230" s="167"/>
      <c r="X230" s="167"/>
      <c r="Y230" s="49">
        <f>ROUND(T230*$AF$26,2)</f>
        <v>559.8</v>
      </c>
      <c r="Z230" s="83">
        <f>+T230+Y230</f>
        <v>1679.39</v>
      </c>
      <c r="AF230" s="159">
        <f>Z230+Z231</f>
        <v>3500.49</v>
      </c>
      <c r="AG230" s="159">
        <f>T230+T231</f>
        <v>2940.69</v>
      </c>
      <c r="AI230" s="15"/>
      <c r="AJ230" s="161">
        <v>844.99</v>
      </c>
      <c r="AL230" s="163">
        <f>AG230/AJ230</f>
        <v>3.48</v>
      </c>
    </row>
    <row r="231" spans="1:38" ht="12.75" customHeight="1">
      <c r="A231" s="142"/>
      <c r="B231" s="144"/>
      <c r="C231" s="173"/>
      <c r="D231" s="174"/>
      <c r="E231" s="174"/>
      <c r="F231" s="174"/>
      <c r="G231" s="175"/>
      <c r="H231" s="74" t="s">
        <v>10</v>
      </c>
      <c r="I231" s="165" t="s">
        <v>11</v>
      </c>
      <c r="J231" s="166"/>
      <c r="K231" s="167">
        <f>+K226</f>
        <v>2018.73</v>
      </c>
      <c r="L231" s="167"/>
      <c r="M231" s="167"/>
      <c r="N231" s="167"/>
      <c r="O231" s="168">
        <f>O230*O$21</f>
        <v>0.9021</v>
      </c>
      <c r="P231" s="168"/>
      <c r="Q231" s="168"/>
      <c r="R231" s="168"/>
      <c r="S231" s="168"/>
      <c r="T231" s="167">
        <f>K231*O231</f>
        <v>1821.1</v>
      </c>
      <c r="U231" s="167"/>
      <c r="V231" s="167"/>
      <c r="W231" s="167"/>
      <c r="X231" s="167"/>
      <c r="Y231" s="51">
        <v>0</v>
      </c>
      <c r="Z231" s="83">
        <f>+T231+Y231</f>
        <v>1821.1</v>
      </c>
      <c r="AF231" s="160"/>
      <c r="AG231" s="160"/>
      <c r="AI231" s="15"/>
      <c r="AJ231" s="162"/>
      <c r="AL231" s="164"/>
    </row>
    <row r="232" spans="1:38" ht="12.75" customHeight="1">
      <c r="A232" s="169" t="s">
        <v>7</v>
      </c>
      <c r="B232" s="141"/>
      <c r="C232" s="170" t="s">
        <v>86</v>
      </c>
      <c r="D232" s="171"/>
      <c r="E232" s="171"/>
      <c r="F232" s="171"/>
      <c r="G232" s="172"/>
      <c r="H232" s="74" t="s">
        <v>8</v>
      </c>
      <c r="I232" s="165" t="s">
        <v>9</v>
      </c>
      <c r="J232" s="166"/>
      <c r="K232" s="167">
        <f>+K227</f>
        <v>85.14</v>
      </c>
      <c r="L232" s="167"/>
      <c r="M232" s="167"/>
      <c r="N232" s="167"/>
      <c r="O232" s="167">
        <f>+O230</f>
        <v>13.15</v>
      </c>
      <c r="P232" s="167"/>
      <c r="Q232" s="167"/>
      <c r="R232" s="167"/>
      <c r="S232" s="167"/>
      <c r="T232" s="167">
        <f>K232*O232</f>
        <v>1119.59</v>
      </c>
      <c r="U232" s="167"/>
      <c r="V232" s="167"/>
      <c r="W232" s="167"/>
      <c r="X232" s="167"/>
      <c r="Y232" s="49">
        <f>ROUND(T232*$AF$26,2)</f>
        <v>559.8</v>
      </c>
      <c r="Z232" s="83">
        <f>+T232+Y232</f>
        <v>1679.39</v>
      </c>
      <c r="AF232" s="159">
        <f>Z232+Z233</f>
        <v>3365.03</v>
      </c>
      <c r="AG232" s="159">
        <f>T232+T233</f>
        <v>2805.23</v>
      </c>
      <c r="AI232" s="15"/>
      <c r="AJ232" s="161">
        <v>844.99</v>
      </c>
      <c r="AL232" s="163">
        <f>AG232/AJ232</f>
        <v>3.32</v>
      </c>
    </row>
    <row r="233" spans="1:38" ht="12.75" customHeight="1">
      <c r="A233" s="142"/>
      <c r="B233" s="144"/>
      <c r="C233" s="173"/>
      <c r="D233" s="174"/>
      <c r="E233" s="174"/>
      <c r="F233" s="174"/>
      <c r="G233" s="175"/>
      <c r="H233" s="74" t="s">
        <v>10</v>
      </c>
      <c r="I233" s="165" t="s">
        <v>11</v>
      </c>
      <c r="J233" s="166"/>
      <c r="K233" s="167">
        <f>+K228</f>
        <v>2018.73</v>
      </c>
      <c r="L233" s="167"/>
      <c r="M233" s="167"/>
      <c r="N233" s="167"/>
      <c r="O233" s="168">
        <f>O232*O$23</f>
        <v>0.835</v>
      </c>
      <c r="P233" s="168"/>
      <c r="Q233" s="168"/>
      <c r="R233" s="168"/>
      <c r="S233" s="168"/>
      <c r="T233" s="167">
        <f>K233*O233</f>
        <v>1685.64</v>
      </c>
      <c r="U233" s="167"/>
      <c r="V233" s="167"/>
      <c r="W233" s="167"/>
      <c r="X233" s="167"/>
      <c r="Y233" s="51">
        <v>0</v>
      </c>
      <c r="Z233" s="83">
        <f>+T233+Y233</f>
        <v>1685.64</v>
      </c>
      <c r="AF233" s="160"/>
      <c r="AG233" s="160"/>
      <c r="AI233" s="15"/>
      <c r="AJ233" s="162"/>
      <c r="AL233" s="164"/>
    </row>
    <row r="234" spans="1:39" ht="25.5" customHeight="1">
      <c r="A234" s="177" t="s">
        <v>48</v>
      </c>
      <c r="B234" s="177"/>
      <c r="C234" s="177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  <c r="AA234" s="177"/>
      <c r="AB234" s="177"/>
      <c r="AC234" s="177"/>
      <c r="AD234" s="177"/>
      <c r="AE234" s="177"/>
      <c r="AF234" s="9"/>
      <c r="AG234" s="37"/>
      <c r="AL234" s="38" t="s">
        <v>114</v>
      </c>
      <c r="AM234" s="39" t="s">
        <v>115</v>
      </c>
    </row>
    <row r="235" spans="1:38" ht="12.75" customHeight="1">
      <c r="A235" s="169" t="s">
        <v>7</v>
      </c>
      <c r="B235" s="141"/>
      <c r="C235" s="170" t="s">
        <v>85</v>
      </c>
      <c r="D235" s="171"/>
      <c r="E235" s="171"/>
      <c r="F235" s="171"/>
      <c r="G235" s="172"/>
      <c r="H235" s="74" t="s">
        <v>8</v>
      </c>
      <c r="I235" s="165" t="s">
        <v>9</v>
      </c>
      <c r="J235" s="166"/>
      <c r="K235" s="167">
        <f>+K230</f>
        <v>85.14</v>
      </c>
      <c r="L235" s="167"/>
      <c r="M235" s="167"/>
      <c r="N235" s="167"/>
      <c r="O235" s="167">
        <f>+O131*5</f>
        <v>2.75</v>
      </c>
      <c r="P235" s="167"/>
      <c r="Q235" s="167"/>
      <c r="R235" s="167"/>
      <c r="S235" s="167"/>
      <c r="T235" s="167">
        <f>K235*O235</f>
        <v>234.14</v>
      </c>
      <c r="U235" s="167"/>
      <c r="V235" s="167"/>
      <c r="W235" s="167"/>
      <c r="X235" s="167"/>
      <c r="Y235" s="49">
        <f>ROUND(T235*$AF$26,2)</f>
        <v>117.07</v>
      </c>
      <c r="Z235" s="83">
        <f>+T235+Y235</f>
        <v>351.21</v>
      </c>
      <c r="AF235" s="159">
        <f>Z235+Z236</f>
        <v>732.14</v>
      </c>
      <c r="AG235" s="159">
        <f>T235+T236</f>
        <v>615.07</v>
      </c>
      <c r="AI235" s="15"/>
      <c r="AJ235" s="161">
        <v>844.99</v>
      </c>
      <c r="AL235" s="163">
        <f>AG235/AJ235</f>
        <v>0.728</v>
      </c>
    </row>
    <row r="236" spans="1:38" ht="12.75" customHeight="1">
      <c r="A236" s="142"/>
      <c r="B236" s="144"/>
      <c r="C236" s="173"/>
      <c r="D236" s="174"/>
      <c r="E236" s="174"/>
      <c r="F236" s="174"/>
      <c r="G236" s="175"/>
      <c r="H236" s="74" t="s">
        <v>10</v>
      </c>
      <c r="I236" s="165" t="s">
        <v>11</v>
      </c>
      <c r="J236" s="166"/>
      <c r="K236" s="167">
        <f>+K231</f>
        <v>2018.73</v>
      </c>
      <c r="L236" s="167"/>
      <c r="M236" s="167"/>
      <c r="N236" s="167"/>
      <c r="O236" s="168">
        <f>O235*O$21</f>
        <v>0.1887</v>
      </c>
      <c r="P236" s="168"/>
      <c r="Q236" s="168"/>
      <c r="R236" s="168"/>
      <c r="S236" s="168"/>
      <c r="T236" s="167">
        <f>K236*O236</f>
        <v>380.93</v>
      </c>
      <c r="U236" s="167"/>
      <c r="V236" s="167"/>
      <c r="W236" s="167"/>
      <c r="X236" s="167"/>
      <c r="Y236" s="51">
        <v>0</v>
      </c>
      <c r="Z236" s="83">
        <f>+T236+Y236</f>
        <v>380.93</v>
      </c>
      <c r="AF236" s="160"/>
      <c r="AG236" s="160"/>
      <c r="AI236" s="15"/>
      <c r="AJ236" s="162"/>
      <c r="AL236" s="164"/>
    </row>
    <row r="237" spans="1:38" ht="12.75" customHeight="1">
      <c r="A237" s="169" t="s">
        <v>7</v>
      </c>
      <c r="B237" s="141"/>
      <c r="C237" s="170" t="s">
        <v>86</v>
      </c>
      <c r="D237" s="171"/>
      <c r="E237" s="171"/>
      <c r="F237" s="171"/>
      <c r="G237" s="172"/>
      <c r="H237" s="74" t="s">
        <v>8</v>
      </c>
      <c r="I237" s="165" t="s">
        <v>9</v>
      </c>
      <c r="J237" s="166"/>
      <c r="K237" s="167">
        <f>+K232</f>
        <v>85.14</v>
      </c>
      <c r="L237" s="167"/>
      <c r="M237" s="167"/>
      <c r="N237" s="167"/>
      <c r="O237" s="167">
        <f>+O235</f>
        <v>2.75</v>
      </c>
      <c r="P237" s="167"/>
      <c r="Q237" s="167"/>
      <c r="R237" s="167"/>
      <c r="S237" s="167"/>
      <c r="T237" s="167">
        <f>K237*O237</f>
        <v>234.14</v>
      </c>
      <c r="U237" s="167"/>
      <c r="V237" s="167"/>
      <c r="W237" s="167"/>
      <c r="X237" s="167"/>
      <c r="Y237" s="49">
        <f>ROUND(T237*$AF$26,2)</f>
        <v>117.07</v>
      </c>
      <c r="Z237" s="83">
        <f>+T237+Y237</f>
        <v>351.21</v>
      </c>
      <c r="AF237" s="159">
        <f>Z237+Z238</f>
        <v>703.68</v>
      </c>
      <c r="AG237" s="159">
        <f>T237+T238</f>
        <v>586.61</v>
      </c>
      <c r="AI237" s="15"/>
      <c r="AJ237" s="161">
        <v>844.99</v>
      </c>
      <c r="AL237" s="163">
        <f>AG237/AJ237</f>
        <v>0.694</v>
      </c>
    </row>
    <row r="238" spans="1:38" ht="12.75" customHeight="1">
      <c r="A238" s="142"/>
      <c r="B238" s="144"/>
      <c r="C238" s="173"/>
      <c r="D238" s="174"/>
      <c r="E238" s="174"/>
      <c r="F238" s="174"/>
      <c r="G238" s="175"/>
      <c r="H238" s="74" t="s">
        <v>10</v>
      </c>
      <c r="I238" s="165" t="s">
        <v>11</v>
      </c>
      <c r="J238" s="166"/>
      <c r="K238" s="167">
        <f>+K233</f>
        <v>2018.73</v>
      </c>
      <c r="L238" s="167"/>
      <c r="M238" s="167"/>
      <c r="N238" s="167"/>
      <c r="O238" s="168">
        <f>O237*O$23</f>
        <v>0.1746</v>
      </c>
      <c r="P238" s="168"/>
      <c r="Q238" s="168"/>
      <c r="R238" s="168"/>
      <c r="S238" s="168"/>
      <c r="T238" s="167">
        <f>K238*O238</f>
        <v>352.47</v>
      </c>
      <c r="U238" s="167"/>
      <c r="V238" s="167"/>
      <c r="W238" s="167"/>
      <c r="X238" s="167"/>
      <c r="Y238" s="51">
        <v>0</v>
      </c>
      <c r="Z238" s="83">
        <f>+T238+Y238</f>
        <v>352.47</v>
      </c>
      <c r="AF238" s="160"/>
      <c r="AG238" s="160"/>
      <c r="AI238" s="15"/>
      <c r="AJ238" s="162"/>
      <c r="AL238" s="164"/>
    </row>
    <row r="239" spans="1:33" s="24" customFormat="1" ht="25.5" customHeight="1">
      <c r="A239" s="177" t="s">
        <v>49</v>
      </c>
      <c r="B239" s="177"/>
      <c r="C239" s="177"/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  <c r="AA239" s="177"/>
      <c r="AB239" s="177"/>
      <c r="AC239" s="177"/>
      <c r="AD239" s="177"/>
      <c r="AE239" s="177"/>
      <c r="AF239" s="177"/>
      <c r="AG239" s="177"/>
    </row>
    <row r="240" spans="1:38" ht="12.75" customHeight="1">
      <c r="A240" s="169" t="s">
        <v>7</v>
      </c>
      <c r="B240" s="141"/>
      <c r="C240" s="170" t="s">
        <v>85</v>
      </c>
      <c r="D240" s="171"/>
      <c r="E240" s="171"/>
      <c r="F240" s="171"/>
      <c r="G240" s="172"/>
      <c r="H240" s="74" t="s">
        <v>8</v>
      </c>
      <c r="I240" s="165" t="s">
        <v>9</v>
      </c>
      <c r="J240" s="166"/>
      <c r="K240" s="167">
        <f>+K235</f>
        <v>85.14</v>
      </c>
      <c r="L240" s="167"/>
      <c r="M240" s="167"/>
      <c r="N240" s="167"/>
      <c r="O240" s="167">
        <f>+O143*5</f>
        <v>9.55</v>
      </c>
      <c r="P240" s="167"/>
      <c r="Q240" s="167"/>
      <c r="R240" s="167"/>
      <c r="S240" s="167"/>
      <c r="T240" s="167">
        <f>K240*O240</f>
        <v>813.09</v>
      </c>
      <c r="U240" s="167"/>
      <c r="V240" s="167"/>
      <c r="W240" s="167"/>
      <c r="X240" s="167"/>
      <c r="Y240" s="49">
        <f>ROUND(T240*$AF$26,2)</f>
        <v>406.55</v>
      </c>
      <c r="Z240" s="83">
        <f>+T240+Y240</f>
        <v>1219.64</v>
      </c>
      <c r="AF240" s="159">
        <f>Z240+Z241</f>
        <v>2542.11</v>
      </c>
      <c r="AG240" s="159">
        <f>T240+T241</f>
        <v>2135.56</v>
      </c>
      <c r="AI240" s="15"/>
      <c r="AJ240" s="161">
        <v>844.99</v>
      </c>
      <c r="AL240" s="163">
        <f>AG240/AJ240</f>
        <v>2.527</v>
      </c>
    </row>
    <row r="241" spans="1:38" ht="12.75" customHeight="1">
      <c r="A241" s="142"/>
      <c r="B241" s="144"/>
      <c r="C241" s="173"/>
      <c r="D241" s="174"/>
      <c r="E241" s="174"/>
      <c r="F241" s="174"/>
      <c r="G241" s="175"/>
      <c r="H241" s="74" t="s">
        <v>10</v>
      </c>
      <c r="I241" s="165" t="s">
        <v>11</v>
      </c>
      <c r="J241" s="166"/>
      <c r="K241" s="167">
        <f>+K236</f>
        <v>2018.73</v>
      </c>
      <c r="L241" s="167"/>
      <c r="M241" s="167"/>
      <c r="N241" s="167"/>
      <c r="O241" s="168">
        <f>O240*O$21</f>
        <v>0.6551</v>
      </c>
      <c r="P241" s="168"/>
      <c r="Q241" s="168"/>
      <c r="R241" s="168"/>
      <c r="S241" s="168"/>
      <c r="T241" s="167">
        <f>K241*O241</f>
        <v>1322.47</v>
      </c>
      <c r="U241" s="167"/>
      <c r="V241" s="167"/>
      <c r="W241" s="167"/>
      <c r="X241" s="167"/>
      <c r="Y241" s="51">
        <v>0</v>
      </c>
      <c r="Z241" s="83">
        <f>+T241+Y241</f>
        <v>1322.47</v>
      </c>
      <c r="AF241" s="160"/>
      <c r="AG241" s="160"/>
      <c r="AI241" s="15"/>
      <c r="AJ241" s="162"/>
      <c r="AL241" s="164"/>
    </row>
    <row r="242" spans="1:38" ht="12.75" customHeight="1">
      <c r="A242" s="169" t="s">
        <v>7</v>
      </c>
      <c r="B242" s="141"/>
      <c r="C242" s="170" t="s">
        <v>86</v>
      </c>
      <c r="D242" s="171"/>
      <c r="E242" s="171"/>
      <c r="F242" s="171"/>
      <c r="G242" s="172"/>
      <c r="H242" s="74" t="s">
        <v>8</v>
      </c>
      <c r="I242" s="165" t="s">
        <v>9</v>
      </c>
      <c r="J242" s="166"/>
      <c r="K242" s="167">
        <f>+K237</f>
        <v>85.14</v>
      </c>
      <c r="L242" s="167"/>
      <c r="M242" s="167"/>
      <c r="N242" s="167"/>
      <c r="O242" s="167">
        <f>+O240</f>
        <v>9.55</v>
      </c>
      <c r="P242" s="167"/>
      <c r="Q242" s="167"/>
      <c r="R242" s="167"/>
      <c r="S242" s="167"/>
      <c r="T242" s="167">
        <f>K242*O242</f>
        <v>813.09</v>
      </c>
      <c r="U242" s="167"/>
      <c r="V242" s="167"/>
      <c r="W242" s="167"/>
      <c r="X242" s="167"/>
      <c r="Y242" s="49">
        <f>ROUND(T242*$AF$26,2)</f>
        <v>406.55</v>
      </c>
      <c r="Z242" s="83">
        <f>+T242+Y242</f>
        <v>1219.64</v>
      </c>
      <c r="AF242" s="159">
        <f>Z242+Z243</f>
        <v>2443.8</v>
      </c>
      <c r="AG242" s="159">
        <f>T242+T243</f>
        <v>2037.25</v>
      </c>
      <c r="AI242" s="15"/>
      <c r="AJ242" s="161">
        <v>844.99</v>
      </c>
      <c r="AL242" s="163">
        <f>AG242/AJ242</f>
        <v>2.411</v>
      </c>
    </row>
    <row r="243" spans="1:38" ht="12.75" customHeight="1">
      <c r="A243" s="142"/>
      <c r="B243" s="144"/>
      <c r="C243" s="173"/>
      <c r="D243" s="174"/>
      <c r="E243" s="174"/>
      <c r="F243" s="174"/>
      <c r="G243" s="175"/>
      <c r="H243" s="74" t="s">
        <v>10</v>
      </c>
      <c r="I243" s="165" t="s">
        <v>11</v>
      </c>
      <c r="J243" s="166"/>
      <c r="K243" s="167">
        <f>+K238</f>
        <v>2018.73</v>
      </c>
      <c r="L243" s="167"/>
      <c r="M243" s="167"/>
      <c r="N243" s="167"/>
      <c r="O243" s="168">
        <f>O242*O$23</f>
        <v>0.6064</v>
      </c>
      <c r="P243" s="168"/>
      <c r="Q243" s="168"/>
      <c r="R243" s="168"/>
      <c r="S243" s="168"/>
      <c r="T243" s="167">
        <f>K243*O243</f>
        <v>1224.16</v>
      </c>
      <c r="U243" s="167"/>
      <c r="V243" s="167"/>
      <c r="W243" s="167"/>
      <c r="X243" s="167"/>
      <c r="Y243" s="51">
        <v>0</v>
      </c>
      <c r="Z243" s="83">
        <f>+T243+Y243</f>
        <v>1224.16</v>
      </c>
      <c r="AF243" s="160"/>
      <c r="AG243" s="160"/>
      <c r="AI243" s="15"/>
      <c r="AJ243" s="162"/>
      <c r="AL243" s="164"/>
    </row>
    <row r="244" ht="12.75">
      <c r="A244" s="7" t="s">
        <v>23</v>
      </c>
    </row>
    <row r="245" spans="1:38" ht="24" customHeight="1">
      <c r="A245" s="8">
        <v>1</v>
      </c>
      <c r="B245" s="9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",AK245," № ",AL245,)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18.12.2023 г. № 346-п</v>
      </c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"/>
      <c r="AF245" s="37"/>
      <c r="AK245" s="38" t="str">
        <f>+'[6]Шуш_1-2 эт'!AL246</f>
        <v>от 18.12.2023 г.</v>
      </c>
      <c r="AL245" s="39" t="str">
        <f>+'[6]Шуш_1-2 эт'!AM246</f>
        <v>346-п</v>
      </c>
    </row>
    <row r="246" spans="1:30" ht="23.25" customHeight="1">
      <c r="A246" s="8">
        <v>2</v>
      </c>
      <c r="B246" s="93" t="str">
        <f>+'[6]Шуш_1-2 эт'!B248:AE248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</row>
    <row r="247" spans="1:32" ht="37.5" customHeight="1">
      <c r="A247" s="8">
        <v>3</v>
      </c>
      <c r="B247" s="93" t="str">
        <f>+'[6]Шуш_1-2 эт'!B249:AE249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F247" s="37"/>
    </row>
    <row r="248" spans="1:32" ht="25.5" customHeight="1">
      <c r="A248" s="8">
        <v>4</v>
      </c>
      <c r="B248" s="229" t="s">
        <v>81</v>
      </c>
      <c r="C248" s="229"/>
      <c r="D248" s="229"/>
      <c r="E248" s="229"/>
      <c r="F248" s="229"/>
      <c r="G248" s="229"/>
      <c r="H248" s="229"/>
      <c r="I248" s="229"/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229"/>
      <c r="U248" s="229"/>
      <c r="V248" s="229"/>
      <c r="W248" s="229"/>
      <c r="X248" s="229"/>
      <c r="Y248" s="229"/>
      <c r="Z248" s="229"/>
      <c r="AA248" s="229"/>
      <c r="AB248" s="229"/>
      <c r="AC248" s="229"/>
      <c r="AD248" s="229"/>
      <c r="AF248" s="37"/>
    </row>
    <row r="249" spans="4:34" ht="3.75" customHeight="1">
      <c r="D249" s="61"/>
      <c r="E249" s="61"/>
      <c r="F249" s="61"/>
      <c r="G249" s="61"/>
      <c r="H249" s="61"/>
      <c r="I249" s="61"/>
      <c r="J249" s="61"/>
      <c r="AH249" s="15"/>
    </row>
    <row r="250" spans="1:34" s="4" customFormat="1" ht="18" hidden="1">
      <c r="A250" s="145" t="s">
        <v>13</v>
      </c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3"/>
      <c r="AF250" s="25"/>
      <c r="AG250"/>
      <c r="AH250" s="26"/>
    </row>
    <row r="251" spans="1:34" ht="33.75" customHeight="1" hidden="1">
      <c r="A251" s="228" t="s">
        <v>91</v>
      </c>
      <c r="B251" s="228"/>
      <c r="C251" s="228"/>
      <c r="D251" s="228"/>
      <c r="E251" s="228"/>
      <c r="F251" s="228"/>
      <c r="G251" s="228"/>
      <c r="H251" s="228"/>
      <c r="I251" s="228"/>
      <c r="J251" s="228"/>
      <c r="K251" s="228"/>
      <c r="L251" s="228"/>
      <c r="M251" s="228"/>
      <c r="N251" s="228"/>
      <c r="O251" s="228"/>
      <c r="P251" s="228"/>
      <c r="Q251" s="228"/>
      <c r="R251" s="228"/>
      <c r="S251" s="228"/>
      <c r="T251" s="228"/>
      <c r="U251" s="228"/>
      <c r="V251" s="228"/>
      <c r="W251" s="228"/>
      <c r="X251" s="228"/>
      <c r="Y251" s="228"/>
      <c r="Z251" s="228"/>
      <c r="AA251" s="228"/>
      <c r="AB251" s="228"/>
      <c r="AC251" s="228"/>
      <c r="AD251" s="228"/>
      <c r="AF251" s="46">
        <v>0.5</v>
      </c>
      <c r="AH251" s="15"/>
    </row>
    <row r="252" spans="1:34" ht="64.5" customHeight="1" hidden="1">
      <c r="A252" s="146" t="s">
        <v>4</v>
      </c>
      <c r="B252" s="147"/>
      <c r="C252" s="147"/>
      <c r="D252" s="147"/>
      <c r="E252" s="147"/>
      <c r="F252" s="147"/>
      <c r="G252" s="147"/>
      <c r="H252" s="148"/>
      <c r="I252" s="192" t="s">
        <v>14</v>
      </c>
      <c r="J252" s="192"/>
      <c r="K252" s="192"/>
      <c r="L252" s="192"/>
      <c r="M252" s="192"/>
      <c r="N252" s="192"/>
      <c r="O252" s="193" t="s">
        <v>15</v>
      </c>
      <c r="P252" s="194"/>
      <c r="Q252" s="194"/>
      <c r="R252" s="194"/>
      <c r="S252" s="195"/>
      <c r="T252" s="193" t="s">
        <v>16</v>
      </c>
      <c r="U252" s="194"/>
      <c r="V252" s="194"/>
      <c r="W252" s="194"/>
      <c r="X252" s="194"/>
      <c r="Y252" s="54" t="s">
        <v>92</v>
      </c>
      <c r="Z252" s="54" t="s">
        <v>93</v>
      </c>
      <c r="AA252" s="57"/>
      <c r="AB252" s="57"/>
      <c r="AC252" s="57"/>
      <c r="AD252" s="58"/>
      <c r="AE252" s="67"/>
      <c r="AH252" s="15"/>
    </row>
    <row r="253" spans="1:34" ht="12.75" customHeight="1" hidden="1">
      <c r="A253" s="149"/>
      <c r="B253" s="150"/>
      <c r="C253" s="150"/>
      <c r="D253" s="150"/>
      <c r="E253" s="150"/>
      <c r="F253" s="150"/>
      <c r="G253" s="150"/>
      <c r="H253" s="151"/>
      <c r="I253" s="192" t="s">
        <v>18</v>
      </c>
      <c r="J253" s="192"/>
      <c r="K253" s="192"/>
      <c r="L253" s="192"/>
      <c r="M253" s="192"/>
      <c r="N253" s="192"/>
      <c r="O253" s="193" t="s">
        <v>19</v>
      </c>
      <c r="P253" s="194"/>
      <c r="Q253" s="194"/>
      <c r="R253" s="194"/>
      <c r="S253" s="195"/>
      <c r="T253" s="193" t="s">
        <v>20</v>
      </c>
      <c r="U253" s="194"/>
      <c r="V253" s="194"/>
      <c r="W253" s="194"/>
      <c r="X253" s="194"/>
      <c r="Y253" s="54" t="s">
        <v>21</v>
      </c>
      <c r="Z253" s="54" t="s">
        <v>21</v>
      </c>
      <c r="AA253" s="57"/>
      <c r="AB253" s="57"/>
      <c r="AC253" s="57"/>
      <c r="AD253" s="58"/>
      <c r="AE253" s="68"/>
      <c r="AH253" s="15"/>
    </row>
    <row r="254" spans="1:37" s="6" customFormat="1" ht="28.5" customHeight="1" hidden="1">
      <c r="A254" s="152">
        <v>1</v>
      </c>
      <c r="B254" s="153"/>
      <c r="C254" s="153"/>
      <c r="D254" s="153"/>
      <c r="E254" s="153"/>
      <c r="F254" s="153"/>
      <c r="G254" s="153"/>
      <c r="H254" s="154"/>
      <c r="I254" s="155">
        <v>2</v>
      </c>
      <c r="J254" s="155"/>
      <c r="K254" s="155"/>
      <c r="L254" s="155"/>
      <c r="M254" s="155"/>
      <c r="N254" s="155"/>
      <c r="O254" s="156">
        <v>3</v>
      </c>
      <c r="P254" s="157"/>
      <c r="Q254" s="157"/>
      <c r="R254" s="157"/>
      <c r="S254" s="158"/>
      <c r="T254" s="156">
        <v>4</v>
      </c>
      <c r="U254" s="157"/>
      <c r="V254" s="157"/>
      <c r="W254" s="157"/>
      <c r="X254" s="157"/>
      <c r="Y254" s="53" t="s">
        <v>22</v>
      </c>
      <c r="Z254" s="53" t="s">
        <v>94</v>
      </c>
      <c r="AA254" s="59"/>
      <c r="AB254" s="59"/>
      <c r="AC254" s="59"/>
      <c r="AD254" s="60"/>
      <c r="AE254" s="69"/>
      <c r="AF254" s="27" t="s">
        <v>34</v>
      </c>
      <c r="AG254"/>
      <c r="AH254" s="28"/>
      <c r="AI254" s="27" t="s">
        <v>35</v>
      </c>
      <c r="AK254" s="27" t="s">
        <v>32</v>
      </c>
    </row>
    <row r="255" spans="1:37" s="32" customFormat="1" ht="19.5" customHeight="1" hidden="1">
      <c r="A255" s="95" t="s">
        <v>55</v>
      </c>
      <c r="B255" s="140"/>
      <c r="C255" s="140"/>
      <c r="D255" s="140"/>
      <c r="E255" s="140"/>
      <c r="F255" s="140"/>
      <c r="G255" s="140"/>
      <c r="H255" s="141"/>
      <c r="I255" s="137">
        <v>19.8</v>
      </c>
      <c r="J255" s="137"/>
      <c r="K255" s="137"/>
      <c r="L255" s="137"/>
      <c r="M255" s="137"/>
      <c r="N255" s="137"/>
      <c r="O255" s="104">
        <f>+ROUND('[6]Шуш_3 эт и выше'!O328,4)</f>
        <v>0.0446</v>
      </c>
      <c r="P255" s="105"/>
      <c r="Q255" s="105"/>
      <c r="R255" s="105"/>
      <c r="S255" s="106"/>
      <c r="T255" s="107">
        <f>K17</f>
        <v>2018.73</v>
      </c>
      <c r="U255" s="108"/>
      <c r="V255" s="108"/>
      <c r="W255" s="108"/>
      <c r="X255" s="108"/>
      <c r="Y255" s="71">
        <f>ROUND(I255*O255*T255,2)</f>
        <v>1782.7</v>
      </c>
      <c r="Z255" s="64">
        <f>ROUND(Y255*$AF$251,2)</f>
        <v>891.35</v>
      </c>
      <c r="AA255" s="65"/>
      <c r="AB255" s="65"/>
      <c r="AC255" s="65"/>
      <c r="AD255" s="66"/>
      <c r="AE255" s="62"/>
      <c r="AF255" s="29">
        <f>ROUND(O255*T255,2)+ROUND((ROUND(O255*T255,2)*$AF$251),2)</f>
        <v>135.06</v>
      </c>
      <c r="AG255"/>
      <c r="AH255" s="30"/>
      <c r="AI255" s="31">
        <v>54.52</v>
      </c>
      <c r="AK255" s="63">
        <f>AF255/AI255</f>
        <v>2.477</v>
      </c>
    </row>
    <row r="256" spans="1:34" s="32" customFormat="1" ht="31.5" customHeight="1" hidden="1">
      <c r="A256" s="142"/>
      <c r="B256" s="143"/>
      <c r="C256" s="143"/>
      <c r="D256" s="143"/>
      <c r="E256" s="143"/>
      <c r="F256" s="143"/>
      <c r="G256" s="143"/>
      <c r="H256" s="144"/>
      <c r="I256" s="222" t="e">
        <f>CONCATENATE(I255," ",$I$253," х ",O255," ",$O$253," х ",T255," ",$T$253," = ",Y255," ",$Y$253,"                                         ",Y255," ",$Y$253,"+",Y255," ",$Y$253,"х коэф. ",$AF$251," = ",#REF!,#REF!)</f>
        <v>#REF!</v>
      </c>
      <c r="J256" s="223"/>
      <c r="K256" s="223"/>
      <c r="L256" s="223"/>
      <c r="M256" s="223"/>
      <c r="N256" s="223"/>
      <c r="O256" s="223"/>
      <c r="P256" s="223"/>
      <c r="Q256" s="223"/>
      <c r="R256" s="223"/>
      <c r="S256" s="223"/>
      <c r="T256" s="223"/>
      <c r="U256" s="223"/>
      <c r="V256" s="223"/>
      <c r="W256" s="223"/>
      <c r="X256" s="223"/>
      <c r="Y256" s="223"/>
      <c r="Z256" s="223"/>
      <c r="AA256" s="223"/>
      <c r="AB256" s="223"/>
      <c r="AC256" s="223"/>
      <c r="AD256" s="224"/>
      <c r="AE256" s="70"/>
      <c r="AF256" s="33"/>
      <c r="AG256"/>
      <c r="AH256" s="30"/>
    </row>
    <row r="257" spans="1:37" s="32" customFormat="1" ht="19.5" customHeight="1" hidden="1">
      <c r="A257" s="95" t="s">
        <v>56</v>
      </c>
      <c r="B257" s="140"/>
      <c r="C257" s="140"/>
      <c r="D257" s="140"/>
      <c r="E257" s="140"/>
      <c r="F257" s="140"/>
      <c r="G257" s="140"/>
      <c r="H257" s="141"/>
      <c r="I257" s="137">
        <v>19.8</v>
      </c>
      <c r="J257" s="137"/>
      <c r="K257" s="137"/>
      <c r="L257" s="137"/>
      <c r="M257" s="137"/>
      <c r="N257" s="137"/>
      <c r="O257" s="104">
        <f>+ROUND('[6]Шуш_3 эт и выше'!O330,4)</f>
        <v>0.0452</v>
      </c>
      <c r="P257" s="105"/>
      <c r="Q257" s="105"/>
      <c r="R257" s="105"/>
      <c r="S257" s="106"/>
      <c r="T257" s="107">
        <f>+T255</f>
        <v>2018.73</v>
      </c>
      <c r="U257" s="108"/>
      <c r="V257" s="108"/>
      <c r="W257" s="108"/>
      <c r="X257" s="108"/>
      <c r="Y257" s="71">
        <f>ROUND(I257*O257*T257,2)</f>
        <v>1806.68</v>
      </c>
      <c r="Z257" s="64">
        <f>ROUND(Y257*$AF$251,2)</f>
        <v>903.34</v>
      </c>
      <c r="AA257" s="65"/>
      <c r="AB257" s="65"/>
      <c r="AC257" s="65"/>
      <c r="AD257" s="66"/>
      <c r="AE257" s="62"/>
      <c r="AF257" s="29">
        <f>ROUND(O257*T257,2)+ROUND((ROUND(O257*T257,2)*$AF$251),2)</f>
        <v>136.88</v>
      </c>
      <c r="AG257"/>
      <c r="AH257" s="30"/>
      <c r="AI257" s="31">
        <v>54.52</v>
      </c>
      <c r="AK257" s="63">
        <f>AF257/AI257</f>
        <v>2.511</v>
      </c>
    </row>
    <row r="258" spans="1:34" s="32" customFormat="1" ht="34.5" customHeight="1" hidden="1">
      <c r="A258" s="142"/>
      <c r="B258" s="143"/>
      <c r="C258" s="143"/>
      <c r="D258" s="143"/>
      <c r="E258" s="143"/>
      <c r="F258" s="143"/>
      <c r="G258" s="143"/>
      <c r="H258" s="144"/>
      <c r="I258" s="222" t="e">
        <f>CONCATENATE(I257," ",$I$253," х ",O257," ",$O$253," х ",T257," ",$T$253," = ",Y257," ",$Y$253,"                                         ",Y257," ",$Y$253,"+",Y257," ",$Y$253,"х коэф. ",$AF$251," = ",#REF!,#REF!)</f>
        <v>#REF!</v>
      </c>
      <c r="J258" s="223"/>
      <c r="K258" s="223"/>
      <c r="L258" s="223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223"/>
      <c r="Z258" s="223"/>
      <c r="AA258" s="223"/>
      <c r="AB258" s="223"/>
      <c r="AC258" s="223"/>
      <c r="AD258" s="224"/>
      <c r="AE258" s="70"/>
      <c r="AF258" s="33"/>
      <c r="AG258"/>
      <c r="AH258" s="30"/>
    </row>
    <row r="259" spans="1:37" s="32" customFormat="1" ht="19.5" customHeight="1" hidden="1">
      <c r="A259" s="95" t="s">
        <v>57</v>
      </c>
      <c r="B259" s="140"/>
      <c r="C259" s="140"/>
      <c r="D259" s="140"/>
      <c r="E259" s="140"/>
      <c r="F259" s="140"/>
      <c r="G259" s="140"/>
      <c r="H259" s="141"/>
      <c r="I259" s="137">
        <v>19.8</v>
      </c>
      <c r="J259" s="137"/>
      <c r="K259" s="137"/>
      <c r="L259" s="137"/>
      <c r="M259" s="137"/>
      <c r="N259" s="137"/>
      <c r="O259" s="104">
        <f>+ROUND('[6]Шуш_3 эт и выше'!O332,4)</f>
        <v>0.0451</v>
      </c>
      <c r="P259" s="105"/>
      <c r="Q259" s="105"/>
      <c r="R259" s="105"/>
      <c r="S259" s="106"/>
      <c r="T259" s="107">
        <f>+T255</f>
        <v>2018.73</v>
      </c>
      <c r="U259" s="108"/>
      <c r="V259" s="108"/>
      <c r="W259" s="108"/>
      <c r="X259" s="108"/>
      <c r="Y259" s="71">
        <f>ROUND(I259*O259*T259,2)</f>
        <v>1802.69</v>
      </c>
      <c r="Z259" s="64">
        <f>ROUND(Y259*$AF$251,2)</f>
        <v>901.35</v>
      </c>
      <c r="AA259" s="65"/>
      <c r="AB259" s="65"/>
      <c r="AC259" s="65"/>
      <c r="AD259" s="66"/>
      <c r="AE259" s="62"/>
      <c r="AF259" s="29">
        <f>ROUND(O259*T259,2)+ROUND((ROUND(O259*T259,2)*$AF$251),2)</f>
        <v>136.56</v>
      </c>
      <c r="AG259"/>
      <c r="AH259" s="30"/>
      <c r="AI259" s="31">
        <v>54.52</v>
      </c>
      <c r="AK259" s="63">
        <f>AF259/AI259</f>
        <v>2.505</v>
      </c>
    </row>
    <row r="260" spans="1:34" s="32" customFormat="1" ht="32.25" customHeight="1" hidden="1">
      <c r="A260" s="142"/>
      <c r="B260" s="143"/>
      <c r="C260" s="143"/>
      <c r="D260" s="143"/>
      <c r="E260" s="143"/>
      <c r="F260" s="143"/>
      <c r="G260" s="143"/>
      <c r="H260" s="144"/>
      <c r="I260" s="222" t="e">
        <f>CONCATENATE(I259," ",$I$253," х ",O259," ",$O$253," х ",T259," ",$T$253," = ",Y259," ",$Y$253,"                                         ",Y259," ",$Y$253,"+",Y259," ",$Y$253,"х коэф. ",$AF$251," = ",#REF!,#REF!)</f>
        <v>#REF!</v>
      </c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223"/>
      <c r="Z260" s="223"/>
      <c r="AA260" s="223"/>
      <c r="AB260" s="223"/>
      <c r="AC260" s="223"/>
      <c r="AD260" s="224"/>
      <c r="AE260" s="70"/>
      <c r="AF260" s="33"/>
      <c r="AG260"/>
      <c r="AH260" s="30"/>
    </row>
    <row r="261" spans="1:37" s="32" customFormat="1" ht="19.5" customHeight="1" hidden="1">
      <c r="A261" s="95" t="s">
        <v>58</v>
      </c>
      <c r="B261" s="140"/>
      <c r="C261" s="140"/>
      <c r="D261" s="140"/>
      <c r="E261" s="140"/>
      <c r="F261" s="140"/>
      <c r="G261" s="140"/>
      <c r="H261" s="141"/>
      <c r="I261" s="137">
        <v>19.8</v>
      </c>
      <c r="J261" s="137"/>
      <c r="K261" s="137"/>
      <c r="L261" s="137"/>
      <c r="M261" s="137"/>
      <c r="N261" s="137"/>
      <c r="O261" s="104">
        <f>+ROUND('[6]Шуш_3 эт и выше'!O334,4)</f>
        <v>0.0444</v>
      </c>
      <c r="P261" s="105"/>
      <c r="Q261" s="105"/>
      <c r="R261" s="105"/>
      <c r="S261" s="106"/>
      <c r="T261" s="107">
        <f>+T255</f>
        <v>2018.73</v>
      </c>
      <c r="U261" s="108"/>
      <c r="V261" s="108"/>
      <c r="W261" s="108"/>
      <c r="X261" s="108"/>
      <c r="Y261" s="71">
        <f>ROUND(I261*O261*T261,2)</f>
        <v>1774.71</v>
      </c>
      <c r="Z261" s="64">
        <f>ROUND(Y261*$AF$251,2)</f>
        <v>887.36</v>
      </c>
      <c r="AA261" s="65"/>
      <c r="AB261" s="65"/>
      <c r="AC261" s="65"/>
      <c r="AD261" s="66"/>
      <c r="AE261" s="62"/>
      <c r="AF261" s="29">
        <f>ROUND(O261*T261,2)+ROUND((ROUND(O261*T261,2)*$AF$251),2)</f>
        <v>134.45</v>
      </c>
      <c r="AG261"/>
      <c r="AH261" s="30"/>
      <c r="AI261" s="31">
        <v>54.52</v>
      </c>
      <c r="AK261" s="63">
        <f>AF261/AI261</f>
        <v>2.466</v>
      </c>
    </row>
    <row r="262" spans="1:34" s="32" customFormat="1" ht="30.75" customHeight="1" hidden="1">
      <c r="A262" s="142"/>
      <c r="B262" s="143"/>
      <c r="C262" s="143"/>
      <c r="D262" s="143"/>
      <c r="E262" s="143"/>
      <c r="F262" s="143"/>
      <c r="G262" s="143"/>
      <c r="H262" s="144"/>
      <c r="I262" s="222" t="e">
        <f>CONCATENATE(I261," ",$I$253," х ",O261," ",$O$253," х ",T261," ",$T$253," = ",Y261," ",$Y$253,"                                         ",Y261," ",$Y$253,"+",Y261," ",$Y$253,"х коэф. ",$AF$251," = ",#REF!,#REF!)</f>
        <v>#REF!</v>
      </c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23"/>
      <c r="Z262" s="223"/>
      <c r="AA262" s="223"/>
      <c r="AB262" s="223"/>
      <c r="AC262" s="223"/>
      <c r="AD262" s="224"/>
      <c r="AE262" s="70"/>
      <c r="AF262" s="33"/>
      <c r="AG262"/>
      <c r="AH262" s="30"/>
    </row>
    <row r="263" spans="1:37" s="32" customFormat="1" ht="19.5" customHeight="1" hidden="1">
      <c r="A263" s="95" t="s">
        <v>59</v>
      </c>
      <c r="B263" s="140"/>
      <c r="C263" s="140"/>
      <c r="D263" s="140"/>
      <c r="E263" s="140"/>
      <c r="F263" s="140"/>
      <c r="G263" s="140"/>
      <c r="H263" s="141"/>
      <c r="I263" s="137">
        <v>19.8</v>
      </c>
      <c r="J263" s="137"/>
      <c r="K263" s="137"/>
      <c r="L263" s="137"/>
      <c r="M263" s="137"/>
      <c r="N263" s="137"/>
      <c r="O263" s="104">
        <f>+ROUND('[6]Шуш_3 эт и выше'!O336,4)</f>
        <v>0.0284</v>
      </c>
      <c r="P263" s="105"/>
      <c r="Q263" s="105"/>
      <c r="R263" s="105"/>
      <c r="S263" s="106"/>
      <c r="T263" s="107">
        <f>+T255</f>
        <v>2018.73</v>
      </c>
      <c r="U263" s="108"/>
      <c r="V263" s="108"/>
      <c r="W263" s="108"/>
      <c r="X263" s="108"/>
      <c r="Y263" s="71">
        <f>ROUND(I263*O263*T263,2)</f>
        <v>1135.17</v>
      </c>
      <c r="Z263" s="64">
        <f>ROUND(Y263*$AF$251,2)</f>
        <v>567.59</v>
      </c>
      <c r="AA263" s="65"/>
      <c r="AB263" s="65"/>
      <c r="AC263" s="65"/>
      <c r="AD263" s="66"/>
      <c r="AE263" s="62"/>
      <c r="AF263" s="29">
        <f>ROUND(O263*T263,2)+ROUND((ROUND(O263*T263,2)*$AF$251),2)</f>
        <v>86</v>
      </c>
      <c r="AG263"/>
      <c r="AH263" s="30"/>
      <c r="AI263" s="31">
        <v>54.52</v>
      </c>
      <c r="AK263" s="63">
        <f>AF263/AI263</f>
        <v>1.577</v>
      </c>
    </row>
    <row r="264" spans="1:34" s="32" customFormat="1" ht="33.75" customHeight="1" hidden="1">
      <c r="A264" s="142"/>
      <c r="B264" s="143"/>
      <c r="C264" s="143"/>
      <c r="D264" s="143"/>
      <c r="E264" s="143"/>
      <c r="F264" s="143"/>
      <c r="G264" s="143"/>
      <c r="H264" s="144"/>
      <c r="I264" s="222" t="e">
        <f>CONCATENATE(I263," ",$I$253," х ",O263," ",$O$253," х ",T263," ",$T$253," = ",Y263," ",$Y$253,"                                         ",Y263," ",$Y$253,"+",Y263," ",$Y$253,"х коэф. ",$AF$251," = ",#REF!,#REF!)</f>
        <v>#REF!</v>
      </c>
      <c r="J264" s="223"/>
      <c r="K264" s="223"/>
      <c r="L264" s="223"/>
      <c r="M264" s="223"/>
      <c r="N264" s="223"/>
      <c r="O264" s="223"/>
      <c r="P264" s="223"/>
      <c r="Q264" s="223"/>
      <c r="R264" s="223"/>
      <c r="S264" s="223"/>
      <c r="T264" s="223"/>
      <c r="U264" s="223"/>
      <c r="V264" s="223"/>
      <c r="W264" s="223"/>
      <c r="X264" s="223"/>
      <c r="Y264" s="223"/>
      <c r="Z264" s="223"/>
      <c r="AA264" s="223"/>
      <c r="AB264" s="223"/>
      <c r="AC264" s="223"/>
      <c r="AD264" s="224"/>
      <c r="AE264" s="70"/>
      <c r="AF264" s="33"/>
      <c r="AG264"/>
      <c r="AH264" s="30"/>
    </row>
    <row r="265" spans="1:37" s="32" customFormat="1" ht="19.5" customHeight="1" hidden="1">
      <c r="A265" s="95" t="s">
        <v>60</v>
      </c>
      <c r="B265" s="140"/>
      <c r="C265" s="140"/>
      <c r="D265" s="140"/>
      <c r="E265" s="140"/>
      <c r="F265" s="140"/>
      <c r="G265" s="140"/>
      <c r="H265" s="141"/>
      <c r="I265" s="137">
        <v>19.8</v>
      </c>
      <c r="J265" s="137"/>
      <c r="K265" s="137"/>
      <c r="L265" s="137"/>
      <c r="M265" s="137"/>
      <c r="N265" s="137"/>
      <c r="O265" s="104">
        <f>+ROUND('[6]Шуш_3 эт и выше'!O338,4)</f>
        <v>0.0287</v>
      </c>
      <c r="P265" s="105"/>
      <c r="Q265" s="105"/>
      <c r="R265" s="105"/>
      <c r="S265" s="106"/>
      <c r="T265" s="107">
        <f>+T255</f>
        <v>2018.73</v>
      </c>
      <c r="U265" s="108"/>
      <c r="V265" s="108"/>
      <c r="W265" s="108"/>
      <c r="X265" s="108"/>
      <c r="Y265" s="71">
        <f>ROUND(I265*O265*T265,2)</f>
        <v>1147.16</v>
      </c>
      <c r="Z265" s="64">
        <f>ROUND(Y265*$AF$251,2)</f>
        <v>573.58</v>
      </c>
      <c r="AA265" s="65"/>
      <c r="AB265" s="65"/>
      <c r="AC265" s="65"/>
      <c r="AD265" s="66"/>
      <c r="AE265" s="62"/>
      <c r="AF265" s="29">
        <f>ROUND(O265*T265,2)+ROUND((ROUND(O265*T265,2)*$AF$251),2)</f>
        <v>86.91</v>
      </c>
      <c r="AG265"/>
      <c r="AH265" s="30"/>
      <c r="AI265" s="31">
        <v>54.52</v>
      </c>
      <c r="AK265" s="63">
        <f>AF265/AI265</f>
        <v>1.594</v>
      </c>
    </row>
    <row r="266" spans="1:34" s="32" customFormat="1" ht="31.5" customHeight="1" hidden="1">
      <c r="A266" s="142"/>
      <c r="B266" s="143"/>
      <c r="C266" s="143"/>
      <c r="D266" s="143"/>
      <c r="E266" s="143"/>
      <c r="F266" s="143"/>
      <c r="G266" s="143"/>
      <c r="H266" s="144"/>
      <c r="I266" s="222" t="e">
        <f>CONCATENATE(I265," ",$I$253," х ",O265," ",$O$253," х ",T265," ",$T$253," = ",Y265," ",$Y$253,"                                         ",Y265," ",$Y$253,"+",Y265," ",$Y$253,"х коэф. ",$AF$251," = ",#REF!,#REF!)</f>
        <v>#REF!</v>
      </c>
      <c r="J266" s="223"/>
      <c r="K266" s="223"/>
      <c r="L266" s="223"/>
      <c r="M266" s="223"/>
      <c r="N266" s="223"/>
      <c r="O266" s="223"/>
      <c r="P266" s="223"/>
      <c r="Q266" s="223"/>
      <c r="R266" s="223"/>
      <c r="S266" s="223"/>
      <c r="T266" s="223"/>
      <c r="U266" s="223"/>
      <c r="V266" s="223"/>
      <c r="W266" s="223"/>
      <c r="X266" s="223"/>
      <c r="Y266" s="223"/>
      <c r="Z266" s="223"/>
      <c r="AA266" s="223"/>
      <c r="AB266" s="223"/>
      <c r="AC266" s="223"/>
      <c r="AD266" s="224"/>
      <c r="AE266" s="70"/>
      <c r="AF266" s="33"/>
      <c r="AG266"/>
      <c r="AH266" s="30"/>
    </row>
    <row r="267" spans="1:37" s="32" customFormat="1" ht="19.5" customHeight="1" hidden="1">
      <c r="A267" s="95" t="s">
        <v>61</v>
      </c>
      <c r="B267" s="140"/>
      <c r="C267" s="140"/>
      <c r="D267" s="140"/>
      <c r="E267" s="140"/>
      <c r="F267" s="140"/>
      <c r="G267" s="140"/>
      <c r="H267" s="141"/>
      <c r="I267" s="137">
        <v>19.8</v>
      </c>
      <c r="J267" s="137"/>
      <c r="K267" s="137"/>
      <c r="L267" s="137"/>
      <c r="M267" s="137"/>
      <c r="N267" s="137"/>
      <c r="O267" s="104">
        <f>+ROUND('[6]Шуш_3 эт и выше'!O340,4)</f>
        <v>0.0243</v>
      </c>
      <c r="P267" s="105"/>
      <c r="Q267" s="105"/>
      <c r="R267" s="105"/>
      <c r="S267" s="106"/>
      <c r="T267" s="107">
        <f>+T259</f>
        <v>2018.73</v>
      </c>
      <c r="U267" s="108"/>
      <c r="V267" s="108"/>
      <c r="W267" s="108"/>
      <c r="X267" s="108"/>
      <c r="Y267" s="71">
        <f>ROUND(I267*O267*T267,2)</f>
        <v>971.29</v>
      </c>
      <c r="Z267" s="64">
        <f>ROUND(Y267*$AF$251,2)</f>
        <v>485.65</v>
      </c>
      <c r="AA267" s="65"/>
      <c r="AB267" s="65"/>
      <c r="AC267" s="65"/>
      <c r="AD267" s="66"/>
      <c r="AE267" s="62"/>
      <c r="AF267" s="29">
        <f>ROUND(O267*T267,2)+ROUND((ROUND(O267*T267,2)*$AF$251),2)</f>
        <v>73.59</v>
      </c>
      <c r="AG267"/>
      <c r="AH267" s="30"/>
      <c r="AI267" s="31">
        <v>54.52</v>
      </c>
      <c r="AK267" s="63">
        <f>AF267/AI267</f>
        <v>1.35</v>
      </c>
    </row>
    <row r="268" spans="1:34" s="32" customFormat="1" ht="38.25" customHeight="1" hidden="1">
      <c r="A268" s="142"/>
      <c r="B268" s="143"/>
      <c r="C268" s="143"/>
      <c r="D268" s="143"/>
      <c r="E268" s="143"/>
      <c r="F268" s="143"/>
      <c r="G268" s="143"/>
      <c r="H268" s="144"/>
      <c r="I268" s="222" t="e">
        <f>CONCATENATE(I267," ",$I$253," х ",O267," ",$O$253," х ",T267," ",$T$253," = ",Y267," ",$Y$253,"                                         ",Y267," ",$Y$253,"+",Y267," ",$Y$253,"х коэф. ",$AF$251," = ",#REF!,#REF!)</f>
        <v>#REF!</v>
      </c>
      <c r="J268" s="223"/>
      <c r="K268" s="223"/>
      <c r="L268" s="223"/>
      <c r="M268" s="223"/>
      <c r="N268" s="223"/>
      <c r="O268" s="223"/>
      <c r="P268" s="223"/>
      <c r="Q268" s="223"/>
      <c r="R268" s="223"/>
      <c r="S268" s="223"/>
      <c r="T268" s="223"/>
      <c r="U268" s="223"/>
      <c r="V268" s="223"/>
      <c r="W268" s="223"/>
      <c r="X268" s="223"/>
      <c r="Y268" s="223"/>
      <c r="Z268" s="223"/>
      <c r="AA268" s="223"/>
      <c r="AB268" s="223"/>
      <c r="AC268" s="223"/>
      <c r="AD268" s="224"/>
      <c r="AE268" s="70"/>
      <c r="AF268" s="33"/>
      <c r="AG268"/>
      <c r="AH268" s="30"/>
    </row>
    <row r="269" spans="1:37" s="32" customFormat="1" ht="19.5" customHeight="1" hidden="1">
      <c r="A269" s="95" t="s">
        <v>62</v>
      </c>
      <c r="B269" s="140"/>
      <c r="C269" s="140"/>
      <c r="D269" s="140"/>
      <c r="E269" s="140"/>
      <c r="F269" s="140"/>
      <c r="G269" s="140"/>
      <c r="H269" s="141"/>
      <c r="I269" s="137">
        <v>19.8</v>
      </c>
      <c r="J269" s="137"/>
      <c r="K269" s="137"/>
      <c r="L269" s="137"/>
      <c r="M269" s="137"/>
      <c r="N269" s="137"/>
      <c r="O269" s="104">
        <f>+ROUND('[6]Шуш_3 эт и выше'!O342,4)</f>
        <v>0.0247</v>
      </c>
      <c r="P269" s="105"/>
      <c r="Q269" s="105"/>
      <c r="R269" s="105"/>
      <c r="S269" s="106"/>
      <c r="T269" s="107">
        <f>+T259</f>
        <v>2018.73</v>
      </c>
      <c r="U269" s="108"/>
      <c r="V269" s="108"/>
      <c r="W269" s="108"/>
      <c r="X269" s="108"/>
      <c r="Y269" s="71">
        <f>ROUND(I269*O269*T269,2)</f>
        <v>987.28</v>
      </c>
      <c r="Z269" s="64">
        <f>ROUND(Y269*$AF$251,2)</f>
        <v>493.64</v>
      </c>
      <c r="AA269" s="65"/>
      <c r="AB269" s="65"/>
      <c r="AC269" s="65"/>
      <c r="AD269" s="66"/>
      <c r="AE269" s="62"/>
      <c r="AF269" s="29">
        <f>ROUND(O269*T269,2)+ROUND((ROUND(O269*T269,2)*$AF$251),2)</f>
        <v>74.79</v>
      </c>
      <c r="AG269"/>
      <c r="AH269" s="30"/>
      <c r="AI269" s="31">
        <v>54.52</v>
      </c>
      <c r="AK269" s="63">
        <f>AF269/AI269</f>
        <v>1.372</v>
      </c>
    </row>
    <row r="270" spans="1:34" s="32" customFormat="1" ht="31.5" customHeight="1" hidden="1">
      <c r="A270" s="142"/>
      <c r="B270" s="143"/>
      <c r="C270" s="143"/>
      <c r="D270" s="143"/>
      <c r="E270" s="143"/>
      <c r="F270" s="143"/>
      <c r="G270" s="143"/>
      <c r="H270" s="144"/>
      <c r="I270" s="222" t="e">
        <f>CONCATENATE(I269," ",$I$253," х ",O269," ",$O$253," х ",T269," ",$T$253," = ",Y269," ",$Y$253,"                                         ",Y269," ",$Y$253,"+",Y269," ",$Y$253,"х коэф. ",$AF$251," = ",#REF!,#REF!)</f>
        <v>#REF!</v>
      </c>
      <c r="J270" s="223"/>
      <c r="K270" s="223"/>
      <c r="L270" s="223"/>
      <c r="M270" s="223"/>
      <c r="N270" s="223"/>
      <c r="O270" s="223"/>
      <c r="P270" s="223"/>
      <c r="Q270" s="223"/>
      <c r="R270" s="223"/>
      <c r="S270" s="223"/>
      <c r="T270" s="223"/>
      <c r="U270" s="223"/>
      <c r="V270" s="223"/>
      <c r="W270" s="223"/>
      <c r="X270" s="223"/>
      <c r="Y270" s="223"/>
      <c r="Z270" s="223"/>
      <c r="AA270" s="223"/>
      <c r="AB270" s="223"/>
      <c r="AC270" s="223"/>
      <c r="AD270" s="224"/>
      <c r="AE270" s="70"/>
      <c r="AF270" s="33"/>
      <c r="AG270"/>
      <c r="AH270" s="30"/>
    </row>
    <row r="271" spans="1:37" s="32" customFormat="1" ht="19.5" customHeight="1" hidden="1">
      <c r="A271" s="95" t="s">
        <v>63</v>
      </c>
      <c r="B271" s="140"/>
      <c r="C271" s="140"/>
      <c r="D271" s="140"/>
      <c r="E271" s="140"/>
      <c r="F271" s="140"/>
      <c r="G271" s="140"/>
      <c r="H271" s="141"/>
      <c r="I271" s="137">
        <v>19.8</v>
      </c>
      <c r="J271" s="137"/>
      <c r="K271" s="137"/>
      <c r="L271" s="137"/>
      <c r="M271" s="137"/>
      <c r="N271" s="137"/>
      <c r="O271" s="104">
        <f>+ROUND('[6]Шуш_3 эт и выше'!O344,4)</f>
        <v>0.0192</v>
      </c>
      <c r="P271" s="105"/>
      <c r="Q271" s="105"/>
      <c r="R271" s="105"/>
      <c r="S271" s="106"/>
      <c r="T271" s="107">
        <f>+T255</f>
        <v>2018.73</v>
      </c>
      <c r="U271" s="108"/>
      <c r="V271" s="108"/>
      <c r="W271" s="108"/>
      <c r="X271" s="108"/>
      <c r="Y271" s="71">
        <f>ROUND(I271*O271*T271,2)</f>
        <v>767.44</v>
      </c>
      <c r="Z271" s="64">
        <f>ROUND(Y271*$AF$251,2)</f>
        <v>383.72</v>
      </c>
      <c r="AA271" s="65"/>
      <c r="AB271" s="65"/>
      <c r="AC271" s="65"/>
      <c r="AD271" s="66"/>
      <c r="AE271" s="62"/>
      <c r="AF271" s="29">
        <f>ROUND(O271*T271,2)+ROUND((ROUND(O271*T271,2)*$AF$251),2)</f>
        <v>58.14</v>
      </c>
      <c r="AG271"/>
      <c r="AH271" s="30"/>
      <c r="AI271" s="31">
        <v>54.52</v>
      </c>
      <c r="AK271" s="63">
        <f>AF271/AI271</f>
        <v>1.066</v>
      </c>
    </row>
    <row r="272" spans="1:34" s="32" customFormat="1" ht="31.5" customHeight="1" hidden="1">
      <c r="A272" s="142"/>
      <c r="B272" s="143"/>
      <c r="C272" s="143"/>
      <c r="D272" s="143"/>
      <c r="E272" s="143"/>
      <c r="F272" s="143"/>
      <c r="G272" s="143"/>
      <c r="H272" s="144"/>
      <c r="I272" s="222" t="e">
        <f>CONCATENATE(I271," ",$I$253," х ",O271," ",$O$253," х ",T271," ",$T$253," = ",Y271," ",$Y$253,"                                         ",Y271," ",$Y$253,"+",Y271," ",$Y$253,"х коэф. ",$AF$251," = ",#REF!,#REF!)</f>
        <v>#REF!</v>
      </c>
      <c r="J272" s="223"/>
      <c r="K272" s="223"/>
      <c r="L272" s="223"/>
      <c r="M272" s="223"/>
      <c r="N272" s="223"/>
      <c r="O272" s="223"/>
      <c r="P272" s="223"/>
      <c r="Q272" s="223"/>
      <c r="R272" s="223"/>
      <c r="S272" s="223"/>
      <c r="T272" s="223"/>
      <c r="U272" s="223"/>
      <c r="V272" s="223"/>
      <c r="W272" s="223"/>
      <c r="X272" s="223"/>
      <c r="Y272" s="223"/>
      <c r="Z272" s="223"/>
      <c r="AA272" s="223"/>
      <c r="AB272" s="223"/>
      <c r="AC272" s="223"/>
      <c r="AD272" s="224"/>
      <c r="AE272" s="70"/>
      <c r="AF272" s="33"/>
      <c r="AG272"/>
      <c r="AH272" s="30"/>
    </row>
    <row r="273" spans="1:37" s="32" customFormat="1" ht="19.5" customHeight="1" hidden="1">
      <c r="A273" s="95" t="s">
        <v>64</v>
      </c>
      <c r="B273" s="140"/>
      <c r="C273" s="140"/>
      <c r="D273" s="140"/>
      <c r="E273" s="140"/>
      <c r="F273" s="140"/>
      <c r="G273" s="140"/>
      <c r="H273" s="141"/>
      <c r="I273" s="137">
        <v>19.8</v>
      </c>
      <c r="J273" s="137"/>
      <c r="K273" s="137"/>
      <c r="L273" s="137"/>
      <c r="M273" s="137"/>
      <c r="N273" s="137"/>
      <c r="O273" s="104">
        <f>+ROUND('[6]Шуш_3 эт и выше'!O346,4)</f>
        <v>0.0176</v>
      </c>
      <c r="P273" s="105"/>
      <c r="Q273" s="105"/>
      <c r="R273" s="105"/>
      <c r="S273" s="106"/>
      <c r="T273" s="107">
        <f>+T255</f>
        <v>2018.73</v>
      </c>
      <c r="U273" s="108"/>
      <c r="V273" s="108"/>
      <c r="W273" s="108"/>
      <c r="X273" s="108"/>
      <c r="Y273" s="71">
        <f>ROUND(I273*O273*T273,2)</f>
        <v>703.49</v>
      </c>
      <c r="Z273" s="64">
        <f>ROUND(Y273*$AF$251,2)</f>
        <v>351.75</v>
      </c>
      <c r="AA273" s="65"/>
      <c r="AB273" s="65"/>
      <c r="AC273" s="65"/>
      <c r="AD273" s="66"/>
      <c r="AE273" s="62"/>
      <c r="AF273" s="29">
        <f>ROUND(O273*T273,2)+ROUND((ROUND(O273*T273,2)*$AF$251),2)</f>
        <v>53.3</v>
      </c>
      <c r="AG273"/>
      <c r="AH273" s="30"/>
      <c r="AI273" s="31">
        <v>54.52</v>
      </c>
      <c r="AK273" s="63">
        <f>AF273/AI273</f>
        <v>0.978</v>
      </c>
    </row>
    <row r="274" spans="1:34" s="32" customFormat="1" ht="31.5" customHeight="1" hidden="1">
      <c r="A274" s="142"/>
      <c r="B274" s="143"/>
      <c r="C274" s="143"/>
      <c r="D274" s="143"/>
      <c r="E274" s="143"/>
      <c r="F274" s="143"/>
      <c r="G274" s="143"/>
      <c r="H274" s="144"/>
      <c r="I274" s="222" t="e">
        <f>CONCATENATE(I273," ",$I$253," х ",O273," ",$O$253," х ",T273," ",$T$253," = ",Y273," ",$Y$253,"                                         ",Y273," ",$Y$253,"+",Y273," ",$Y$253,"х коэф. ",$AF$251," = ",#REF!,#REF!)</f>
        <v>#REF!</v>
      </c>
      <c r="J274" s="223"/>
      <c r="K274" s="223"/>
      <c r="L274" s="223"/>
      <c r="M274" s="223"/>
      <c r="N274" s="223"/>
      <c r="O274" s="223"/>
      <c r="P274" s="223"/>
      <c r="Q274" s="223"/>
      <c r="R274" s="223"/>
      <c r="S274" s="223"/>
      <c r="T274" s="223"/>
      <c r="U274" s="223"/>
      <c r="V274" s="223"/>
      <c r="W274" s="223"/>
      <c r="X274" s="223"/>
      <c r="Y274" s="223"/>
      <c r="Z274" s="223"/>
      <c r="AA274" s="223"/>
      <c r="AB274" s="223"/>
      <c r="AC274" s="223"/>
      <c r="AD274" s="224"/>
      <c r="AE274" s="70"/>
      <c r="AF274" s="33"/>
      <c r="AG274"/>
      <c r="AH274" s="30"/>
    </row>
    <row r="275" spans="1:37" s="32" customFormat="1" ht="19.5" customHeight="1" hidden="1">
      <c r="A275" s="95" t="s">
        <v>65</v>
      </c>
      <c r="B275" s="140"/>
      <c r="C275" s="140"/>
      <c r="D275" s="140"/>
      <c r="E275" s="140"/>
      <c r="F275" s="140"/>
      <c r="G275" s="140"/>
      <c r="H275" s="141"/>
      <c r="I275" s="137">
        <v>19.8</v>
      </c>
      <c r="J275" s="137"/>
      <c r="K275" s="137"/>
      <c r="L275" s="137"/>
      <c r="M275" s="137"/>
      <c r="N275" s="137"/>
      <c r="O275" s="104">
        <f>+ROUND('[6]Шуш_3 эт и выше'!O348,4)</f>
        <v>0.0164</v>
      </c>
      <c r="P275" s="105"/>
      <c r="Q275" s="105"/>
      <c r="R275" s="105"/>
      <c r="S275" s="106"/>
      <c r="T275" s="107">
        <f>+T255</f>
        <v>2018.73</v>
      </c>
      <c r="U275" s="108"/>
      <c r="V275" s="108"/>
      <c r="W275" s="108"/>
      <c r="X275" s="108"/>
      <c r="Y275" s="71">
        <f>ROUND(I275*O275*T275,2)</f>
        <v>655.52</v>
      </c>
      <c r="Z275" s="64">
        <f>ROUND(Y275*$AF$251,2)</f>
        <v>327.76</v>
      </c>
      <c r="AA275" s="65"/>
      <c r="AB275" s="65"/>
      <c r="AC275" s="65"/>
      <c r="AD275" s="66"/>
      <c r="AE275" s="62"/>
      <c r="AF275" s="29">
        <f>ROUND(O275*T275,2)+ROUND((ROUND(O275*T275,2)*$AF$251),2)</f>
        <v>49.67</v>
      </c>
      <c r="AG275"/>
      <c r="AH275" s="30"/>
      <c r="AI275" s="31">
        <v>54.52</v>
      </c>
      <c r="AK275" s="63">
        <f>AF275/AI275</f>
        <v>0.911</v>
      </c>
    </row>
    <row r="276" spans="1:34" s="32" customFormat="1" ht="33" customHeight="1" hidden="1">
      <c r="A276" s="142"/>
      <c r="B276" s="143"/>
      <c r="C276" s="143"/>
      <c r="D276" s="143"/>
      <c r="E276" s="143"/>
      <c r="F276" s="143"/>
      <c r="G276" s="143"/>
      <c r="H276" s="144"/>
      <c r="I276" s="222" t="e">
        <f>CONCATENATE(I275," ",$I$253," х ",O275," ",$O$253," х ",T275," ",$T$253," = ",Y275," ",$Y$253,"                                         ",Y275," ",$Y$253,"+",Y275," ",$Y$253,"х коэф. ",$AF$251," = ",#REF!,#REF!)</f>
        <v>#REF!</v>
      </c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  <c r="U276" s="223"/>
      <c r="V276" s="223"/>
      <c r="W276" s="223"/>
      <c r="X276" s="223"/>
      <c r="Y276" s="223"/>
      <c r="Z276" s="223"/>
      <c r="AA276" s="223"/>
      <c r="AB276" s="223"/>
      <c r="AC276" s="223"/>
      <c r="AD276" s="224"/>
      <c r="AE276" s="70"/>
      <c r="AF276" s="33"/>
      <c r="AG276"/>
      <c r="AH276" s="30"/>
    </row>
    <row r="277" spans="1:37" s="32" customFormat="1" ht="19.5" customHeight="1" hidden="1">
      <c r="A277" s="95" t="s">
        <v>66</v>
      </c>
      <c r="B277" s="140"/>
      <c r="C277" s="140"/>
      <c r="D277" s="140"/>
      <c r="E277" s="140"/>
      <c r="F277" s="140"/>
      <c r="G277" s="140"/>
      <c r="H277" s="141"/>
      <c r="I277" s="137">
        <v>19.8</v>
      </c>
      <c r="J277" s="137"/>
      <c r="K277" s="137"/>
      <c r="L277" s="137"/>
      <c r="M277" s="137"/>
      <c r="N277" s="137"/>
      <c r="O277" s="104">
        <f>+ROUND('[6]Шуш_3 эт и выше'!O350,4)</f>
        <v>0.0179</v>
      </c>
      <c r="P277" s="105"/>
      <c r="Q277" s="105"/>
      <c r="R277" s="105"/>
      <c r="S277" s="106"/>
      <c r="T277" s="107">
        <f>+T255</f>
        <v>2018.73</v>
      </c>
      <c r="U277" s="108"/>
      <c r="V277" s="108"/>
      <c r="W277" s="108"/>
      <c r="X277" s="108"/>
      <c r="Y277" s="71">
        <f>ROUND(I277*O277*T277,2)</f>
        <v>715.48</v>
      </c>
      <c r="Z277" s="64">
        <f>ROUND(Y277*$AF$251,2)</f>
        <v>357.74</v>
      </c>
      <c r="AA277" s="65"/>
      <c r="AB277" s="65"/>
      <c r="AC277" s="65"/>
      <c r="AD277" s="66"/>
      <c r="AE277" s="62"/>
      <c r="AF277" s="29">
        <f>ROUND(O277*T277,2)+ROUND((ROUND(O277*T277,2)*$AF$251),2)</f>
        <v>54.21</v>
      </c>
      <c r="AG277"/>
      <c r="AH277" s="30"/>
      <c r="AI277" s="31">
        <v>54.52</v>
      </c>
      <c r="AK277" s="63">
        <f>AF277/AI277</f>
        <v>0.994</v>
      </c>
    </row>
    <row r="278" spans="1:34" s="32" customFormat="1" ht="35.25" customHeight="1" hidden="1">
      <c r="A278" s="142"/>
      <c r="B278" s="143"/>
      <c r="C278" s="143"/>
      <c r="D278" s="143"/>
      <c r="E278" s="143"/>
      <c r="F278" s="143"/>
      <c r="G278" s="143"/>
      <c r="H278" s="144"/>
      <c r="I278" s="222" t="e">
        <f>CONCATENATE(I277," ",$I$253," х ",O277," ",$O$253," х ",T277," ",$T$253," = ",Y277," ",$Y$253,"                                         ",Y277," ",$Y$253,"+",Y277," ",$Y$253,"х коэф. ",$AF$251," = ",#REF!,#REF!)</f>
        <v>#REF!</v>
      </c>
      <c r="J278" s="223"/>
      <c r="K278" s="223"/>
      <c r="L278" s="223"/>
      <c r="M278" s="223"/>
      <c r="N278" s="223"/>
      <c r="O278" s="223"/>
      <c r="P278" s="223"/>
      <c r="Q278" s="223"/>
      <c r="R278" s="223"/>
      <c r="S278" s="223"/>
      <c r="T278" s="223"/>
      <c r="U278" s="223"/>
      <c r="V278" s="223"/>
      <c r="W278" s="223"/>
      <c r="X278" s="223"/>
      <c r="Y278" s="223"/>
      <c r="Z278" s="223"/>
      <c r="AA278" s="223"/>
      <c r="AB278" s="223"/>
      <c r="AC278" s="223"/>
      <c r="AD278" s="224"/>
      <c r="AE278" s="70"/>
      <c r="AF278" s="33"/>
      <c r="AG278"/>
      <c r="AH278" s="30"/>
    </row>
    <row r="279" spans="1:37" s="32" customFormat="1" ht="19.5" customHeight="1" hidden="1">
      <c r="A279" s="95" t="s">
        <v>67</v>
      </c>
      <c r="B279" s="140"/>
      <c r="C279" s="140"/>
      <c r="D279" s="140"/>
      <c r="E279" s="140"/>
      <c r="F279" s="140"/>
      <c r="G279" s="140"/>
      <c r="H279" s="141"/>
      <c r="I279" s="137">
        <v>19.8</v>
      </c>
      <c r="J279" s="137"/>
      <c r="K279" s="137"/>
      <c r="L279" s="137"/>
      <c r="M279" s="137"/>
      <c r="N279" s="137"/>
      <c r="O279" s="104">
        <f>+ROUND('[6]Шуш_3 эт и выше'!O352,4)</f>
        <v>0.0154</v>
      </c>
      <c r="P279" s="105"/>
      <c r="Q279" s="105"/>
      <c r="R279" s="105"/>
      <c r="S279" s="106"/>
      <c r="T279" s="107">
        <f>+T255</f>
        <v>2018.73</v>
      </c>
      <c r="U279" s="108"/>
      <c r="V279" s="108"/>
      <c r="W279" s="108"/>
      <c r="X279" s="108"/>
      <c r="Y279" s="71">
        <f>ROUND(I279*O279*T279,2)</f>
        <v>615.55</v>
      </c>
      <c r="Z279" s="64">
        <f>ROUND(Y279*$AF$251,2)</f>
        <v>307.78</v>
      </c>
      <c r="AA279" s="65"/>
      <c r="AB279" s="65"/>
      <c r="AC279" s="65"/>
      <c r="AD279" s="66"/>
      <c r="AE279" s="62"/>
      <c r="AF279" s="29">
        <f>ROUND(O279*T279,2)+ROUND((ROUND(O279*T279,2)*$AF$251),2)</f>
        <v>46.64</v>
      </c>
      <c r="AG279"/>
      <c r="AH279" s="30"/>
      <c r="AI279" s="31">
        <v>54.52</v>
      </c>
      <c r="AK279" s="63">
        <f>AF279/AI279</f>
        <v>0.855</v>
      </c>
    </row>
    <row r="280" spans="1:34" s="32" customFormat="1" ht="30" customHeight="1" hidden="1">
      <c r="A280" s="142"/>
      <c r="B280" s="143"/>
      <c r="C280" s="143"/>
      <c r="D280" s="143"/>
      <c r="E280" s="143"/>
      <c r="F280" s="143"/>
      <c r="G280" s="143"/>
      <c r="H280" s="144"/>
      <c r="I280" s="222" t="e">
        <f>CONCATENATE(I279," ",$I$253," х ",O279," ",$O$253," х ",T279," ",$T$253," = ",Y279," ",$Y$253,"                                         ",Y279," ",$Y$253,"+",Y279," ",$Y$253,"х коэф. ",$AF$251," = ",#REF!,#REF!)</f>
        <v>#REF!</v>
      </c>
      <c r="J280" s="223"/>
      <c r="K280" s="223"/>
      <c r="L280" s="223"/>
      <c r="M280" s="223"/>
      <c r="N280" s="223"/>
      <c r="O280" s="223"/>
      <c r="P280" s="223"/>
      <c r="Q280" s="223"/>
      <c r="R280" s="223"/>
      <c r="S280" s="223"/>
      <c r="T280" s="223"/>
      <c r="U280" s="223"/>
      <c r="V280" s="223"/>
      <c r="W280" s="223"/>
      <c r="X280" s="223"/>
      <c r="Y280" s="223"/>
      <c r="Z280" s="223"/>
      <c r="AA280" s="223"/>
      <c r="AB280" s="223"/>
      <c r="AC280" s="223"/>
      <c r="AD280" s="224"/>
      <c r="AE280" s="70"/>
      <c r="AF280" s="33"/>
      <c r="AG280"/>
      <c r="AH280" s="30"/>
    </row>
    <row r="281" spans="1:37" s="32" customFormat="1" ht="19.5" customHeight="1" hidden="1">
      <c r="A281" s="95" t="s">
        <v>68</v>
      </c>
      <c r="B281" s="140"/>
      <c r="C281" s="140"/>
      <c r="D281" s="140"/>
      <c r="E281" s="140"/>
      <c r="F281" s="140"/>
      <c r="G281" s="140"/>
      <c r="H281" s="141"/>
      <c r="I281" s="137">
        <v>19.8</v>
      </c>
      <c r="J281" s="137"/>
      <c r="K281" s="137"/>
      <c r="L281" s="137"/>
      <c r="M281" s="137"/>
      <c r="N281" s="137"/>
      <c r="O281" s="104">
        <f>+ROUND('[6]Шуш_3 эт и выше'!O354,4)</f>
        <v>0.0139</v>
      </c>
      <c r="P281" s="105"/>
      <c r="Q281" s="105"/>
      <c r="R281" s="105"/>
      <c r="S281" s="106"/>
      <c r="T281" s="107">
        <f>+T255</f>
        <v>2018.73</v>
      </c>
      <c r="U281" s="108"/>
      <c r="V281" s="108"/>
      <c r="W281" s="108"/>
      <c r="X281" s="108"/>
      <c r="Y281" s="71">
        <f>ROUND(I281*O281*T281,2)</f>
        <v>555.59</v>
      </c>
      <c r="Z281" s="64">
        <f>ROUND(Y281*$AF$251,2)</f>
        <v>277.8</v>
      </c>
      <c r="AA281" s="65"/>
      <c r="AB281" s="65"/>
      <c r="AC281" s="65"/>
      <c r="AD281" s="66"/>
      <c r="AE281" s="62"/>
      <c r="AF281" s="29">
        <f>ROUND(O281*T281,2)+ROUND((ROUND(O281*T281,2)*$AF$251),2)</f>
        <v>42.09</v>
      </c>
      <c r="AG281"/>
      <c r="AH281" s="30"/>
      <c r="AI281" s="31">
        <v>54.52</v>
      </c>
      <c r="AK281" s="63">
        <f>AF281/AI281</f>
        <v>0.772</v>
      </c>
    </row>
    <row r="282" spans="1:34" s="32" customFormat="1" ht="34.5" customHeight="1" hidden="1">
      <c r="A282" s="142"/>
      <c r="B282" s="143"/>
      <c r="C282" s="143"/>
      <c r="D282" s="143"/>
      <c r="E282" s="143"/>
      <c r="F282" s="143"/>
      <c r="G282" s="143"/>
      <c r="H282" s="144"/>
      <c r="I282" s="222" t="e">
        <f>CONCATENATE(I281," ",$I$253," х ",O281," ",$O$253," х ",T281," ",$T$253," = ",Y281," ",$Y$253,"                                         ",Y281," ",$Y$253,"+",Y281," ",$Y$253,"х коэф. ",$AF$251," = ",#REF!,#REF!)</f>
        <v>#REF!</v>
      </c>
      <c r="J282" s="223"/>
      <c r="K282" s="223"/>
      <c r="L282" s="223"/>
      <c r="M282" s="223"/>
      <c r="N282" s="223"/>
      <c r="O282" s="223"/>
      <c r="P282" s="223"/>
      <c r="Q282" s="223"/>
      <c r="R282" s="223"/>
      <c r="S282" s="223"/>
      <c r="T282" s="223"/>
      <c r="U282" s="223"/>
      <c r="V282" s="223"/>
      <c r="W282" s="223"/>
      <c r="X282" s="223"/>
      <c r="Y282" s="223"/>
      <c r="Z282" s="223"/>
      <c r="AA282" s="223"/>
      <c r="AB282" s="223"/>
      <c r="AC282" s="223"/>
      <c r="AD282" s="224"/>
      <c r="AE282" s="70"/>
      <c r="AF282" s="33"/>
      <c r="AG282"/>
      <c r="AH282" s="30"/>
    </row>
    <row r="283" ht="3" customHeight="1" hidden="1"/>
    <row r="284" spans="1:33" s="34" customFormat="1" ht="17.25" customHeight="1">
      <c r="A284" s="34" t="str">
        <f>+'[6]Шуш_3 эт и выше'!A368</f>
        <v>Начальник ПЭО                                         С.А.Окунева</v>
      </c>
      <c r="AD284" s="35"/>
      <c r="AE284" s="35"/>
      <c r="AF284" s="36"/>
      <c r="AG284"/>
    </row>
    <row r="285" ht="3.75" customHeight="1"/>
    <row r="286" ht="12.75" hidden="1">
      <c r="A286" s="7" t="s">
        <v>23</v>
      </c>
    </row>
    <row r="287" spans="1:38" ht="25.5" customHeight="1" hidden="1">
      <c r="A287" s="8">
        <v>1</v>
      </c>
      <c r="B287" s="92" t="str">
        <f>CONCATENATE("Тариф на тепловую энергию в размере ",$K$17," руб./Гкал (с НДС) утвержден Приказом Министерства тарифной политики Красноярского края ",AK287," № ",AL287,)</f>
        <v>Тариф на тепловую энергию в размере 2018,73 руб./Гкал (с НДС) утвержден Приказом Министерства тарифной политики Красноярского края от 15.12.2016 г. № 618-п</v>
      </c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"/>
      <c r="AF287" s="37"/>
      <c r="AK287" s="38" t="s">
        <v>70</v>
      </c>
      <c r="AL287" s="39" t="s">
        <v>71</v>
      </c>
    </row>
    <row r="288" spans="1:38" ht="27" customHeight="1" hidden="1">
      <c r="A288" s="8">
        <v>3</v>
      </c>
      <c r="B288" s="92" t="str">
        <f>CONCATENATE("Тариф на теплоноситель ",,"утвержден Приказом Министерства тарифной политики Красноярского края ",AK288," № ",AL288)</f>
        <v>Тариф на теплоноситель утвержден Приказом Министерства тарифной политики Красноярского края от 16.12.2015 г. № 568-п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"/>
      <c r="AF288" s="37"/>
      <c r="AK288" s="38" t="s">
        <v>95</v>
      </c>
      <c r="AL288" s="39" t="s">
        <v>96</v>
      </c>
    </row>
    <row r="289" spans="1:38" ht="37.5" customHeight="1" hidden="1">
      <c r="A289" s="8">
        <v>2</v>
      </c>
      <c r="B289" s="93" t="s">
        <v>69</v>
      </c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"/>
      <c r="AF289" s="37"/>
      <c r="AK289" s="72"/>
      <c r="AL289" s="73"/>
    </row>
    <row r="290" ht="12" customHeight="1">
      <c r="A290" s="40" t="s">
        <v>121</v>
      </c>
    </row>
    <row r="291" spans="1:28" ht="12.75" hidden="1">
      <c r="A291" s="41" t="s">
        <v>52</v>
      </c>
      <c r="Z291" s="225"/>
      <c r="AA291" s="225"/>
      <c r="AB291" s="225"/>
    </row>
  </sheetData>
  <sheetProtection/>
  <mergeCells count="1350">
    <mergeCell ref="A5:AD5"/>
    <mergeCell ref="A6:AD6"/>
    <mergeCell ref="A7:AC7"/>
    <mergeCell ref="A8:AD8"/>
    <mergeCell ref="A9:AE9"/>
    <mergeCell ref="AI10:AI11"/>
    <mergeCell ref="AK10:AK11"/>
    <mergeCell ref="A11:AD11"/>
    <mergeCell ref="A12:AD12"/>
    <mergeCell ref="AE12:AF12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16:B17"/>
    <mergeCell ref="C16:G17"/>
    <mergeCell ref="I16:J16"/>
    <mergeCell ref="K16:N16"/>
    <mergeCell ref="O16:S16"/>
    <mergeCell ref="T16:X16"/>
    <mergeCell ref="AF16:AF17"/>
    <mergeCell ref="AI16:AI17"/>
    <mergeCell ref="AK16:AK17"/>
    <mergeCell ref="I17:J17"/>
    <mergeCell ref="K17:N17"/>
    <mergeCell ref="O17:S17"/>
    <mergeCell ref="T17:X17"/>
    <mergeCell ref="A18:B19"/>
    <mergeCell ref="C18:G19"/>
    <mergeCell ref="I18:J18"/>
    <mergeCell ref="K18:N18"/>
    <mergeCell ref="O18:S18"/>
    <mergeCell ref="T18:X18"/>
    <mergeCell ref="AF18:AF19"/>
    <mergeCell ref="AI18:AI19"/>
    <mergeCell ref="AK18:AK19"/>
    <mergeCell ref="I19:J19"/>
    <mergeCell ref="K19:N19"/>
    <mergeCell ref="O19:S19"/>
    <mergeCell ref="T19:X19"/>
    <mergeCell ref="A20:B21"/>
    <mergeCell ref="C20:G21"/>
    <mergeCell ref="I20:J20"/>
    <mergeCell ref="K20:N20"/>
    <mergeCell ref="O20:S20"/>
    <mergeCell ref="T20:X20"/>
    <mergeCell ref="AF20:AF21"/>
    <mergeCell ref="AI20:AI21"/>
    <mergeCell ref="AK20:AK21"/>
    <mergeCell ref="I21:J21"/>
    <mergeCell ref="K21:N21"/>
    <mergeCell ref="O21:S21"/>
    <mergeCell ref="T21:X21"/>
    <mergeCell ref="A22:B23"/>
    <mergeCell ref="C22:G23"/>
    <mergeCell ref="I22:J22"/>
    <mergeCell ref="K22:N22"/>
    <mergeCell ref="O22:S22"/>
    <mergeCell ref="T22:X22"/>
    <mergeCell ref="AF22:AF23"/>
    <mergeCell ref="AI22:AI23"/>
    <mergeCell ref="AK22:AK23"/>
    <mergeCell ref="I23:J23"/>
    <mergeCell ref="K23:N23"/>
    <mergeCell ref="O23:S23"/>
    <mergeCell ref="T23:X23"/>
    <mergeCell ref="A25:AD25"/>
    <mergeCell ref="A26:Z26"/>
    <mergeCell ref="A27:Z27"/>
    <mergeCell ref="A28:B28"/>
    <mergeCell ref="C28:H28"/>
    <mergeCell ref="I28:J28"/>
    <mergeCell ref="K28:N28"/>
    <mergeCell ref="O28:S28"/>
    <mergeCell ref="T28:X28"/>
    <mergeCell ref="A29:B29"/>
    <mergeCell ref="C29:H29"/>
    <mergeCell ref="I29:J29"/>
    <mergeCell ref="K29:N29"/>
    <mergeCell ref="O29:S29"/>
    <mergeCell ref="T29:X29"/>
    <mergeCell ref="A30:B31"/>
    <mergeCell ref="C30:G31"/>
    <mergeCell ref="I30:J30"/>
    <mergeCell ref="K30:N30"/>
    <mergeCell ref="O30:S30"/>
    <mergeCell ref="T30:X30"/>
    <mergeCell ref="AF30:AF31"/>
    <mergeCell ref="AI30:AI31"/>
    <mergeCell ref="AK30:AK31"/>
    <mergeCell ref="I31:J31"/>
    <mergeCell ref="K31:N31"/>
    <mergeCell ref="O31:S31"/>
    <mergeCell ref="T31:X31"/>
    <mergeCell ref="A32:B33"/>
    <mergeCell ref="C32:G33"/>
    <mergeCell ref="I32:J32"/>
    <mergeCell ref="K32:N32"/>
    <mergeCell ref="O32:S32"/>
    <mergeCell ref="T32:X32"/>
    <mergeCell ref="AF32:AF33"/>
    <mergeCell ref="AI32:AI33"/>
    <mergeCell ref="AK32:AK33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I34:AI35"/>
    <mergeCell ref="AK34:AK35"/>
    <mergeCell ref="I35:J35"/>
    <mergeCell ref="K35:N35"/>
    <mergeCell ref="O35:S35"/>
    <mergeCell ref="T35:X35"/>
    <mergeCell ref="C36:G37"/>
    <mergeCell ref="I36:J36"/>
    <mergeCell ref="K36:N36"/>
    <mergeCell ref="O36:S36"/>
    <mergeCell ref="T36:X36"/>
    <mergeCell ref="AF34:AF35"/>
    <mergeCell ref="A39:Z39"/>
    <mergeCell ref="A40:AD40"/>
    <mergeCell ref="AF36:AF37"/>
    <mergeCell ref="AI36:AI37"/>
    <mergeCell ref="AK36:AK37"/>
    <mergeCell ref="I37:J37"/>
    <mergeCell ref="K37:N37"/>
    <mergeCell ref="O37:S37"/>
    <mergeCell ref="T37:X37"/>
    <mergeCell ref="A36:B37"/>
    <mergeCell ref="A41:B41"/>
    <mergeCell ref="C41:H41"/>
    <mergeCell ref="I41:J41"/>
    <mergeCell ref="K41:N41"/>
    <mergeCell ref="O41:S41"/>
    <mergeCell ref="T41:X41"/>
    <mergeCell ref="I42:J42"/>
    <mergeCell ref="K42:N42"/>
    <mergeCell ref="O42:S42"/>
    <mergeCell ref="T42:X42"/>
    <mergeCell ref="A42:B42"/>
    <mergeCell ref="C42:H42"/>
    <mergeCell ref="A43:B44"/>
    <mergeCell ref="C43:G44"/>
    <mergeCell ref="I43:J43"/>
    <mergeCell ref="K43:N43"/>
    <mergeCell ref="O43:S43"/>
    <mergeCell ref="T43:X43"/>
    <mergeCell ref="AF43:AF44"/>
    <mergeCell ref="AI43:AI44"/>
    <mergeCell ref="AK43:AK44"/>
    <mergeCell ref="I44:J44"/>
    <mergeCell ref="K44:N44"/>
    <mergeCell ref="O44:S44"/>
    <mergeCell ref="T44:X44"/>
    <mergeCell ref="A45:B46"/>
    <mergeCell ref="C45:G46"/>
    <mergeCell ref="I45:J45"/>
    <mergeCell ref="K45:N45"/>
    <mergeCell ref="O45:S45"/>
    <mergeCell ref="T45:X45"/>
    <mergeCell ref="AF45:AF46"/>
    <mergeCell ref="AI45:AI46"/>
    <mergeCell ref="AK45:AK46"/>
    <mergeCell ref="I46:J46"/>
    <mergeCell ref="K46:N46"/>
    <mergeCell ref="O46:S46"/>
    <mergeCell ref="T46:X46"/>
    <mergeCell ref="A47:B48"/>
    <mergeCell ref="C47:G48"/>
    <mergeCell ref="A49:B50"/>
    <mergeCell ref="C49:G50"/>
    <mergeCell ref="I47:J47"/>
    <mergeCell ref="K47:N47"/>
    <mergeCell ref="AF47:AF48"/>
    <mergeCell ref="AI47:AI48"/>
    <mergeCell ref="AK47:AK48"/>
    <mergeCell ref="I48:J48"/>
    <mergeCell ref="K48:N48"/>
    <mergeCell ref="O48:S48"/>
    <mergeCell ref="T48:X48"/>
    <mergeCell ref="O47:S47"/>
    <mergeCell ref="T47:X47"/>
    <mergeCell ref="A52:AD52"/>
    <mergeCell ref="AE52:AF52"/>
    <mergeCell ref="I49:J49"/>
    <mergeCell ref="K49:N49"/>
    <mergeCell ref="O49:S49"/>
    <mergeCell ref="T49:X49"/>
    <mergeCell ref="A53:B53"/>
    <mergeCell ref="C53:H53"/>
    <mergeCell ref="I53:J53"/>
    <mergeCell ref="K53:N53"/>
    <mergeCell ref="O53:S53"/>
    <mergeCell ref="T53:X53"/>
    <mergeCell ref="I54:J54"/>
    <mergeCell ref="K54:N54"/>
    <mergeCell ref="O54:S54"/>
    <mergeCell ref="T54:X54"/>
    <mergeCell ref="A54:B54"/>
    <mergeCell ref="C54:H54"/>
    <mergeCell ref="A55:B56"/>
    <mergeCell ref="C55:G56"/>
    <mergeCell ref="I55:J55"/>
    <mergeCell ref="K55:N55"/>
    <mergeCell ref="O55:S55"/>
    <mergeCell ref="T55:X55"/>
    <mergeCell ref="AF55:AF56"/>
    <mergeCell ref="AI55:AI56"/>
    <mergeCell ref="AK55:AK56"/>
    <mergeCell ref="I56:J56"/>
    <mergeCell ref="K56:N56"/>
    <mergeCell ref="O56:S56"/>
    <mergeCell ref="T56:X56"/>
    <mergeCell ref="A57:B58"/>
    <mergeCell ref="C57:G58"/>
    <mergeCell ref="I57:J57"/>
    <mergeCell ref="K57:N57"/>
    <mergeCell ref="O57:S57"/>
    <mergeCell ref="T57:X57"/>
    <mergeCell ref="AF57:AF58"/>
    <mergeCell ref="AI57:AI58"/>
    <mergeCell ref="AK57:AK58"/>
    <mergeCell ref="I58:J58"/>
    <mergeCell ref="K58:N58"/>
    <mergeCell ref="O58:S58"/>
    <mergeCell ref="T58:X58"/>
    <mergeCell ref="A59:B60"/>
    <mergeCell ref="C59:G60"/>
    <mergeCell ref="A61:B62"/>
    <mergeCell ref="C61:G62"/>
    <mergeCell ref="I59:J59"/>
    <mergeCell ref="K59:N59"/>
    <mergeCell ref="AF59:AF60"/>
    <mergeCell ref="AI59:AI60"/>
    <mergeCell ref="AK59:AK60"/>
    <mergeCell ref="I60:J60"/>
    <mergeCell ref="K60:N60"/>
    <mergeCell ref="O60:S60"/>
    <mergeCell ref="T60:X60"/>
    <mergeCell ref="O59:S59"/>
    <mergeCell ref="T59:X59"/>
    <mergeCell ref="A64:AD64"/>
    <mergeCell ref="AE64:AF64"/>
    <mergeCell ref="I61:J61"/>
    <mergeCell ref="K61:N61"/>
    <mergeCell ref="O61:S61"/>
    <mergeCell ref="T61:X61"/>
    <mergeCell ref="A65:B65"/>
    <mergeCell ref="C65:H65"/>
    <mergeCell ref="I65:J65"/>
    <mergeCell ref="K65:N65"/>
    <mergeCell ref="O65:S65"/>
    <mergeCell ref="T65:X65"/>
    <mergeCell ref="I66:J66"/>
    <mergeCell ref="K66:N66"/>
    <mergeCell ref="O66:S66"/>
    <mergeCell ref="T66:X66"/>
    <mergeCell ref="A66:B66"/>
    <mergeCell ref="C66:H66"/>
    <mergeCell ref="A67:B68"/>
    <mergeCell ref="C67:G68"/>
    <mergeCell ref="I67:J67"/>
    <mergeCell ref="K67:N67"/>
    <mergeCell ref="O67:S67"/>
    <mergeCell ref="T67:X67"/>
    <mergeCell ref="AF67:AF68"/>
    <mergeCell ref="AI67:AI68"/>
    <mergeCell ref="AK67:AK68"/>
    <mergeCell ref="I68:J68"/>
    <mergeCell ref="K68:N68"/>
    <mergeCell ref="O68:S68"/>
    <mergeCell ref="T68:X68"/>
    <mergeCell ref="A69:B70"/>
    <mergeCell ref="C69:G70"/>
    <mergeCell ref="I69:J69"/>
    <mergeCell ref="K69:N69"/>
    <mergeCell ref="O69:S69"/>
    <mergeCell ref="T69:X69"/>
    <mergeCell ref="AF69:AF70"/>
    <mergeCell ref="AI69:AI70"/>
    <mergeCell ref="AK69:AK70"/>
    <mergeCell ref="I70:J70"/>
    <mergeCell ref="K70:N70"/>
    <mergeCell ref="O70:S70"/>
    <mergeCell ref="T70:X70"/>
    <mergeCell ref="A71:B72"/>
    <mergeCell ref="C71:G72"/>
    <mergeCell ref="A73:B74"/>
    <mergeCell ref="C73:G74"/>
    <mergeCell ref="I71:J71"/>
    <mergeCell ref="K71:N71"/>
    <mergeCell ref="AF71:AF72"/>
    <mergeCell ref="AI71:AI72"/>
    <mergeCell ref="AK71:AK72"/>
    <mergeCell ref="I72:J72"/>
    <mergeCell ref="K72:N72"/>
    <mergeCell ref="O72:S72"/>
    <mergeCell ref="T72:X72"/>
    <mergeCell ref="O71:S71"/>
    <mergeCell ref="T71:X71"/>
    <mergeCell ref="A76:AD76"/>
    <mergeCell ref="AE76:AF76"/>
    <mergeCell ref="I73:J73"/>
    <mergeCell ref="K73:N73"/>
    <mergeCell ref="O73:S73"/>
    <mergeCell ref="T73:X73"/>
    <mergeCell ref="A77:B77"/>
    <mergeCell ref="C77:H77"/>
    <mergeCell ref="I77:J77"/>
    <mergeCell ref="K77:N77"/>
    <mergeCell ref="O77:S77"/>
    <mergeCell ref="T77:X77"/>
    <mergeCell ref="I78:J78"/>
    <mergeCell ref="K78:N78"/>
    <mergeCell ref="O78:S78"/>
    <mergeCell ref="T78:X78"/>
    <mergeCell ref="A78:B78"/>
    <mergeCell ref="C78:H78"/>
    <mergeCell ref="A79:B80"/>
    <mergeCell ref="C79:G80"/>
    <mergeCell ref="I79:J79"/>
    <mergeCell ref="K79:N79"/>
    <mergeCell ref="O79:S79"/>
    <mergeCell ref="T79:X79"/>
    <mergeCell ref="AF79:AF80"/>
    <mergeCell ref="AI79:AI80"/>
    <mergeCell ref="AK79:AK80"/>
    <mergeCell ref="I80:J80"/>
    <mergeCell ref="K80:N80"/>
    <mergeCell ref="O80:S80"/>
    <mergeCell ref="T80:X80"/>
    <mergeCell ref="A81:B82"/>
    <mergeCell ref="C81:G82"/>
    <mergeCell ref="I81:J81"/>
    <mergeCell ref="K81:N81"/>
    <mergeCell ref="O81:S81"/>
    <mergeCell ref="T81:X81"/>
    <mergeCell ref="AF81:AF82"/>
    <mergeCell ref="AI81:AI82"/>
    <mergeCell ref="AK81:AK82"/>
    <mergeCell ref="I82:J82"/>
    <mergeCell ref="K82:N82"/>
    <mergeCell ref="O82:S82"/>
    <mergeCell ref="T82:X82"/>
    <mergeCell ref="A83:B84"/>
    <mergeCell ref="C83:G84"/>
    <mergeCell ref="A85:B86"/>
    <mergeCell ref="C85:G86"/>
    <mergeCell ref="I83:J83"/>
    <mergeCell ref="K83:N83"/>
    <mergeCell ref="AF83:AF84"/>
    <mergeCell ref="AI83:AI84"/>
    <mergeCell ref="AK83:AK84"/>
    <mergeCell ref="I84:J84"/>
    <mergeCell ref="K84:N84"/>
    <mergeCell ref="O84:S84"/>
    <mergeCell ref="T84:X84"/>
    <mergeCell ref="O83:S83"/>
    <mergeCell ref="T83:X83"/>
    <mergeCell ref="A88:AD88"/>
    <mergeCell ref="AE88:AF88"/>
    <mergeCell ref="I85:J85"/>
    <mergeCell ref="K85:N85"/>
    <mergeCell ref="O85:S85"/>
    <mergeCell ref="T85:X85"/>
    <mergeCell ref="A89:B89"/>
    <mergeCell ref="C89:H89"/>
    <mergeCell ref="I89:J89"/>
    <mergeCell ref="K89:N89"/>
    <mergeCell ref="O89:S89"/>
    <mergeCell ref="T89:X89"/>
    <mergeCell ref="I90:J90"/>
    <mergeCell ref="K90:N90"/>
    <mergeCell ref="O90:S90"/>
    <mergeCell ref="T90:X90"/>
    <mergeCell ref="A90:B90"/>
    <mergeCell ref="C90:H90"/>
    <mergeCell ref="A91:B92"/>
    <mergeCell ref="C91:G92"/>
    <mergeCell ref="I91:J91"/>
    <mergeCell ref="K91:N91"/>
    <mergeCell ref="O91:S91"/>
    <mergeCell ref="T91:X91"/>
    <mergeCell ref="AF91:AF92"/>
    <mergeCell ref="AI91:AI92"/>
    <mergeCell ref="AK91:AK92"/>
    <mergeCell ref="I92:J92"/>
    <mergeCell ref="K92:N92"/>
    <mergeCell ref="O92:S92"/>
    <mergeCell ref="T92:X92"/>
    <mergeCell ref="A93:B94"/>
    <mergeCell ref="C93:G94"/>
    <mergeCell ref="I93:J93"/>
    <mergeCell ref="K93:N93"/>
    <mergeCell ref="O93:S93"/>
    <mergeCell ref="T93:X93"/>
    <mergeCell ref="AF93:AF94"/>
    <mergeCell ref="AI93:AI94"/>
    <mergeCell ref="AK93:AK94"/>
    <mergeCell ref="I94:J94"/>
    <mergeCell ref="K94:N94"/>
    <mergeCell ref="O94:S94"/>
    <mergeCell ref="T94:X94"/>
    <mergeCell ref="A95:B96"/>
    <mergeCell ref="C95:G96"/>
    <mergeCell ref="A97:B98"/>
    <mergeCell ref="C97:G98"/>
    <mergeCell ref="I95:J95"/>
    <mergeCell ref="K95:N95"/>
    <mergeCell ref="AF95:AF96"/>
    <mergeCell ref="AI95:AI96"/>
    <mergeCell ref="AK95:AK96"/>
    <mergeCell ref="I96:J96"/>
    <mergeCell ref="K96:N96"/>
    <mergeCell ref="O96:S96"/>
    <mergeCell ref="T96:X96"/>
    <mergeCell ref="O95:S95"/>
    <mergeCell ref="T95:X95"/>
    <mergeCell ref="A100:AD100"/>
    <mergeCell ref="AE100:AF100"/>
    <mergeCell ref="I97:J97"/>
    <mergeCell ref="K97:N97"/>
    <mergeCell ref="O97:S97"/>
    <mergeCell ref="T97:X97"/>
    <mergeCell ref="A101:B101"/>
    <mergeCell ref="C101:H101"/>
    <mergeCell ref="I101:J101"/>
    <mergeCell ref="K101:N101"/>
    <mergeCell ref="O101:S101"/>
    <mergeCell ref="T101:X101"/>
    <mergeCell ref="I102:J102"/>
    <mergeCell ref="K102:N102"/>
    <mergeCell ref="O102:S102"/>
    <mergeCell ref="T102:X102"/>
    <mergeCell ref="A102:B102"/>
    <mergeCell ref="C102:H102"/>
    <mergeCell ref="A103:B104"/>
    <mergeCell ref="C103:G104"/>
    <mergeCell ref="I103:J103"/>
    <mergeCell ref="K103:N103"/>
    <mergeCell ref="O103:S103"/>
    <mergeCell ref="T103:X103"/>
    <mergeCell ref="AF103:AF104"/>
    <mergeCell ref="AI103:AI104"/>
    <mergeCell ref="AK103:AK104"/>
    <mergeCell ref="I104:J104"/>
    <mergeCell ref="K104:N104"/>
    <mergeCell ref="O104:S104"/>
    <mergeCell ref="T104:X104"/>
    <mergeCell ref="A105:B106"/>
    <mergeCell ref="C105:G106"/>
    <mergeCell ref="I105:J105"/>
    <mergeCell ref="K105:N105"/>
    <mergeCell ref="O105:S105"/>
    <mergeCell ref="T105:X105"/>
    <mergeCell ref="AF105:AF106"/>
    <mergeCell ref="AI105:AI106"/>
    <mergeCell ref="AK105:AK106"/>
    <mergeCell ref="I106:J106"/>
    <mergeCell ref="K106:N106"/>
    <mergeCell ref="O106:S106"/>
    <mergeCell ref="T106:X106"/>
    <mergeCell ref="A107:B108"/>
    <mergeCell ref="C107:G108"/>
    <mergeCell ref="A109:B110"/>
    <mergeCell ref="C109:G110"/>
    <mergeCell ref="I107:J107"/>
    <mergeCell ref="K107:N107"/>
    <mergeCell ref="AF107:AF108"/>
    <mergeCell ref="AI107:AI108"/>
    <mergeCell ref="AK107:AK108"/>
    <mergeCell ref="I108:J108"/>
    <mergeCell ref="K108:N108"/>
    <mergeCell ref="O108:S108"/>
    <mergeCell ref="T108:X108"/>
    <mergeCell ref="O107:S107"/>
    <mergeCell ref="T107:X107"/>
    <mergeCell ref="A112:AD112"/>
    <mergeCell ref="AE112:AF112"/>
    <mergeCell ref="I109:J109"/>
    <mergeCell ref="K109:N109"/>
    <mergeCell ref="O109:S109"/>
    <mergeCell ref="T109:X109"/>
    <mergeCell ref="A113:B113"/>
    <mergeCell ref="C113:H113"/>
    <mergeCell ref="I113:J113"/>
    <mergeCell ref="K113:N113"/>
    <mergeCell ref="O113:S113"/>
    <mergeCell ref="T113:X113"/>
    <mergeCell ref="I114:J114"/>
    <mergeCell ref="K114:N114"/>
    <mergeCell ref="O114:S114"/>
    <mergeCell ref="T114:X114"/>
    <mergeCell ref="A114:B114"/>
    <mergeCell ref="C114:H114"/>
    <mergeCell ref="A115:B116"/>
    <mergeCell ref="C115:G116"/>
    <mergeCell ref="I115:J115"/>
    <mergeCell ref="K115:N115"/>
    <mergeCell ref="O115:S115"/>
    <mergeCell ref="T115:X115"/>
    <mergeCell ref="AF115:AF116"/>
    <mergeCell ref="AI115:AI116"/>
    <mergeCell ref="AK115:AK116"/>
    <mergeCell ref="I116:J116"/>
    <mergeCell ref="K116:N116"/>
    <mergeCell ref="O116:S116"/>
    <mergeCell ref="T116:X116"/>
    <mergeCell ref="A117:B118"/>
    <mergeCell ref="C117:G118"/>
    <mergeCell ref="I117:J117"/>
    <mergeCell ref="K117:N117"/>
    <mergeCell ref="O117:S117"/>
    <mergeCell ref="T117:X117"/>
    <mergeCell ref="AF117:AF118"/>
    <mergeCell ref="AI117:AI118"/>
    <mergeCell ref="AK117:AK118"/>
    <mergeCell ref="I118:J118"/>
    <mergeCell ref="K118:N118"/>
    <mergeCell ref="O118:S118"/>
    <mergeCell ref="T118:X118"/>
    <mergeCell ref="A119:B120"/>
    <mergeCell ref="C119:G120"/>
    <mergeCell ref="A121:B122"/>
    <mergeCell ref="C121:G122"/>
    <mergeCell ref="I119:J119"/>
    <mergeCell ref="K119:N119"/>
    <mergeCell ref="AF119:AF120"/>
    <mergeCell ref="AI119:AI120"/>
    <mergeCell ref="AK119:AK120"/>
    <mergeCell ref="I120:J120"/>
    <mergeCell ref="K120:N120"/>
    <mergeCell ref="O120:S120"/>
    <mergeCell ref="T120:X120"/>
    <mergeCell ref="O119:S119"/>
    <mergeCell ref="T119:X119"/>
    <mergeCell ref="A124:AD124"/>
    <mergeCell ref="AE124:AF124"/>
    <mergeCell ref="I121:J121"/>
    <mergeCell ref="K121:N121"/>
    <mergeCell ref="O121:S121"/>
    <mergeCell ref="T121:X121"/>
    <mergeCell ref="A125:B125"/>
    <mergeCell ref="C125:H125"/>
    <mergeCell ref="I125:J125"/>
    <mergeCell ref="K125:N125"/>
    <mergeCell ref="O125:S125"/>
    <mergeCell ref="T125:X125"/>
    <mergeCell ref="I126:J126"/>
    <mergeCell ref="K126:N126"/>
    <mergeCell ref="O126:S126"/>
    <mergeCell ref="T126:X126"/>
    <mergeCell ref="A126:B126"/>
    <mergeCell ref="C126:H126"/>
    <mergeCell ref="A127:B128"/>
    <mergeCell ref="C127:G128"/>
    <mergeCell ref="I127:J127"/>
    <mergeCell ref="K127:N127"/>
    <mergeCell ref="O127:S127"/>
    <mergeCell ref="T127:X127"/>
    <mergeCell ref="AF127:AF128"/>
    <mergeCell ref="AI127:AI128"/>
    <mergeCell ref="AK127:AK128"/>
    <mergeCell ref="I128:J128"/>
    <mergeCell ref="K128:N128"/>
    <mergeCell ref="O128:S128"/>
    <mergeCell ref="T128:X128"/>
    <mergeCell ref="A129:B130"/>
    <mergeCell ref="C129:G130"/>
    <mergeCell ref="I129:J129"/>
    <mergeCell ref="K129:N129"/>
    <mergeCell ref="O129:S129"/>
    <mergeCell ref="T129:X129"/>
    <mergeCell ref="AF129:AF130"/>
    <mergeCell ref="AI129:AI130"/>
    <mergeCell ref="AK129:AK130"/>
    <mergeCell ref="I130:J130"/>
    <mergeCell ref="K130:N130"/>
    <mergeCell ref="O130:S130"/>
    <mergeCell ref="T130:X130"/>
    <mergeCell ref="A131:B132"/>
    <mergeCell ref="C131:G132"/>
    <mergeCell ref="A133:B134"/>
    <mergeCell ref="C133:G134"/>
    <mergeCell ref="I131:J131"/>
    <mergeCell ref="K131:N131"/>
    <mergeCell ref="AF131:AF132"/>
    <mergeCell ref="AI131:AI132"/>
    <mergeCell ref="AK131:AK132"/>
    <mergeCell ref="I132:J132"/>
    <mergeCell ref="K132:N132"/>
    <mergeCell ref="O132:S132"/>
    <mergeCell ref="T132:X132"/>
    <mergeCell ref="O131:S131"/>
    <mergeCell ref="T131:X131"/>
    <mergeCell ref="A136:AD136"/>
    <mergeCell ref="AE136:AF136"/>
    <mergeCell ref="I133:J133"/>
    <mergeCell ref="K133:N133"/>
    <mergeCell ref="O133:S133"/>
    <mergeCell ref="T133:X133"/>
    <mergeCell ref="A137:B137"/>
    <mergeCell ref="C137:H137"/>
    <mergeCell ref="I137:J137"/>
    <mergeCell ref="K137:N137"/>
    <mergeCell ref="O137:S137"/>
    <mergeCell ref="T137:X137"/>
    <mergeCell ref="I138:J138"/>
    <mergeCell ref="K138:N138"/>
    <mergeCell ref="O138:S138"/>
    <mergeCell ref="T138:X138"/>
    <mergeCell ref="A138:B138"/>
    <mergeCell ref="C138:H138"/>
    <mergeCell ref="A139:B140"/>
    <mergeCell ref="C139:G140"/>
    <mergeCell ref="I139:J139"/>
    <mergeCell ref="K139:N139"/>
    <mergeCell ref="O139:S139"/>
    <mergeCell ref="T139:X139"/>
    <mergeCell ref="AF139:AF140"/>
    <mergeCell ref="AI139:AI140"/>
    <mergeCell ref="AK139:AK140"/>
    <mergeCell ref="I140:J140"/>
    <mergeCell ref="K140:N140"/>
    <mergeCell ref="O140:S140"/>
    <mergeCell ref="T140:X140"/>
    <mergeCell ref="A141:B142"/>
    <mergeCell ref="C141:G142"/>
    <mergeCell ref="I141:J141"/>
    <mergeCell ref="K141:N141"/>
    <mergeCell ref="O141:S141"/>
    <mergeCell ref="T141:X141"/>
    <mergeCell ref="AF141:AF142"/>
    <mergeCell ref="AI141:AI142"/>
    <mergeCell ref="AK141:AK142"/>
    <mergeCell ref="I142:J142"/>
    <mergeCell ref="K142:N142"/>
    <mergeCell ref="O142:S142"/>
    <mergeCell ref="T142:X142"/>
    <mergeCell ref="AI143:AI144"/>
    <mergeCell ref="AK143:AK144"/>
    <mergeCell ref="I144:J144"/>
    <mergeCell ref="K144:N144"/>
    <mergeCell ref="O144:S144"/>
    <mergeCell ref="T144:X144"/>
    <mergeCell ref="I143:J143"/>
    <mergeCell ref="K143:N143"/>
    <mergeCell ref="O143:S143"/>
    <mergeCell ref="T143:X143"/>
    <mergeCell ref="A149:AE149"/>
    <mergeCell ref="I145:J145"/>
    <mergeCell ref="K145:N145"/>
    <mergeCell ref="O145:S145"/>
    <mergeCell ref="T145:X145"/>
    <mergeCell ref="AF143:AF144"/>
    <mergeCell ref="A143:B144"/>
    <mergeCell ref="C143:G144"/>
    <mergeCell ref="A145:B146"/>
    <mergeCell ref="C145:G146"/>
    <mergeCell ref="T170:X170"/>
    <mergeCell ref="O164:S164"/>
    <mergeCell ref="T164:X164"/>
    <mergeCell ref="I164:J164"/>
    <mergeCell ref="K164:N164"/>
    <mergeCell ref="O158:S158"/>
    <mergeCell ref="T158:X158"/>
    <mergeCell ref="T159:X159"/>
    <mergeCell ref="A150:AE150"/>
    <mergeCell ref="O182:S182"/>
    <mergeCell ref="T182:X182"/>
    <mergeCell ref="O176:S176"/>
    <mergeCell ref="T176:X176"/>
    <mergeCell ref="O178:S178"/>
    <mergeCell ref="T178:X178"/>
    <mergeCell ref="I176:J176"/>
    <mergeCell ref="T168:X168"/>
    <mergeCell ref="O170:S170"/>
    <mergeCell ref="A151:B151"/>
    <mergeCell ref="C151:H151"/>
    <mergeCell ref="I151:J151"/>
    <mergeCell ref="K151:N151"/>
    <mergeCell ref="O151:S151"/>
    <mergeCell ref="T151:X151"/>
    <mergeCell ref="AL153:AL154"/>
    <mergeCell ref="I152:J152"/>
    <mergeCell ref="K152:N152"/>
    <mergeCell ref="O152:S152"/>
    <mergeCell ref="T152:X152"/>
    <mergeCell ref="A152:B152"/>
    <mergeCell ref="C152:H152"/>
    <mergeCell ref="A153:B154"/>
    <mergeCell ref="C153:G154"/>
    <mergeCell ref="I154:J154"/>
    <mergeCell ref="AG153:AG154"/>
    <mergeCell ref="AJ153:AJ154"/>
    <mergeCell ref="I153:J153"/>
    <mergeCell ref="K153:N153"/>
    <mergeCell ref="O153:S153"/>
    <mergeCell ref="T153:X153"/>
    <mergeCell ref="I155:J155"/>
    <mergeCell ref="K155:N155"/>
    <mergeCell ref="K154:N154"/>
    <mergeCell ref="O154:S154"/>
    <mergeCell ref="T154:X154"/>
    <mergeCell ref="AF153:AF154"/>
    <mergeCell ref="O155:S155"/>
    <mergeCell ref="T155:X155"/>
    <mergeCell ref="AL158:AL159"/>
    <mergeCell ref="AF160:AF161"/>
    <mergeCell ref="I158:J158"/>
    <mergeCell ref="K158:N158"/>
    <mergeCell ref="I159:J159"/>
    <mergeCell ref="K159:N159"/>
    <mergeCell ref="O159:S159"/>
    <mergeCell ref="A160:B161"/>
    <mergeCell ref="C160:G161"/>
    <mergeCell ref="I160:J160"/>
    <mergeCell ref="K160:N160"/>
    <mergeCell ref="O160:S160"/>
    <mergeCell ref="T160:X160"/>
    <mergeCell ref="AG163:AG164"/>
    <mergeCell ref="I163:J163"/>
    <mergeCell ref="K163:N163"/>
    <mergeCell ref="O163:S163"/>
    <mergeCell ref="T163:X163"/>
    <mergeCell ref="A162:AE162"/>
    <mergeCell ref="A163:B164"/>
    <mergeCell ref="C163:G164"/>
    <mergeCell ref="O168:S168"/>
    <mergeCell ref="I165:J165"/>
    <mergeCell ref="K165:N165"/>
    <mergeCell ref="O165:S165"/>
    <mergeCell ref="T165:X165"/>
    <mergeCell ref="AF163:AF164"/>
    <mergeCell ref="A173:AE173"/>
    <mergeCell ref="A174:AE174"/>
    <mergeCell ref="I170:J170"/>
    <mergeCell ref="K170:N170"/>
    <mergeCell ref="AJ168:AJ169"/>
    <mergeCell ref="AL168:AL169"/>
    <mergeCell ref="I168:J168"/>
    <mergeCell ref="K168:N168"/>
    <mergeCell ref="I169:J169"/>
    <mergeCell ref="K169:N169"/>
    <mergeCell ref="A175:B175"/>
    <mergeCell ref="C175:H175"/>
    <mergeCell ref="I175:J175"/>
    <mergeCell ref="K175:N175"/>
    <mergeCell ref="O175:S175"/>
    <mergeCell ref="T175:X175"/>
    <mergeCell ref="A179:B180"/>
    <mergeCell ref="C179:G180"/>
    <mergeCell ref="K176:N176"/>
    <mergeCell ref="I177:J177"/>
    <mergeCell ref="K177:N177"/>
    <mergeCell ref="O177:S177"/>
    <mergeCell ref="AJ177:AJ178"/>
    <mergeCell ref="AL177:AL178"/>
    <mergeCell ref="AF179:AF180"/>
    <mergeCell ref="AG179:AG180"/>
    <mergeCell ref="I178:J178"/>
    <mergeCell ref="K178:N178"/>
    <mergeCell ref="T177:X177"/>
    <mergeCell ref="AJ182:AJ183"/>
    <mergeCell ref="AL182:AL183"/>
    <mergeCell ref="I182:J182"/>
    <mergeCell ref="K182:N182"/>
    <mergeCell ref="I183:J183"/>
    <mergeCell ref="K183:N183"/>
    <mergeCell ref="O183:S183"/>
    <mergeCell ref="T183:X183"/>
    <mergeCell ref="A186:AE186"/>
    <mergeCell ref="AJ187:AJ188"/>
    <mergeCell ref="I184:J184"/>
    <mergeCell ref="K184:N184"/>
    <mergeCell ref="O184:S184"/>
    <mergeCell ref="T184:X184"/>
    <mergeCell ref="A187:B188"/>
    <mergeCell ref="C187:G188"/>
    <mergeCell ref="I187:J187"/>
    <mergeCell ref="K187:N187"/>
    <mergeCell ref="O187:S187"/>
    <mergeCell ref="T187:X187"/>
    <mergeCell ref="I189:J189"/>
    <mergeCell ref="K189:N189"/>
    <mergeCell ref="O189:S189"/>
    <mergeCell ref="T189:X189"/>
    <mergeCell ref="AF187:AF188"/>
    <mergeCell ref="AG187:AG188"/>
    <mergeCell ref="I188:J188"/>
    <mergeCell ref="K188:N188"/>
    <mergeCell ref="O188:S188"/>
    <mergeCell ref="T188:X188"/>
    <mergeCell ref="AJ192:AJ193"/>
    <mergeCell ref="AL192:AL193"/>
    <mergeCell ref="I193:J193"/>
    <mergeCell ref="K193:N193"/>
    <mergeCell ref="O193:S193"/>
    <mergeCell ref="T193:X193"/>
    <mergeCell ref="I192:J192"/>
    <mergeCell ref="K192:N192"/>
    <mergeCell ref="O192:S192"/>
    <mergeCell ref="T192:X192"/>
    <mergeCell ref="O199:S199"/>
    <mergeCell ref="T199:X199"/>
    <mergeCell ref="A197:AE197"/>
    <mergeCell ref="A198:AE198"/>
    <mergeCell ref="I194:J194"/>
    <mergeCell ref="K194:N194"/>
    <mergeCell ref="O194:S194"/>
    <mergeCell ref="T194:X194"/>
    <mergeCell ref="A194:B195"/>
    <mergeCell ref="C194:G195"/>
    <mergeCell ref="A200:B200"/>
    <mergeCell ref="C200:H200"/>
    <mergeCell ref="A199:B199"/>
    <mergeCell ref="C199:H199"/>
    <mergeCell ref="I199:J199"/>
    <mergeCell ref="K199:N199"/>
    <mergeCell ref="AJ201:AJ202"/>
    <mergeCell ref="AL201:AL202"/>
    <mergeCell ref="I200:J200"/>
    <mergeCell ref="K200:N200"/>
    <mergeCell ref="O200:S200"/>
    <mergeCell ref="T200:X200"/>
    <mergeCell ref="A201:B202"/>
    <mergeCell ref="C201:G202"/>
    <mergeCell ref="A203:B204"/>
    <mergeCell ref="C203:G204"/>
    <mergeCell ref="I201:J201"/>
    <mergeCell ref="K201:N201"/>
    <mergeCell ref="AF201:AF202"/>
    <mergeCell ref="AG201:AG202"/>
    <mergeCell ref="I202:J202"/>
    <mergeCell ref="K202:N202"/>
    <mergeCell ref="O202:S202"/>
    <mergeCell ref="T202:X202"/>
    <mergeCell ref="O201:S201"/>
    <mergeCell ref="T201:X201"/>
    <mergeCell ref="A205:AE205"/>
    <mergeCell ref="AF205:AG205"/>
    <mergeCell ref="AJ206:AJ207"/>
    <mergeCell ref="AL206:AL207"/>
    <mergeCell ref="I203:J203"/>
    <mergeCell ref="K203:N203"/>
    <mergeCell ref="O203:S203"/>
    <mergeCell ref="T203:X203"/>
    <mergeCell ref="A206:B207"/>
    <mergeCell ref="C206:G207"/>
    <mergeCell ref="I206:J206"/>
    <mergeCell ref="K206:N206"/>
    <mergeCell ref="O206:S206"/>
    <mergeCell ref="T206:X206"/>
    <mergeCell ref="AF206:AF207"/>
    <mergeCell ref="AG206:AG207"/>
    <mergeCell ref="I207:J207"/>
    <mergeCell ref="K207:N207"/>
    <mergeCell ref="O207:S207"/>
    <mergeCell ref="T207:X207"/>
    <mergeCell ref="A210:AE210"/>
    <mergeCell ref="AJ211:AJ212"/>
    <mergeCell ref="A208:B209"/>
    <mergeCell ref="C208:G209"/>
    <mergeCell ref="I208:J208"/>
    <mergeCell ref="K208:N208"/>
    <mergeCell ref="O208:S208"/>
    <mergeCell ref="T208:X208"/>
    <mergeCell ref="A211:B212"/>
    <mergeCell ref="C211:G212"/>
    <mergeCell ref="I211:J211"/>
    <mergeCell ref="K211:N211"/>
    <mergeCell ref="O211:S211"/>
    <mergeCell ref="T211:X211"/>
    <mergeCell ref="I213:J213"/>
    <mergeCell ref="K213:N213"/>
    <mergeCell ref="O213:S213"/>
    <mergeCell ref="T213:X213"/>
    <mergeCell ref="AF211:AF212"/>
    <mergeCell ref="AG211:AG212"/>
    <mergeCell ref="I212:J212"/>
    <mergeCell ref="K212:N212"/>
    <mergeCell ref="O212:S212"/>
    <mergeCell ref="T212:X212"/>
    <mergeCell ref="AJ216:AJ217"/>
    <mergeCell ref="AL216:AL217"/>
    <mergeCell ref="I217:J217"/>
    <mergeCell ref="K217:N217"/>
    <mergeCell ref="O217:S217"/>
    <mergeCell ref="T217:X217"/>
    <mergeCell ref="I216:J216"/>
    <mergeCell ref="K216:N216"/>
    <mergeCell ref="O216:S216"/>
    <mergeCell ref="T216:X216"/>
    <mergeCell ref="O223:S223"/>
    <mergeCell ref="T223:X223"/>
    <mergeCell ref="A221:AE221"/>
    <mergeCell ref="A222:AE222"/>
    <mergeCell ref="I218:J218"/>
    <mergeCell ref="K218:N218"/>
    <mergeCell ref="O218:S218"/>
    <mergeCell ref="T218:X218"/>
    <mergeCell ref="A218:B219"/>
    <mergeCell ref="C218:G219"/>
    <mergeCell ref="A224:B224"/>
    <mergeCell ref="C224:H224"/>
    <mergeCell ref="A223:B223"/>
    <mergeCell ref="C223:H223"/>
    <mergeCell ref="I223:J223"/>
    <mergeCell ref="K223:N223"/>
    <mergeCell ref="AJ225:AJ226"/>
    <mergeCell ref="AL225:AL226"/>
    <mergeCell ref="I224:J224"/>
    <mergeCell ref="K224:N224"/>
    <mergeCell ref="O224:S224"/>
    <mergeCell ref="T224:X224"/>
    <mergeCell ref="A225:B226"/>
    <mergeCell ref="C225:G226"/>
    <mergeCell ref="A227:B228"/>
    <mergeCell ref="C227:G228"/>
    <mergeCell ref="I225:J225"/>
    <mergeCell ref="K225:N225"/>
    <mergeCell ref="AF225:AF226"/>
    <mergeCell ref="AG225:AG226"/>
    <mergeCell ref="I226:J226"/>
    <mergeCell ref="K226:N226"/>
    <mergeCell ref="O226:S226"/>
    <mergeCell ref="T226:X226"/>
    <mergeCell ref="O225:S225"/>
    <mergeCell ref="T225:X225"/>
    <mergeCell ref="A229:AE229"/>
    <mergeCell ref="AF229:AG229"/>
    <mergeCell ref="AJ230:AJ231"/>
    <mergeCell ref="AL230:AL231"/>
    <mergeCell ref="I227:J227"/>
    <mergeCell ref="K227:N227"/>
    <mergeCell ref="O227:S227"/>
    <mergeCell ref="T227:X227"/>
    <mergeCell ref="A230:B231"/>
    <mergeCell ref="C230:G231"/>
    <mergeCell ref="I230:J230"/>
    <mergeCell ref="K230:N230"/>
    <mergeCell ref="O230:S230"/>
    <mergeCell ref="T230:X230"/>
    <mergeCell ref="AF230:AF231"/>
    <mergeCell ref="AG230:AG231"/>
    <mergeCell ref="I231:J231"/>
    <mergeCell ref="K231:N231"/>
    <mergeCell ref="O231:S231"/>
    <mergeCell ref="T231:X231"/>
    <mergeCell ref="A234:AE234"/>
    <mergeCell ref="AJ235:AJ236"/>
    <mergeCell ref="A232:B233"/>
    <mergeCell ref="C232:G233"/>
    <mergeCell ref="I232:J232"/>
    <mergeCell ref="K232:N232"/>
    <mergeCell ref="O232:S232"/>
    <mergeCell ref="T232:X232"/>
    <mergeCell ref="A235:B236"/>
    <mergeCell ref="C235:G236"/>
    <mergeCell ref="I235:J235"/>
    <mergeCell ref="K235:N235"/>
    <mergeCell ref="O235:S235"/>
    <mergeCell ref="T235:X235"/>
    <mergeCell ref="I237:J237"/>
    <mergeCell ref="K237:N237"/>
    <mergeCell ref="O237:S237"/>
    <mergeCell ref="T237:X237"/>
    <mergeCell ref="AF235:AF236"/>
    <mergeCell ref="AG235:AG236"/>
    <mergeCell ref="I236:J236"/>
    <mergeCell ref="K236:N236"/>
    <mergeCell ref="O236:S236"/>
    <mergeCell ref="T236:X236"/>
    <mergeCell ref="A242:B243"/>
    <mergeCell ref="C242:G243"/>
    <mergeCell ref="I240:J240"/>
    <mergeCell ref="K240:N240"/>
    <mergeCell ref="O240:S240"/>
    <mergeCell ref="T240:X240"/>
    <mergeCell ref="O242:S242"/>
    <mergeCell ref="T242:X242"/>
    <mergeCell ref="AJ240:AJ241"/>
    <mergeCell ref="AL240:AL241"/>
    <mergeCell ref="I241:J241"/>
    <mergeCell ref="K241:N241"/>
    <mergeCell ref="O241:S241"/>
    <mergeCell ref="T241:X241"/>
    <mergeCell ref="A252:H253"/>
    <mergeCell ref="I252:N252"/>
    <mergeCell ref="O252:S252"/>
    <mergeCell ref="T252:X252"/>
    <mergeCell ref="A251:AD251"/>
    <mergeCell ref="B245:AD245"/>
    <mergeCell ref="B246:AD246"/>
    <mergeCell ref="B247:AD247"/>
    <mergeCell ref="A250:AD250"/>
    <mergeCell ref="B248:AD248"/>
    <mergeCell ref="I253:N253"/>
    <mergeCell ref="O253:S253"/>
    <mergeCell ref="T253:X253"/>
    <mergeCell ref="I254:N254"/>
    <mergeCell ref="O254:S254"/>
    <mergeCell ref="T254:X254"/>
    <mergeCell ref="AF49:AF50"/>
    <mergeCell ref="AI49:AI50"/>
    <mergeCell ref="AK49:AK50"/>
    <mergeCell ref="I50:J50"/>
    <mergeCell ref="K50:N50"/>
    <mergeCell ref="O50:S50"/>
    <mergeCell ref="T50:X50"/>
    <mergeCell ref="AF61:AF62"/>
    <mergeCell ref="AI61:AI62"/>
    <mergeCell ref="AK61:AK62"/>
    <mergeCell ref="I62:J62"/>
    <mergeCell ref="K62:N62"/>
    <mergeCell ref="O62:S62"/>
    <mergeCell ref="T62:X62"/>
    <mergeCell ref="AF73:AF74"/>
    <mergeCell ref="AI73:AI74"/>
    <mergeCell ref="AK73:AK74"/>
    <mergeCell ref="I74:J74"/>
    <mergeCell ref="K74:N74"/>
    <mergeCell ref="O74:S74"/>
    <mergeCell ref="T74:X74"/>
    <mergeCell ref="AF85:AF86"/>
    <mergeCell ref="AI85:AI86"/>
    <mergeCell ref="AK85:AK86"/>
    <mergeCell ref="I86:J86"/>
    <mergeCell ref="K86:N86"/>
    <mergeCell ref="O86:S86"/>
    <mergeCell ref="T86:X86"/>
    <mergeCell ref="AF97:AF98"/>
    <mergeCell ref="AI97:AI98"/>
    <mergeCell ref="AK97:AK98"/>
    <mergeCell ref="I98:J98"/>
    <mergeCell ref="K98:N98"/>
    <mergeCell ref="O98:S98"/>
    <mergeCell ref="T98:X98"/>
    <mergeCell ref="AF109:AF110"/>
    <mergeCell ref="AI109:AI110"/>
    <mergeCell ref="AK109:AK110"/>
    <mergeCell ref="I110:J110"/>
    <mergeCell ref="K110:N110"/>
    <mergeCell ref="O110:S110"/>
    <mergeCell ref="T110:X110"/>
    <mergeCell ref="AF121:AF122"/>
    <mergeCell ref="AI121:AI122"/>
    <mergeCell ref="AK121:AK122"/>
    <mergeCell ref="I122:J122"/>
    <mergeCell ref="K122:N122"/>
    <mergeCell ref="O122:S122"/>
    <mergeCell ref="T122:X122"/>
    <mergeCell ref="AF133:AF134"/>
    <mergeCell ref="AI133:AI134"/>
    <mergeCell ref="AK133:AK134"/>
    <mergeCell ref="I134:J134"/>
    <mergeCell ref="K134:N134"/>
    <mergeCell ref="O134:S134"/>
    <mergeCell ref="T134:X134"/>
    <mergeCell ref="AF145:AF146"/>
    <mergeCell ref="AI145:AI146"/>
    <mergeCell ref="AK145:AK146"/>
    <mergeCell ref="I146:J146"/>
    <mergeCell ref="K146:N146"/>
    <mergeCell ref="O146:S146"/>
    <mergeCell ref="T146:X146"/>
    <mergeCell ref="A155:B156"/>
    <mergeCell ref="C155:G156"/>
    <mergeCell ref="AF155:AF156"/>
    <mergeCell ref="AG155:AG156"/>
    <mergeCell ref="AJ155:AJ156"/>
    <mergeCell ref="AL155:AL156"/>
    <mergeCell ref="I156:J156"/>
    <mergeCell ref="K156:N156"/>
    <mergeCell ref="O156:S156"/>
    <mergeCell ref="T156:X156"/>
    <mergeCell ref="AF157:AG157"/>
    <mergeCell ref="A158:B159"/>
    <mergeCell ref="C158:G159"/>
    <mergeCell ref="AF158:AF159"/>
    <mergeCell ref="AG158:AG159"/>
    <mergeCell ref="AJ158:AJ159"/>
    <mergeCell ref="A157:AE157"/>
    <mergeCell ref="AG160:AG161"/>
    <mergeCell ref="AJ160:AJ161"/>
    <mergeCell ref="AL160:AL161"/>
    <mergeCell ref="I161:J161"/>
    <mergeCell ref="K161:N161"/>
    <mergeCell ref="O161:S161"/>
    <mergeCell ref="T161:X161"/>
    <mergeCell ref="AJ163:AJ164"/>
    <mergeCell ref="AL163:AL164"/>
    <mergeCell ref="A165:B166"/>
    <mergeCell ref="C165:G166"/>
    <mergeCell ref="AF165:AF166"/>
    <mergeCell ref="AG165:AG166"/>
    <mergeCell ref="AJ165:AJ166"/>
    <mergeCell ref="AL165:AL166"/>
    <mergeCell ref="I166:J166"/>
    <mergeCell ref="K166:N166"/>
    <mergeCell ref="O166:S166"/>
    <mergeCell ref="T166:X166"/>
    <mergeCell ref="A167:AE167"/>
    <mergeCell ref="AF167:AG167"/>
    <mergeCell ref="A168:B169"/>
    <mergeCell ref="C168:G169"/>
    <mergeCell ref="AF168:AF169"/>
    <mergeCell ref="AG168:AG169"/>
    <mergeCell ref="O169:S169"/>
    <mergeCell ref="T169:X169"/>
    <mergeCell ref="A170:B171"/>
    <mergeCell ref="C170:G171"/>
    <mergeCell ref="AF170:AF171"/>
    <mergeCell ref="AG170:AG171"/>
    <mergeCell ref="AJ170:AJ171"/>
    <mergeCell ref="AL170:AL171"/>
    <mergeCell ref="I171:J171"/>
    <mergeCell ref="K171:N171"/>
    <mergeCell ref="O171:S171"/>
    <mergeCell ref="T171:X171"/>
    <mergeCell ref="A176:B176"/>
    <mergeCell ref="C176:H176"/>
    <mergeCell ref="A177:B178"/>
    <mergeCell ref="C177:G178"/>
    <mergeCell ref="AF177:AF178"/>
    <mergeCell ref="AG177:AG178"/>
    <mergeCell ref="AJ179:AJ180"/>
    <mergeCell ref="AL179:AL180"/>
    <mergeCell ref="I180:J180"/>
    <mergeCell ref="K180:N180"/>
    <mergeCell ref="O180:S180"/>
    <mergeCell ref="T180:X180"/>
    <mergeCell ref="I179:J179"/>
    <mergeCell ref="K179:N179"/>
    <mergeCell ref="O179:S179"/>
    <mergeCell ref="T179:X179"/>
    <mergeCell ref="A181:AE181"/>
    <mergeCell ref="AF181:AG181"/>
    <mergeCell ref="A182:B183"/>
    <mergeCell ref="C182:G183"/>
    <mergeCell ref="AF182:AF183"/>
    <mergeCell ref="AG182:AG183"/>
    <mergeCell ref="A184:B185"/>
    <mergeCell ref="C184:G185"/>
    <mergeCell ref="AF184:AF185"/>
    <mergeCell ref="AG184:AG185"/>
    <mergeCell ref="AJ184:AJ185"/>
    <mergeCell ref="AL184:AL185"/>
    <mergeCell ref="I185:J185"/>
    <mergeCell ref="K185:N185"/>
    <mergeCell ref="O185:S185"/>
    <mergeCell ref="T185:X185"/>
    <mergeCell ref="AL187:AL188"/>
    <mergeCell ref="A189:B190"/>
    <mergeCell ref="C189:G190"/>
    <mergeCell ref="AF189:AF190"/>
    <mergeCell ref="AG189:AG190"/>
    <mergeCell ref="AJ189:AJ190"/>
    <mergeCell ref="AL189:AL190"/>
    <mergeCell ref="I190:J190"/>
    <mergeCell ref="K190:N190"/>
    <mergeCell ref="O190:S190"/>
    <mergeCell ref="T190:X190"/>
    <mergeCell ref="A191:AE191"/>
    <mergeCell ref="AF191:AG191"/>
    <mergeCell ref="A192:B193"/>
    <mergeCell ref="C192:G193"/>
    <mergeCell ref="AF192:AF193"/>
    <mergeCell ref="AG192:AG193"/>
    <mergeCell ref="AF194:AF195"/>
    <mergeCell ref="AG194:AG195"/>
    <mergeCell ref="AJ194:AJ195"/>
    <mergeCell ref="AL194:AL195"/>
    <mergeCell ref="I195:J195"/>
    <mergeCell ref="K195:N195"/>
    <mergeCell ref="O195:S195"/>
    <mergeCell ref="T195:X195"/>
    <mergeCell ref="AF203:AF204"/>
    <mergeCell ref="AG203:AG204"/>
    <mergeCell ref="AJ203:AJ204"/>
    <mergeCell ref="AL203:AL204"/>
    <mergeCell ref="I204:J204"/>
    <mergeCell ref="K204:N204"/>
    <mergeCell ref="O204:S204"/>
    <mergeCell ref="T204:X204"/>
    <mergeCell ref="AF208:AF209"/>
    <mergeCell ref="AG208:AG209"/>
    <mergeCell ref="AJ208:AJ209"/>
    <mergeCell ref="AL208:AL209"/>
    <mergeCell ref="I209:J209"/>
    <mergeCell ref="K209:N209"/>
    <mergeCell ref="O209:S209"/>
    <mergeCell ref="T209:X209"/>
    <mergeCell ref="AL211:AL212"/>
    <mergeCell ref="A213:B214"/>
    <mergeCell ref="C213:G214"/>
    <mergeCell ref="AF213:AF214"/>
    <mergeCell ref="AG213:AG214"/>
    <mergeCell ref="AJ213:AJ214"/>
    <mergeCell ref="AL213:AL214"/>
    <mergeCell ref="I214:J214"/>
    <mergeCell ref="K214:N214"/>
    <mergeCell ref="O214:S214"/>
    <mergeCell ref="T214:X214"/>
    <mergeCell ref="A215:AE215"/>
    <mergeCell ref="AF215:AG215"/>
    <mergeCell ref="A216:B217"/>
    <mergeCell ref="C216:G217"/>
    <mergeCell ref="AF216:AF217"/>
    <mergeCell ref="AG216:AG217"/>
    <mergeCell ref="AF218:AF219"/>
    <mergeCell ref="AG218:AG219"/>
    <mergeCell ref="AJ218:AJ219"/>
    <mergeCell ref="AL218:AL219"/>
    <mergeCell ref="I219:J219"/>
    <mergeCell ref="K219:N219"/>
    <mergeCell ref="O219:S219"/>
    <mergeCell ref="T219:X219"/>
    <mergeCell ref="AF227:AF228"/>
    <mergeCell ref="AG227:AG228"/>
    <mergeCell ref="AJ227:AJ228"/>
    <mergeCell ref="AL227:AL228"/>
    <mergeCell ref="I228:J228"/>
    <mergeCell ref="K228:N228"/>
    <mergeCell ref="O228:S228"/>
    <mergeCell ref="T228:X228"/>
    <mergeCell ref="AF232:AF233"/>
    <mergeCell ref="AG232:AG233"/>
    <mergeCell ref="AJ232:AJ233"/>
    <mergeCell ref="AL232:AL233"/>
    <mergeCell ref="I233:J233"/>
    <mergeCell ref="K233:N233"/>
    <mergeCell ref="O233:S233"/>
    <mergeCell ref="T233:X233"/>
    <mergeCell ref="AL235:AL236"/>
    <mergeCell ref="A237:B238"/>
    <mergeCell ref="C237:G238"/>
    <mergeCell ref="AF237:AF238"/>
    <mergeCell ref="AG237:AG238"/>
    <mergeCell ref="AJ237:AJ238"/>
    <mergeCell ref="AL237:AL238"/>
    <mergeCell ref="I238:J238"/>
    <mergeCell ref="K238:N238"/>
    <mergeCell ref="O238:S238"/>
    <mergeCell ref="T238:X238"/>
    <mergeCell ref="A239:AE239"/>
    <mergeCell ref="AF239:AG239"/>
    <mergeCell ref="A240:B241"/>
    <mergeCell ref="C240:G241"/>
    <mergeCell ref="AF240:AF241"/>
    <mergeCell ref="AG240:AG241"/>
    <mergeCell ref="AF242:AF243"/>
    <mergeCell ref="AG242:AG243"/>
    <mergeCell ref="AJ242:AJ243"/>
    <mergeCell ref="AL242:AL243"/>
    <mergeCell ref="I243:J243"/>
    <mergeCell ref="K243:N243"/>
    <mergeCell ref="O243:S243"/>
    <mergeCell ref="T243:X243"/>
    <mergeCell ref="I242:J242"/>
    <mergeCell ref="K242:N242"/>
    <mergeCell ref="A254:H254"/>
    <mergeCell ref="A255:H256"/>
    <mergeCell ref="I255:N255"/>
    <mergeCell ref="O255:S255"/>
    <mergeCell ref="T255:X255"/>
    <mergeCell ref="I256:AD256"/>
    <mergeCell ref="A257:H258"/>
    <mergeCell ref="I257:N257"/>
    <mergeCell ref="O257:S257"/>
    <mergeCell ref="T257:X257"/>
    <mergeCell ref="I258:AD258"/>
    <mergeCell ref="A259:H260"/>
    <mergeCell ref="I259:N259"/>
    <mergeCell ref="O259:S259"/>
    <mergeCell ref="T259:X259"/>
    <mergeCell ref="I260:AD260"/>
    <mergeCell ref="A261:H262"/>
    <mergeCell ref="I261:N261"/>
    <mergeCell ref="O261:S261"/>
    <mergeCell ref="T261:X261"/>
    <mergeCell ref="I262:AD262"/>
    <mergeCell ref="A263:H264"/>
    <mergeCell ref="I263:N263"/>
    <mergeCell ref="O263:S263"/>
    <mergeCell ref="T263:X263"/>
    <mergeCell ref="I264:AD264"/>
    <mergeCell ref="A265:H266"/>
    <mergeCell ref="I265:N265"/>
    <mergeCell ref="O265:S265"/>
    <mergeCell ref="T265:X265"/>
    <mergeCell ref="I266:AD266"/>
    <mergeCell ref="A267:H268"/>
    <mergeCell ref="I267:N267"/>
    <mergeCell ref="O267:S267"/>
    <mergeCell ref="T267:X267"/>
    <mergeCell ref="I268:AD268"/>
    <mergeCell ref="A269:H270"/>
    <mergeCell ref="I269:N269"/>
    <mergeCell ref="O269:S269"/>
    <mergeCell ref="T269:X269"/>
    <mergeCell ref="I270:AD270"/>
    <mergeCell ref="A271:H272"/>
    <mergeCell ref="I271:N271"/>
    <mergeCell ref="O271:S271"/>
    <mergeCell ref="T271:X271"/>
    <mergeCell ref="I272:AD272"/>
    <mergeCell ref="A273:H274"/>
    <mergeCell ref="I273:N273"/>
    <mergeCell ref="O273:S273"/>
    <mergeCell ref="T273:X273"/>
    <mergeCell ref="I274:AD274"/>
    <mergeCell ref="A275:H276"/>
    <mergeCell ref="I275:N275"/>
    <mergeCell ref="O275:S275"/>
    <mergeCell ref="T275:X275"/>
    <mergeCell ref="I276:AD276"/>
    <mergeCell ref="A277:H278"/>
    <mergeCell ref="I277:N277"/>
    <mergeCell ref="O277:S277"/>
    <mergeCell ref="T277:X277"/>
    <mergeCell ref="I278:AD278"/>
    <mergeCell ref="A279:H280"/>
    <mergeCell ref="I279:N279"/>
    <mergeCell ref="O279:S279"/>
    <mergeCell ref="T279:X279"/>
    <mergeCell ref="I280:AD280"/>
    <mergeCell ref="I281:N281"/>
    <mergeCell ref="O281:S281"/>
    <mergeCell ref="T281:X281"/>
    <mergeCell ref="I282:AD282"/>
    <mergeCell ref="B289:AD289"/>
    <mergeCell ref="Z291:AB291"/>
    <mergeCell ref="B287:AD287"/>
    <mergeCell ref="B288:AD288"/>
    <mergeCell ref="A281:H282"/>
  </mergeCells>
  <printOptions/>
  <pageMargins left="0.4724409448818898" right="0.15748031496062992" top="0.31496062992125984" bottom="0.3937007874015748" header="0.31496062992125984" footer="0.31496062992125984"/>
  <pageSetup fitToHeight="2" horizontalDpi="600" verticalDpi="600" orientation="portrait" paperSize="9" scale="81" r:id="rId1"/>
  <rowBreaks count="1" manualBreakCount="1">
    <brk id="86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M370"/>
  <sheetViews>
    <sheetView showGridLines="0" view="pageBreakPreview" zoomScaleSheetLayoutView="100" zoomScalePageLayoutView="0" workbookViewId="0" topLeftCell="A133">
      <selection activeCell="K145" sqref="K145:N145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625" style="0" customWidth="1"/>
    <col min="8" max="8" width="19.625" style="0" customWidth="1"/>
    <col min="9" max="9" width="3.50390625" style="0" customWidth="1"/>
    <col min="10" max="10" width="5.125" style="0" customWidth="1"/>
    <col min="11" max="24" width="3.50390625" style="0" customWidth="1"/>
    <col min="25" max="25" width="4.625" style="0" customWidth="1"/>
    <col min="26" max="26" width="5.50390625" style="0" customWidth="1"/>
    <col min="27" max="27" width="9.50390625" style="0" hidden="1" customWidth="1"/>
    <col min="28" max="28" width="8.50390625" style="0" hidden="1" customWidth="1"/>
    <col min="29" max="29" width="3.50390625" style="0" customWidth="1"/>
    <col min="30" max="31" width="3.375" style="0" customWidth="1"/>
    <col min="32" max="32" width="0.12890625" style="0" hidden="1" customWidth="1"/>
    <col min="33" max="33" width="12.375" style="14" customWidth="1"/>
    <col min="34" max="35" width="1.875" style="0" hidden="1" customWidth="1"/>
    <col min="36" max="36" width="12.875" style="0" hidden="1" customWidth="1"/>
    <col min="37" max="37" width="1.4921875" style="0" hidden="1" customWidth="1"/>
    <col min="38" max="39" width="5.50390625" style="0" hidden="1" customWidth="1"/>
    <col min="40" max="40" width="4.50390625" style="0" customWidth="1"/>
    <col min="41" max="50" width="3.50390625" style="0" customWidth="1"/>
    <col min="51" max="51" width="11.125" style="0" customWidth="1"/>
    <col min="52" max="52" width="8.125" style="0" customWidth="1"/>
  </cols>
  <sheetData>
    <row r="1" spans="20:34" s="11" customFormat="1" ht="16.5">
      <c r="T1" s="12" t="s">
        <v>25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G1" s="13"/>
      <c r="AH1"/>
    </row>
    <row r="2" spans="20:34" s="11" customFormat="1" ht="16.5">
      <c r="T2" s="12" t="s">
        <v>74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G2" s="13"/>
      <c r="AH2"/>
    </row>
    <row r="3" spans="20:34" s="11" customFormat="1" ht="16.5">
      <c r="T3" s="12" t="s">
        <v>75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G3" s="13"/>
      <c r="AH3"/>
    </row>
    <row r="4" ht="12.75"/>
    <row r="5" spans="1:32" ht="16.5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"/>
    </row>
    <row r="6" spans="1:32" ht="16.5">
      <c r="A6" s="130" t="s">
        <v>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"/>
    </row>
    <row r="7" spans="1:32" ht="16.5">
      <c r="A7" s="131" t="s">
        <v>26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"/>
      <c r="AF7" s="1"/>
    </row>
    <row r="8" spans="1:32" ht="16.5">
      <c r="A8" s="133" t="s">
        <v>132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0"/>
    </row>
    <row r="9" spans="1:35" ht="16.5">
      <c r="A9" s="131" t="s">
        <v>108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2"/>
      <c r="AI9" s="15"/>
    </row>
    <row r="10" spans="35:38" ht="12.75">
      <c r="AI10" s="16"/>
      <c r="AJ10" s="216" t="s">
        <v>36</v>
      </c>
      <c r="AL10" s="216" t="s">
        <v>27</v>
      </c>
    </row>
    <row r="11" spans="1:38" s="19" customFormat="1" ht="15.75">
      <c r="A11" s="218" t="s">
        <v>2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14"/>
      <c r="AG11" s="14"/>
      <c r="AH11" s="17"/>
      <c r="AI11" s="18"/>
      <c r="AJ11" s="217"/>
      <c r="AL11" s="217"/>
    </row>
    <row r="12" spans="1:35" s="5" customFormat="1" ht="15.75">
      <c r="A12" s="176" t="s">
        <v>3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/>
      <c r="AI12" s="20"/>
    </row>
    <row r="13" ht="12.75">
      <c r="AI13" s="15"/>
    </row>
    <row r="14" spans="1:35" ht="12.75">
      <c r="A14" s="178" t="s">
        <v>4</v>
      </c>
      <c r="B14" s="179"/>
      <c r="C14" s="180" t="s">
        <v>28</v>
      </c>
      <c r="D14" s="181"/>
      <c r="E14" s="181"/>
      <c r="F14" s="181"/>
      <c r="G14" s="181"/>
      <c r="H14" s="182"/>
      <c r="I14" s="200" t="s">
        <v>5</v>
      </c>
      <c r="J14" s="200"/>
      <c r="K14" s="200" t="s">
        <v>29</v>
      </c>
      <c r="L14" s="200"/>
      <c r="M14" s="200"/>
      <c r="N14" s="200"/>
      <c r="O14" s="219" t="s">
        <v>82</v>
      </c>
      <c r="P14" s="220"/>
      <c r="Q14" s="220"/>
      <c r="R14" s="220"/>
      <c r="S14" s="221"/>
      <c r="T14" s="200" t="s">
        <v>6</v>
      </c>
      <c r="U14" s="200"/>
      <c r="V14" s="200"/>
      <c r="W14" s="200"/>
      <c r="X14" s="200"/>
      <c r="AI14" s="15"/>
    </row>
    <row r="15" spans="1:38" s="21" customFormat="1" ht="12.75">
      <c r="A15" s="183">
        <v>1</v>
      </c>
      <c r="B15" s="184"/>
      <c r="C15" s="183">
        <v>2</v>
      </c>
      <c r="D15" s="185"/>
      <c r="E15" s="185"/>
      <c r="F15" s="185"/>
      <c r="G15" s="185"/>
      <c r="H15" s="184"/>
      <c r="I15" s="196">
        <v>3</v>
      </c>
      <c r="J15" s="196"/>
      <c r="K15" s="196">
        <v>4</v>
      </c>
      <c r="L15" s="196"/>
      <c r="M15" s="196"/>
      <c r="N15" s="196"/>
      <c r="O15" s="197">
        <v>5</v>
      </c>
      <c r="P15" s="198"/>
      <c r="Q15" s="198"/>
      <c r="R15" s="198"/>
      <c r="S15" s="199"/>
      <c r="T15" s="196">
        <v>6</v>
      </c>
      <c r="U15" s="196"/>
      <c r="V15" s="196"/>
      <c r="W15" s="196"/>
      <c r="X15" s="196"/>
      <c r="AG15" s="14" t="s">
        <v>30</v>
      </c>
      <c r="AH15"/>
      <c r="AI15" s="22"/>
      <c r="AJ15" s="14" t="s">
        <v>31</v>
      </c>
      <c r="AL15" s="14" t="s">
        <v>32</v>
      </c>
    </row>
    <row r="16" spans="1:38" s="21" customFormat="1" ht="12.75">
      <c r="A16" s="183" t="s">
        <v>133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4"/>
      <c r="AG16" s="14"/>
      <c r="AH16"/>
      <c r="AI16" s="22"/>
      <c r="AJ16" s="14"/>
      <c r="AL16" s="14"/>
    </row>
    <row r="17" spans="1:38" ht="12.75">
      <c r="A17" s="169" t="s">
        <v>7</v>
      </c>
      <c r="B17" s="141"/>
      <c r="C17" s="209" t="s">
        <v>85</v>
      </c>
      <c r="D17" s="210"/>
      <c r="E17" s="210"/>
      <c r="F17" s="210"/>
      <c r="G17" s="211"/>
      <c r="H17" s="74" t="s">
        <v>8</v>
      </c>
      <c r="I17" s="165" t="s">
        <v>9</v>
      </c>
      <c r="J17" s="166"/>
      <c r="K17" s="215"/>
      <c r="L17" s="215"/>
      <c r="M17" s="215"/>
      <c r="N17" s="215"/>
      <c r="O17" s="189">
        <v>0</v>
      </c>
      <c r="P17" s="190"/>
      <c r="Q17" s="190"/>
      <c r="R17" s="190"/>
      <c r="S17" s="191"/>
      <c r="T17" s="167">
        <f>K17</f>
        <v>0</v>
      </c>
      <c r="U17" s="167"/>
      <c r="V17" s="167"/>
      <c r="W17" s="167"/>
      <c r="X17" s="167"/>
      <c r="AG17" s="159">
        <f>T17+T18</f>
        <v>185.93</v>
      </c>
      <c r="AI17" s="15"/>
      <c r="AJ17" s="159">
        <v>151.33</v>
      </c>
      <c r="AL17" s="163">
        <f>AG17/AJ17</f>
        <v>1.229</v>
      </c>
    </row>
    <row r="18" spans="1:38" ht="12.75">
      <c r="A18" s="142"/>
      <c r="B18" s="144"/>
      <c r="C18" s="212"/>
      <c r="D18" s="213"/>
      <c r="E18" s="213"/>
      <c r="F18" s="213"/>
      <c r="G18" s="214"/>
      <c r="H18" s="74" t="s">
        <v>10</v>
      </c>
      <c r="I18" s="165" t="s">
        <v>11</v>
      </c>
      <c r="J18" s="166"/>
      <c r="K18" s="215">
        <v>2812.91</v>
      </c>
      <c r="L18" s="215"/>
      <c r="M18" s="215"/>
      <c r="N18" s="215"/>
      <c r="O18" s="186">
        <v>0.0661</v>
      </c>
      <c r="P18" s="187"/>
      <c r="Q18" s="187"/>
      <c r="R18" s="187"/>
      <c r="S18" s="188"/>
      <c r="T18" s="167">
        <f>K18*O18</f>
        <v>185.93</v>
      </c>
      <c r="U18" s="167"/>
      <c r="V18" s="167"/>
      <c r="W18" s="167"/>
      <c r="X18" s="167"/>
      <c r="AG18" s="160"/>
      <c r="AI18" s="15"/>
      <c r="AJ18" s="160"/>
      <c r="AL18" s="164"/>
    </row>
    <row r="19" spans="1:38" ht="12.75">
      <c r="A19" s="169" t="s">
        <v>7</v>
      </c>
      <c r="B19" s="141"/>
      <c r="C19" s="209" t="s">
        <v>86</v>
      </c>
      <c r="D19" s="210"/>
      <c r="E19" s="210"/>
      <c r="F19" s="210"/>
      <c r="G19" s="211"/>
      <c r="H19" s="74" t="s">
        <v>8</v>
      </c>
      <c r="I19" s="165" t="s">
        <v>9</v>
      </c>
      <c r="J19" s="166"/>
      <c r="K19" s="167">
        <f>+K17</f>
        <v>0</v>
      </c>
      <c r="L19" s="167"/>
      <c r="M19" s="167"/>
      <c r="N19" s="167"/>
      <c r="O19" s="189">
        <v>0</v>
      </c>
      <c r="P19" s="190"/>
      <c r="Q19" s="190"/>
      <c r="R19" s="190"/>
      <c r="S19" s="191"/>
      <c r="T19" s="167">
        <f>K19</f>
        <v>0</v>
      </c>
      <c r="U19" s="167"/>
      <c r="V19" s="167"/>
      <c r="W19" s="167"/>
      <c r="X19" s="167"/>
      <c r="AG19" s="159">
        <f>T19+T20</f>
        <v>171.59</v>
      </c>
      <c r="AI19" s="15"/>
      <c r="AJ19" s="159">
        <v>151.33</v>
      </c>
      <c r="AL19" s="163">
        <f>AG19/AJ19</f>
        <v>1.134</v>
      </c>
    </row>
    <row r="20" spans="1:38" ht="12.75">
      <c r="A20" s="142"/>
      <c r="B20" s="144"/>
      <c r="C20" s="212"/>
      <c r="D20" s="213"/>
      <c r="E20" s="213"/>
      <c r="F20" s="213"/>
      <c r="G20" s="214"/>
      <c r="H20" s="74" t="s">
        <v>10</v>
      </c>
      <c r="I20" s="165" t="s">
        <v>11</v>
      </c>
      <c r="J20" s="166"/>
      <c r="K20" s="167">
        <f>+K18</f>
        <v>2812.91</v>
      </c>
      <c r="L20" s="167"/>
      <c r="M20" s="167"/>
      <c r="N20" s="167"/>
      <c r="O20" s="186">
        <v>0.061</v>
      </c>
      <c r="P20" s="187"/>
      <c r="Q20" s="187"/>
      <c r="R20" s="187"/>
      <c r="S20" s="188"/>
      <c r="T20" s="167">
        <f>K20*O20</f>
        <v>171.59</v>
      </c>
      <c r="U20" s="167"/>
      <c r="V20" s="167"/>
      <c r="W20" s="167"/>
      <c r="X20" s="167"/>
      <c r="AG20" s="160"/>
      <c r="AI20" s="15"/>
      <c r="AJ20" s="160"/>
      <c r="AL20" s="164"/>
    </row>
    <row r="21" spans="1:38" ht="12.75">
      <c r="A21" s="183" t="s">
        <v>134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4"/>
      <c r="AG21" s="91"/>
      <c r="AI21" s="15"/>
      <c r="AJ21" s="88"/>
      <c r="AL21" s="89"/>
    </row>
    <row r="22" spans="1:38" ht="12.75">
      <c r="A22" s="169" t="s">
        <v>7</v>
      </c>
      <c r="B22" s="141"/>
      <c r="C22" s="209" t="s">
        <v>85</v>
      </c>
      <c r="D22" s="210"/>
      <c r="E22" s="210"/>
      <c r="F22" s="210"/>
      <c r="G22" s="211"/>
      <c r="H22" s="74" t="s">
        <v>8</v>
      </c>
      <c r="I22" s="165" t="s">
        <v>9</v>
      </c>
      <c r="J22" s="166"/>
      <c r="K22" s="215">
        <v>85.14</v>
      </c>
      <c r="L22" s="215"/>
      <c r="M22" s="215"/>
      <c r="N22" s="215"/>
      <c r="O22" s="189">
        <v>0</v>
      </c>
      <c r="P22" s="190"/>
      <c r="Q22" s="190"/>
      <c r="R22" s="190"/>
      <c r="S22" s="191"/>
      <c r="T22" s="167">
        <f>K22</f>
        <v>85.14</v>
      </c>
      <c r="U22" s="167"/>
      <c r="V22" s="167"/>
      <c r="W22" s="167"/>
      <c r="X22" s="167"/>
      <c r="AG22" s="159">
        <f>T22+T23</f>
        <v>278.11</v>
      </c>
      <c r="AI22" s="15"/>
      <c r="AJ22" s="159">
        <v>151.33</v>
      </c>
      <c r="AL22" s="163">
        <f>AG22/AJ22</f>
        <v>1.838</v>
      </c>
    </row>
    <row r="23" spans="1:38" ht="12.75">
      <c r="A23" s="142"/>
      <c r="B23" s="144"/>
      <c r="C23" s="212"/>
      <c r="D23" s="213"/>
      <c r="E23" s="213"/>
      <c r="F23" s="213"/>
      <c r="G23" s="214"/>
      <c r="H23" s="74" t="s">
        <v>10</v>
      </c>
      <c r="I23" s="165" t="s">
        <v>11</v>
      </c>
      <c r="J23" s="166"/>
      <c r="K23" s="167">
        <f>+K18</f>
        <v>2812.91</v>
      </c>
      <c r="L23" s="167"/>
      <c r="M23" s="167"/>
      <c r="N23" s="167"/>
      <c r="O23" s="186">
        <f>+'[6]Приказ изм нагрева'!D16</f>
        <v>0.0686</v>
      </c>
      <c r="P23" s="187"/>
      <c r="Q23" s="187"/>
      <c r="R23" s="187"/>
      <c r="S23" s="188"/>
      <c r="T23" s="167">
        <f>K23*O23</f>
        <v>192.97</v>
      </c>
      <c r="U23" s="167"/>
      <c r="V23" s="167"/>
      <c r="W23" s="167"/>
      <c r="X23" s="167"/>
      <c r="AG23" s="160"/>
      <c r="AI23" s="15"/>
      <c r="AJ23" s="160"/>
      <c r="AL23" s="164"/>
    </row>
    <row r="24" spans="1:38" ht="12.75">
      <c r="A24" s="169" t="s">
        <v>7</v>
      </c>
      <c r="B24" s="141"/>
      <c r="C24" s="209" t="s">
        <v>86</v>
      </c>
      <c r="D24" s="210"/>
      <c r="E24" s="210"/>
      <c r="F24" s="210"/>
      <c r="G24" s="211"/>
      <c r="H24" s="74" t="s">
        <v>8</v>
      </c>
      <c r="I24" s="165" t="s">
        <v>9</v>
      </c>
      <c r="J24" s="166"/>
      <c r="K24" s="167">
        <f>+K22</f>
        <v>85.14</v>
      </c>
      <c r="L24" s="167"/>
      <c r="M24" s="167"/>
      <c r="N24" s="167"/>
      <c r="O24" s="189">
        <v>0</v>
      </c>
      <c r="P24" s="190"/>
      <c r="Q24" s="190"/>
      <c r="R24" s="190"/>
      <c r="S24" s="191"/>
      <c r="T24" s="167">
        <f>K24</f>
        <v>85.14</v>
      </c>
      <c r="U24" s="167"/>
      <c r="V24" s="167"/>
      <c r="W24" s="167"/>
      <c r="X24" s="167"/>
      <c r="AG24" s="159">
        <f>T24+T25</f>
        <v>263.76</v>
      </c>
      <c r="AI24" s="15"/>
      <c r="AJ24" s="159">
        <v>151.33</v>
      </c>
      <c r="AL24" s="163">
        <f>AG24/AJ24</f>
        <v>1.743</v>
      </c>
    </row>
    <row r="25" spans="1:38" ht="12.75">
      <c r="A25" s="142"/>
      <c r="B25" s="144"/>
      <c r="C25" s="212"/>
      <c r="D25" s="213"/>
      <c r="E25" s="213"/>
      <c r="F25" s="213"/>
      <c r="G25" s="214"/>
      <c r="H25" s="74" t="s">
        <v>10</v>
      </c>
      <c r="I25" s="165" t="s">
        <v>11</v>
      </c>
      <c r="J25" s="166"/>
      <c r="K25" s="167">
        <f>+K18</f>
        <v>2812.91</v>
      </c>
      <c r="L25" s="167"/>
      <c r="M25" s="167"/>
      <c r="N25" s="167"/>
      <c r="O25" s="186">
        <f>+'[6]Приказ изм нагрева'!E16</f>
        <v>0.0635</v>
      </c>
      <c r="P25" s="187"/>
      <c r="Q25" s="187"/>
      <c r="R25" s="187"/>
      <c r="S25" s="188"/>
      <c r="T25" s="167">
        <f>K25*O25</f>
        <v>178.62</v>
      </c>
      <c r="U25" s="167"/>
      <c r="V25" s="167"/>
      <c r="W25" s="167"/>
      <c r="X25" s="167"/>
      <c r="AG25" s="160"/>
      <c r="AI25" s="15"/>
      <c r="AJ25" s="160"/>
      <c r="AL25" s="164"/>
    </row>
    <row r="26" ht="12.75">
      <c r="AI26" s="15"/>
    </row>
    <row r="27" spans="1:35" s="5" customFormat="1" ht="15">
      <c r="A27" s="176" t="s">
        <v>12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75"/>
      <c r="AG27" s="75"/>
      <c r="AH27"/>
      <c r="AI27" s="20"/>
    </row>
    <row r="28" ht="7.5" customHeight="1">
      <c r="AI28" s="15"/>
    </row>
    <row r="29" spans="1:33" s="24" customFormat="1" ht="27" customHeight="1">
      <c r="A29" s="177" t="s">
        <v>39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23"/>
      <c r="AG29" s="23"/>
    </row>
    <row r="30" spans="1:35" ht="57" customHeight="1">
      <c r="A30" s="178" t="s">
        <v>4</v>
      </c>
      <c r="B30" s="179"/>
      <c r="C30" s="180" t="s">
        <v>28</v>
      </c>
      <c r="D30" s="181"/>
      <c r="E30" s="181"/>
      <c r="F30" s="181"/>
      <c r="G30" s="181"/>
      <c r="H30" s="182"/>
      <c r="I30" s="200" t="s">
        <v>5</v>
      </c>
      <c r="J30" s="200"/>
      <c r="K30" s="200" t="s">
        <v>29</v>
      </c>
      <c r="L30" s="200"/>
      <c r="M30" s="200"/>
      <c r="N30" s="200"/>
      <c r="O30" s="200" t="s">
        <v>40</v>
      </c>
      <c r="P30" s="200"/>
      <c r="Q30" s="200"/>
      <c r="R30" s="200"/>
      <c r="S30" s="200"/>
      <c r="T30" s="200" t="s">
        <v>6</v>
      </c>
      <c r="U30" s="200"/>
      <c r="V30" s="200"/>
      <c r="W30" s="200"/>
      <c r="X30" s="200"/>
      <c r="AI30" s="15"/>
    </row>
    <row r="31" spans="1:38" ht="12.75">
      <c r="A31" s="183">
        <v>1</v>
      </c>
      <c r="B31" s="184"/>
      <c r="C31" s="183">
        <v>2</v>
      </c>
      <c r="D31" s="185"/>
      <c r="E31" s="185"/>
      <c r="F31" s="185"/>
      <c r="G31" s="185"/>
      <c r="H31" s="184"/>
      <c r="I31" s="196">
        <v>3</v>
      </c>
      <c r="J31" s="196"/>
      <c r="K31" s="196">
        <v>4</v>
      </c>
      <c r="L31" s="196"/>
      <c r="M31" s="196"/>
      <c r="N31" s="196"/>
      <c r="O31" s="196">
        <v>5</v>
      </c>
      <c r="P31" s="196"/>
      <c r="Q31" s="196"/>
      <c r="R31" s="196"/>
      <c r="S31" s="196"/>
      <c r="T31" s="197" t="s">
        <v>79</v>
      </c>
      <c r="U31" s="198"/>
      <c r="V31" s="198"/>
      <c r="W31" s="198"/>
      <c r="X31" s="199"/>
      <c r="AG31" s="14" t="s">
        <v>33</v>
      </c>
      <c r="AI31" s="15"/>
      <c r="AJ31" s="14" t="s">
        <v>33</v>
      </c>
      <c r="AL31" s="14" t="s">
        <v>32</v>
      </c>
    </row>
    <row r="32" spans="1:38" ht="12.75">
      <c r="A32" s="183" t="s">
        <v>133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4"/>
      <c r="AI32" s="15"/>
      <c r="AJ32" s="14"/>
      <c r="AL32" s="14"/>
    </row>
    <row r="33" spans="1:38" ht="12.75" customHeight="1">
      <c r="A33" s="169" t="s">
        <v>7</v>
      </c>
      <c r="B33" s="141"/>
      <c r="C33" s="170" t="s">
        <v>85</v>
      </c>
      <c r="D33" s="171"/>
      <c r="E33" s="171"/>
      <c r="F33" s="171"/>
      <c r="G33" s="172"/>
      <c r="H33" s="74" t="s">
        <v>8</v>
      </c>
      <c r="I33" s="165" t="s">
        <v>9</v>
      </c>
      <c r="J33" s="166"/>
      <c r="K33" s="167"/>
      <c r="L33" s="167"/>
      <c r="M33" s="167"/>
      <c r="N33" s="167"/>
      <c r="O33" s="201">
        <v>3.3</v>
      </c>
      <c r="P33" s="201"/>
      <c r="Q33" s="201"/>
      <c r="R33" s="201"/>
      <c r="S33" s="201"/>
      <c r="T33" s="167">
        <f aca="true" t="shared" si="0" ref="T33:T41">K33*O33</f>
        <v>0</v>
      </c>
      <c r="U33" s="167"/>
      <c r="V33" s="167"/>
      <c r="W33" s="167"/>
      <c r="X33" s="167"/>
      <c r="AG33" s="159">
        <f>T33+T34</f>
        <v>613.5</v>
      </c>
      <c r="AI33" s="15"/>
      <c r="AJ33" s="161">
        <v>844.99</v>
      </c>
      <c r="AL33" s="163">
        <f>AG33/AJ33</f>
        <v>0.726</v>
      </c>
    </row>
    <row r="34" spans="1:38" ht="12.75">
      <c r="A34" s="142"/>
      <c r="B34" s="144"/>
      <c r="C34" s="173"/>
      <c r="D34" s="174"/>
      <c r="E34" s="174"/>
      <c r="F34" s="174"/>
      <c r="G34" s="175"/>
      <c r="H34" s="74" t="s">
        <v>10</v>
      </c>
      <c r="I34" s="165" t="s">
        <v>11</v>
      </c>
      <c r="J34" s="166"/>
      <c r="K34" s="167">
        <f>K18</f>
        <v>2812.91</v>
      </c>
      <c r="L34" s="167"/>
      <c r="M34" s="167"/>
      <c r="N34" s="167"/>
      <c r="O34" s="168">
        <f>O33*O$18</f>
        <v>0.2181</v>
      </c>
      <c r="P34" s="168"/>
      <c r="Q34" s="168"/>
      <c r="R34" s="168"/>
      <c r="S34" s="168"/>
      <c r="T34" s="167">
        <f t="shared" si="0"/>
        <v>613.5</v>
      </c>
      <c r="U34" s="167"/>
      <c r="V34" s="167"/>
      <c r="W34" s="167"/>
      <c r="X34" s="167"/>
      <c r="AG34" s="160"/>
      <c r="AI34" s="15"/>
      <c r="AJ34" s="162"/>
      <c r="AL34" s="164"/>
    </row>
    <row r="35" spans="1:38" ht="12.75" customHeight="1">
      <c r="A35" s="169" t="s">
        <v>7</v>
      </c>
      <c r="B35" s="141"/>
      <c r="C35" s="170" t="s">
        <v>86</v>
      </c>
      <c r="D35" s="171"/>
      <c r="E35" s="171"/>
      <c r="F35" s="171"/>
      <c r="G35" s="172"/>
      <c r="H35" s="74" t="s">
        <v>8</v>
      </c>
      <c r="I35" s="165" t="s">
        <v>9</v>
      </c>
      <c r="J35" s="166"/>
      <c r="K35" s="167"/>
      <c r="L35" s="167"/>
      <c r="M35" s="167"/>
      <c r="N35" s="167"/>
      <c r="O35" s="167">
        <f>+O33</f>
        <v>3.3</v>
      </c>
      <c r="P35" s="167"/>
      <c r="Q35" s="167"/>
      <c r="R35" s="167"/>
      <c r="S35" s="167"/>
      <c r="T35" s="167">
        <f t="shared" si="0"/>
        <v>0</v>
      </c>
      <c r="U35" s="167"/>
      <c r="V35" s="167"/>
      <c r="W35" s="167"/>
      <c r="X35" s="167"/>
      <c r="AG35" s="159">
        <f>T35+T36</f>
        <v>566.24</v>
      </c>
      <c r="AI35" s="15"/>
      <c r="AJ35" s="161">
        <v>844.99</v>
      </c>
      <c r="AL35" s="163">
        <f>AG35/AJ35</f>
        <v>0.67</v>
      </c>
    </row>
    <row r="36" spans="1:38" ht="12.75">
      <c r="A36" s="142"/>
      <c r="B36" s="144"/>
      <c r="C36" s="173"/>
      <c r="D36" s="174"/>
      <c r="E36" s="174"/>
      <c r="F36" s="174"/>
      <c r="G36" s="175"/>
      <c r="H36" s="74" t="s">
        <v>10</v>
      </c>
      <c r="I36" s="165" t="s">
        <v>11</v>
      </c>
      <c r="J36" s="166"/>
      <c r="K36" s="167">
        <f>K20</f>
        <v>2812.91</v>
      </c>
      <c r="L36" s="167"/>
      <c r="M36" s="167"/>
      <c r="N36" s="167"/>
      <c r="O36" s="168">
        <f>O35*O$20</f>
        <v>0.2013</v>
      </c>
      <c r="P36" s="168"/>
      <c r="Q36" s="168"/>
      <c r="R36" s="168"/>
      <c r="S36" s="168"/>
      <c r="T36" s="167">
        <f t="shared" si="0"/>
        <v>566.24</v>
      </c>
      <c r="U36" s="167"/>
      <c r="V36" s="167"/>
      <c r="W36" s="167"/>
      <c r="X36" s="167"/>
      <c r="AG36" s="160"/>
      <c r="AI36" s="15"/>
      <c r="AJ36" s="162"/>
      <c r="AL36" s="164"/>
    </row>
    <row r="37" spans="1:38" ht="12.75">
      <c r="A37" s="183" t="s">
        <v>134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4"/>
      <c r="AG37" s="91"/>
      <c r="AI37" s="15"/>
      <c r="AJ37" s="90"/>
      <c r="AL37" s="89"/>
    </row>
    <row r="38" spans="1:38" ht="12.75">
      <c r="A38" s="169" t="s">
        <v>7</v>
      </c>
      <c r="B38" s="141"/>
      <c r="C38" s="170" t="s">
        <v>85</v>
      </c>
      <c r="D38" s="171"/>
      <c r="E38" s="171"/>
      <c r="F38" s="171"/>
      <c r="G38" s="172"/>
      <c r="H38" s="74" t="s">
        <v>8</v>
      </c>
      <c r="I38" s="165" t="s">
        <v>9</v>
      </c>
      <c r="J38" s="166"/>
      <c r="K38" s="167">
        <f>K22</f>
        <v>85.14</v>
      </c>
      <c r="L38" s="167"/>
      <c r="M38" s="167"/>
      <c r="N38" s="167"/>
      <c r="O38" s="167">
        <f>+O33</f>
        <v>3.3</v>
      </c>
      <c r="P38" s="167"/>
      <c r="Q38" s="167"/>
      <c r="R38" s="167"/>
      <c r="S38" s="167"/>
      <c r="T38" s="167">
        <f t="shared" si="0"/>
        <v>280.96</v>
      </c>
      <c r="U38" s="167"/>
      <c r="V38" s="167"/>
      <c r="W38" s="167"/>
      <c r="X38" s="167"/>
      <c r="AG38" s="159">
        <f>T38+T39</f>
        <v>917.8</v>
      </c>
      <c r="AI38" s="15"/>
      <c r="AJ38" s="161">
        <v>844.99</v>
      </c>
      <c r="AL38" s="163">
        <f>AG38/AJ38</f>
        <v>1.086</v>
      </c>
    </row>
    <row r="39" spans="1:38" ht="12.75">
      <c r="A39" s="142"/>
      <c r="B39" s="144"/>
      <c r="C39" s="173"/>
      <c r="D39" s="174"/>
      <c r="E39" s="174"/>
      <c r="F39" s="174"/>
      <c r="G39" s="175"/>
      <c r="H39" s="74" t="s">
        <v>10</v>
      </c>
      <c r="I39" s="165" t="s">
        <v>11</v>
      </c>
      <c r="J39" s="166"/>
      <c r="K39" s="167">
        <f>K23</f>
        <v>2812.91</v>
      </c>
      <c r="L39" s="167"/>
      <c r="M39" s="167"/>
      <c r="N39" s="167"/>
      <c r="O39" s="168">
        <f>O38*O$23</f>
        <v>0.2264</v>
      </c>
      <c r="P39" s="168"/>
      <c r="Q39" s="168"/>
      <c r="R39" s="168"/>
      <c r="S39" s="168"/>
      <c r="T39" s="167">
        <f t="shared" si="0"/>
        <v>636.84</v>
      </c>
      <c r="U39" s="167"/>
      <c r="V39" s="167"/>
      <c r="W39" s="167"/>
      <c r="X39" s="167"/>
      <c r="AG39" s="160"/>
      <c r="AI39" s="15"/>
      <c r="AJ39" s="162"/>
      <c r="AL39" s="164"/>
    </row>
    <row r="40" spans="1:38" ht="12.75">
      <c r="A40" s="169" t="s">
        <v>7</v>
      </c>
      <c r="B40" s="141"/>
      <c r="C40" s="170" t="s">
        <v>86</v>
      </c>
      <c r="D40" s="171"/>
      <c r="E40" s="171"/>
      <c r="F40" s="171"/>
      <c r="G40" s="172"/>
      <c r="H40" s="74" t="s">
        <v>8</v>
      </c>
      <c r="I40" s="165" t="s">
        <v>9</v>
      </c>
      <c r="J40" s="166"/>
      <c r="K40" s="167">
        <f>K24</f>
        <v>85.14</v>
      </c>
      <c r="L40" s="167"/>
      <c r="M40" s="167"/>
      <c r="N40" s="167"/>
      <c r="O40" s="167">
        <f>+O33</f>
        <v>3.3</v>
      </c>
      <c r="P40" s="167"/>
      <c r="Q40" s="167"/>
      <c r="R40" s="167"/>
      <c r="S40" s="167"/>
      <c r="T40" s="167">
        <f t="shared" si="0"/>
        <v>280.96</v>
      </c>
      <c r="U40" s="167"/>
      <c r="V40" s="167"/>
      <c r="W40" s="167"/>
      <c r="X40" s="167"/>
      <c r="AG40" s="159">
        <f>T40+T41</f>
        <v>870.55</v>
      </c>
      <c r="AI40" s="15"/>
      <c r="AJ40" s="161">
        <v>844.99</v>
      </c>
      <c r="AL40" s="163">
        <f>AG40/AJ40</f>
        <v>1.03</v>
      </c>
    </row>
    <row r="41" spans="1:38" ht="12.75">
      <c r="A41" s="142"/>
      <c r="B41" s="144"/>
      <c r="C41" s="173"/>
      <c r="D41" s="174"/>
      <c r="E41" s="174"/>
      <c r="F41" s="174"/>
      <c r="G41" s="175"/>
      <c r="H41" s="74" t="s">
        <v>10</v>
      </c>
      <c r="I41" s="165" t="s">
        <v>11</v>
      </c>
      <c r="J41" s="166"/>
      <c r="K41" s="167">
        <f>K25</f>
        <v>2812.91</v>
      </c>
      <c r="L41" s="167"/>
      <c r="M41" s="167"/>
      <c r="N41" s="167"/>
      <c r="O41" s="168">
        <f>O40*O$25</f>
        <v>0.2096</v>
      </c>
      <c r="P41" s="168"/>
      <c r="Q41" s="168"/>
      <c r="R41" s="168"/>
      <c r="S41" s="168"/>
      <c r="T41" s="167">
        <f t="shared" si="0"/>
        <v>589.59</v>
      </c>
      <c r="U41" s="167"/>
      <c r="V41" s="167"/>
      <c r="W41" s="167"/>
      <c r="X41" s="167"/>
      <c r="AG41" s="160"/>
      <c r="AI41" s="15"/>
      <c r="AJ41" s="162"/>
      <c r="AL41" s="164"/>
    </row>
    <row r="42" spans="4:35" ht="6.75" customHeight="1">
      <c r="D42" s="61"/>
      <c r="E42" s="61"/>
      <c r="F42" s="61"/>
      <c r="G42" s="61"/>
      <c r="H42" s="61"/>
      <c r="I42" s="61"/>
      <c r="J42" s="61"/>
      <c r="AI42" s="15"/>
    </row>
    <row r="43" spans="1:33" s="24" customFormat="1" ht="28.5" customHeight="1">
      <c r="A43" s="177" t="s">
        <v>41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23"/>
      <c r="AG43" s="23"/>
    </row>
    <row r="44" spans="1:35" ht="12.75" hidden="1">
      <c r="A44" s="178" t="s">
        <v>4</v>
      </c>
      <c r="B44" s="179"/>
      <c r="C44" s="180" t="s">
        <v>28</v>
      </c>
      <c r="D44" s="181"/>
      <c r="E44" s="181"/>
      <c r="F44" s="181"/>
      <c r="G44" s="181"/>
      <c r="H44" s="182"/>
      <c r="I44" s="200" t="s">
        <v>5</v>
      </c>
      <c r="J44" s="200"/>
      <c r="K44" s="200" t="s">
        <v>29</v>
      </c>
      <c r="L44" s="200"/>
      <c r="M44" s="200"/>
      <c r="N44" s="200"/>
      <c r="O44" s="200" t="str">
        <f>+O30</f>
        <v>Норматив
 горячей воды
куб.м. ** Гкал/куб.м</v>
      </c>
      <c r="P44" s="200"/>
      <c r="Q44" s="200"/>
      <c r="R44" s="200"/>
      <c r="S44" s="200"/>
      <c r="T44" s="200" t="s">
        <v>6</v>
      </c>
      <c r="U44" s="200"/>
      <c r="V44" s="200"/>
      <c r="W44" s="200"/>
      <c r="X44" s="200"/>
      <c r="AI44" s="15"/>
    </row>
    <row r="45" spans="1:38" ht="12.75" hidden="1">
      <c r="A45" s="183">
        <v>1</v>
      </c>
      <c r="B45" s="184"/>
      <c r="C45" s="183">
        <v>2</v>
      </c>
      <c r="D45" s="185"/>
      <c r="E45" s="185"/>
      <c r="F45" s="185"/>
      <c r="G45" s="185"/>
      <c r="H45" s="184"/>
      <c r="I45" s="196">
        <v>3</v>
      </c>
      <c r="J45" s="196"/>
      <c r="K45" s="196">
        <v>4</v>
      </c>
      <c r="L45" s="196"/>
      <c r="M45" s="196"/>
      <c r="N45" s="196"/>
      <c r="O45" s="196">
        <v>5</v>
      </c>
      <c r="P45" s="196"/>
      <c r="Q45" s="196"/>
      <c r="R45" s="196"/>
      <c r="S45" s="196"/>
      <c r="T45" s="197" t="s">
        <v>79</v>
      </c>
      <c r="U45" s="198"/>
      <c r="V45" s="198"/>
      <c r="W45" s="198"/>
      <c r="X45" s="199"/>
      <c r="AI45" s="15"/>
      <c r="AJ45" s="14"/>
      <c r="AL45" s="14"/>
    </row>
    <row r="46" spans="1:38" ht="12.75">
      <c r="A46" s="183" t="s">
        <v>133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4"/>
      <c r="AI46" s="15"/>
      <c r="AJ46" s="14"/>
      <c r="AL46" s="14"/>
    </row>
    <row r="47" spans="1:38" ht="12.75" customHeight="1">
      <c r="A47" s="169" t="s">
        <v>7</v>
      </c>
      <c r="B47" s="141"/>
      <c r="C47" s="170" t="s">
        <v>85</v>
      </c>
      <c r="D47" s="171"/>
      <c r="E47" s="171"/>
      <c r="F47" s="171"/>
      <c r="G47" s="172"/>
      <c r="H47" s="74" t="s">
        <v>8</v>
      </c>
      <c r="I47" s="165" t="s">
        <v>9</v>
      </c>
      <c r="J47" s="166"/>
      <c r="K47" s="167"/>
      <c r="L47" s="167"/>
      <c r="M47" s="167"/>
      <c r="N47" s="167"/>
      <c r="O47" s="201">
        <v>3.24</v>
      </c>
      <c r="P47" s="201"/>
      <c r="Q47" s="201"/>
      <c r="R47" s="201"/>
      <c r="S47" s="201"/>
      <c r="T47" s="167">
        <f aca="true" t="shared" si="1" ref="T47:T55">K47*O47</f>
        <v>0</v>
      </c>
      <c r="U47" s="167"/>
      <c r="V47" s="167"/>
      <c r="W47" s="167"/>
      <c r="X47" s="167"/>
      <c r="AG47" s="159">
        <f>T47+T48</f>
        <v>602.53</v>
      </c>
      <c r="AI47" s="15"/>
      <c r="AJ47" s="161">
        <v>810.49</v>
      </c>
      <c r="AL47" s="163">
        <f>AG47/AJ47</f>
        <v>0.743</v>
      </c>
    </row>
    <row r="48" spans="1:38" ht="12.75">
      <c r="A48" s="142"/>
      <c r="B48" s="144"/>
      <c r="C48" s="173"/>
      <c r="D48" s="174"/>
      <c r="E48" s="174"/>
      <c r="F48" s="174"/>
      <c r="G48" s="175"/>
      <c r="H48" s="74" t="s">
        <v>10</v>
      </c>
      <c r="I48" s="165" t="s">
        <v>11</v>
      </c>
      <c r="J48" s="166"/>
      <c r="K48" s="167">
        <f>K23</f>
        <v>2812.91</v>
      </c>
      <c r="L48" s="167"/>
      <c r="M48" s="167"/>
      <c r="N48" s="167"/>
      <c r="O48" s="168">
        <f>O47*O$18</f>
        <v>0.2142</v>
      </c>
      <c r="P48" s="168"/>
      <c r="Q48" s="168"/>
      <c r="R48" s="168"/>
      <c r="S48" s="168"/>
      <c r="T48" s="167">
        <f t="shared" si="1"/>
        <v>602.53</v>
      </c>
      <c r="U48" s="167"/>
      <c r="V48" s="167"/>
      <c r="W48" s="167"/>
      <c r="X48" s="167"/>
      <c r="AG48" s="160"/>
      <c r="AI48" s="15"/>
      <c r="AJ48" s="162"/>
      <c r="AL48" s="164"/>
    </row>
    <row r="49" spans="1:38" ht="12.75" customHeight="1">
      <c r="A49" s="169" t="s">
        <v>7</v>
      </c>
      <c r="B49" s="141"/>
      <c r="C49" s="170" t="s">
        <v>86</v>
      </c>
      <c r="D49" s="171"/>
      <c r="E49" s="171"/>
      <c r="F49" s="171"/>
      <c r="G49" s="172"/>
      <c r="H49" s="74" t="s">
        <v>8</v>
      </c>
      <c r="I49" s="165" t="s">
        <v>9</v>
      </c>
      <c r="J49" s="166"/>
      <c r="K49" s="167"/>
      <c r="L49" s="167"/>
      <c r="M49" s="167"/>
      <c r="N49" s="167"/>
      <c r="O49" s="168">
        <f>+O47</f>
        <v>3.24</v>
      </c>
      <c r="P49" s="168"/>
      <c r="Q49" s="168"/>
      <c r="R49" s="168"/>
      <c r="S49" s="168"/>
      <c r="T49" s="167">
        <f t="shared" si="1"/>
        <v>0</v>
      </c>
      <c r="U49" s="167"/>
      <c r="V49" s="167"/>
      <c r="W49" s="167"/>
      <c r="X49" s="167"/>
      <c r="AG49" s="159">
        <f>T49+T50</f>
        <v>555.83</v>
      </c>
      <c r="AI49" s="15"/>
      <c r="AJ49" s="161">
        <v>844.99</v>
      </c>
      <c r="AL49" s="163">
        <f>AG49/AJ49</f>
        <v>0.658</v>
      </c>
    </row>
    <row r="50" spans="1:38" ht="12.75">
      <c r="A50" s="142"/>
      <c r="B50" s="144"/>
      <c r="C50" s="173"/>
      <c r="D50" s="174"/>
      <c r="E50" s="174"/>
      <c r="F50" s="174"/>
      <c r="G50" s="175"/>
      <c r="H50" s="74" t="s">
        <v>10</v>
      </c>
      <c r="I50" s="165" t="s">
        <v>11</v>
      </c>
      <c r="J50" s="166"/>
      <c r="K50" s="167">
        <f>K34</f>
        <v>2812.91</v>
      </c>
      <c r="L50" s="167"/>
      <c r="M50" s="167"/>
      <c r="N50" s="167"/>
      <c r="O50" s="168">
        <f>O49*O$20</f>
        <v>0.1976</v>
      </c>
      <c r="P50" s="168"/>
      <c r="Q50" s="168"/>
      <c r="R50" s="168"/>
      <c r="S50" s="168"/>
      <c r="T50" s="167">
        <f t="shared" si="1"/>
        <v>555.83</v>
      </c>
      <c r="U50" s="167"/>
      <c r="V50" s="167"/>
      <c r="W50" s="167"/>
      <c r="X50" s="167"/>
      <c r="AG50" s="160"/>
      <c r="AI50" s="15"/>
      <c r="AJ50" s="162"/>
      <c r="AL50" s="164"/>
    </row>
    <row r="51" spans="1:38" ht="12.75">
      <c r="A51" s="183" t="s">
        <v>134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4"/>
      <c r="AG51" s="91"/>
      <c r="AI51" s="15"/>
      <c r="AJ51" s="90"/>
      <c r="AL51" s="89"/>
    </row>
    <row r="52" spans="1:38" ht="12.75">
      <c r="A52" s="169" t="s">
        <v>7</v>
      </c>
      <c r="B52" s="141"/>
      <c r="C52" s="170" t="s">
        <v>85</v>
      </c>
      <c r="D52" s="171"/>
      <c r="E52" s="171"/>
      <c r="F52" s="171"/>
      <c r="G52" s="172"/>
      <c r="H52" s="74" t="s">
        <v>8</v>
      </c>
      <c r="I52" s="165" t="s">
        <v>9</v>
      </c>
      <c r="J52" s="166"/>
      <c r="K52" s="167">
        <f>+K38</f>
        <v>85.14</v>
      </c>
      <c r="L52" s="167"/>
      <c r="M52" s="167"/>
      <c r="N52" s="167"/>
      <c r="O52" s="201">
        <f>+O47</f>
        <v>3.24</v>
      </c>
      <c r="P52" s="201"/>
      <c r="Q52" s="201"/>
      <c r="R52" s="201"/>
      <c r="S52" s="201"/>
      <c r="T52" s="167">
        <f t="shared" si="1"/>
        <v>275.85</v>
      </c>
      <c r="U52" s="167"/>
      <c r="V52" s="167"/>
      <c r="W52" s="167"/>
      <c r="X52" s="167"/>
      <c r="AG52" s="159">
        <f>T52+T53</f>
        <v>901.16</v>
      </c>
      <c r="AI52" s="15"/>
      <c r="AJ52" s="161">
        <v>844.99</v>
      </c>
      <c r="AL52" s="163">
        <f>AG52/AJ52</f>
        <v>1.066</v>
      </c>
    </row>
    <row r="53" spans="1:38" ht="12.75">
      <c r="A53" s="142"/>
      <c r="B53" s="144"/>
      <c r="C53" s="173"/>
      <c r="D53" s="174"/>
      <c r="E53" s="174"/>
      <c r="F53" s="174"/>
      <c r="G53" s="175"/>
      <c r="H53" s="74" t="s">
        <v>10</v>
      </c>
      <c r="I53" s="165" t="s">
        <v>11</v>
      </c>
      <c r="J53" s="166"/>
      <c r="K53" s="167">
        <f>K36</f>
        <v>2812.91</v>
      </c>
      <c r="L53" s="167"/>
      <c r="M53" s="167"/>
      <c r="N53" s="167"/>
      <c r="O53" s="168">
        <f>O52*O$23</f>
        <v>0.2223</v>
      </c>
      <c r="P53" s="168"/>
      <c r="Q53" s="168"/>
      <c r="R53" s="168"/>
      <c r="S53" s="168"/>
      <c r="T53" s="167">
        <f t="shared" si="1"/>
        <v>625.31</v>
      </c>
      <c r="U53" s="167"/>
      <c r="V53" s="167"/>
      <c r="W53" s="167"/>
      <c r="X53" s="167"/>
      <c r="AG53" s="160"/>
      <c r="AI53" s="15"/>
      <c r="AJ53" s="162"/>
      <c r="AL53" s="164"/>
    </row>
    <row r="54" spans="1:38" ht="12.75">
      <c r="A54" s="169" t="s">
        <v>7</v>
      </c>
      <c r="B54" s="141"/>
      <c r="C54" s="170" t="s">
        <v>86</v>
      </c>
      <c r="D54" s="171"/>
      <c r="E54" s="171"/>
      <c r="F54" s="171"/>
      <c r="G54" s="172"/>
      <c r="H54" s="74" t="s">
        <v>8</v>
      </c>
      <c r="I54" s="165" t="s">
        <v>9</v>
      </c>
      <c r="J54" s="166"/>
      <c r="K54" s="167">
        <f>K38</f>
        <v>85.14</v>
      </c>
      <c r="L54" s="167"/>
      <c r="M54" s="167"/>
      <c r="N54" s="167"/>
      <c r="O54" s="167">
        <f>+O47</f>
        <v>3.24</v>
      </c>
      <c r="P54" s="167"/>
      <c r="Q54" s="167"/>
      <c r="R54" s="167"/>
      <c r="S54" s="167"/>
      <c r="T54" s="167">
        <f t="shared" si="1"/>
        <v>275.85</v>
      </c>
      <c r="U54" s="167"/>
      <c r="V54" s="167"/>
      <c r="W54" s="167"/>
      <c r="X54" s="167"/>
      <c r="AG54" s="159">
        <f>T54+T55</f>
        <v>854.47</v>
      </c>
      <c r="AI54" s="15"/>
      <c r="AJ54" s="161">
        <v>844.99</v>
      </c>
      <c r="AL54" s="163">
        <f>AG54/AJ54</f>
        <v>1.011</v>
      </c>
    </row>
    <row r="55" spans="1:38" ht="12.75">
      <c r="A55" s="142"/>
      <c r="B55" s="144"/>
      <c r="C55" s="173"/>
      <c r="D55" s="174"/>
      <c r="E55" s="174"/>
      <c r="F55" s="174"/>
      <c r="G55" s="175"/>
      <c r="H55" s="74" t="s">
        <v>10</v>
      </c>
      <c r="I55" s="165" t="s">
        <v>11</v>
      </c>
      <c r="J55" s="166"/>
      <c r="K55" s="167">
        <f>K39</f>
        <v>2812.91</v>
      </c>
      <c r="L55" s="167"/>
      <c r="M55" s="167"/>
      <c r="N55" s="167"/>
      <c r="O55" s="168">
        <f>O54*O$25</f>
        <v>0.2057</v>
      </c>
      <c r="P55" s="168"/>
      <c r="Q55" s="168"/>
      <c r="R55" s="168"/>
      <c r="S55" s="168"/>
      <c r="T55" s="167">
        <f t="shared" si="1"/>
        <v>578.62</v>
      </c>
      <c r="U55" s="167"/>
      <c r="V55" s="167"/>
      <c r="W55" s="167"/>
      <c r="X55" s="167"/>
      <c r="AG55" s="160"/>
      <c r="AI55" s="15"/>
      <c r="AJ55" s="162"/>
      <c r="AL55" s="164"/>
    </row>
    <row r="56" spans="4:35" ht="6.75" customHeight="1">
      <c r="D56" s="61"/>
      <c r="E56" s="61"/>
      <c r="F56" s="61"/>
      <c r="G56" s="61"/>
      <c r="H56" s="61"/>
      <c r="I56" s="61"/>
      <c r="J56" s="61"/>
      <c r="AI56" s="15"/>
    </row>
    <row r="57" spans="1:33" s="24" customFormat="1" ht="25.5" customHeight="1">
      <c r="A57" s="177" t="s">
        <v>42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</row>
    <row r="58" spans="1:35" ht="12.75" hidden="1">
      <c r="A58" s="178" t="s">
        <v>4</v>
      </c>
      <c r="B58" s="179"/>
      <c r="C58" s="180" t="s">
        <v>28</v>
      </c>
      <c r="D58" s="181"/>
      <c r="E58" s="181"/>
      <c r="F58" s="181"/>
      <c r="G58" s="181"/>
      <c r="H58" s="182"/>
      <c r="I58" s="200" t="s">
        <v>5</v>
      </c>
      <c r="J58" s="200"/>
      <c r="K58" s="200" t="s">
        <v>29</v>
      </c>
      <c r="L58" s="200"/>
      <c r="M58" s="200"/>
      <c r="N58" s="200"/>
      <c r="O58" s="200" t="str">
        <f>+O44</f>
        <v>Норматив
 горячей воды
куб.м. ** Гкал/куб.м</v>
      </c>
      <c r="P58" s="200"/>
      <c r="Q58" s="200"/>
      <c r="R58" s="200"/>
      <c r="S58" s="200"/>
      <c r="T58" s="200" t="s">
        <v>6</v>
      </c>
      <c r="U58" s="200"/>
      <c r="V58" s="200"/>
      <c r="W58" s="200"/>
      <c r="X58" s="200"/>
      <c r="AI58" s="15"/>
    </row>
    <row r="59" spans="1:38" ht="12.75" hidden="1">
      <c r="A59" s="183">
        <v>1</v>
      </c>
      <c r="B59" s="184"/>
      <c r="C59" s="183">
        <v>2</v>
      </c>
      <c r="D59" s="185"/>
      <c r="E59" s="185"/>
      <c r="F59" s="185"/>
      <c r="G59" s="185"/>
      <c r="H59" s="184"/>
      <c r="I59" s="196">
        <v>3</v>
      </c>
      <c r="J59" s="196"/>
      <c r="K59" s="196">
        <v>4</v>
      </c>
      <c r="L59" s="196"/>
      <c r="M59" s="196"/>
      <c r="N59" s="196"/>
      <c r="O59" s="196">
        <v>5</v>
      </c>
      <c r="P59" s="196"/>
      <c r="Q59" s="196"/>
      <c r="R59" s="196"/>
      <c r="S59" s="196"/>
      <c r="T59" s="196">
        <v>6</v>
      </c>
      <c r="U59" s="196"/>
      <c r="V59" s="196"/>
      <c r="W59" s="196"/>
      <c r="X59" s="196"/>
      <c r="AI59" s="15"/>
      <c r="AJ59" s="14"/>
      <c r="AL59" s="14"/>
    </row>
    <row r="60" spans="1:38" ht="12.75">
      <c r="A60" s="183" t="s">
        <v>133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4"/>
      <c r="AI60" s="15"/>
      <c r="AJ60" s="14"/>
      <c r="AL60" s="14"/>
    </row>
    <row r="61" spans="1:38" ht="12.75" customHeight="1">
      <c r="A61" s="169" t="s">
        <v>7</v>
      </c>
      <c r="B61" s="141"/>
      <c r="C61" s="170" t="s">
        <v>85</v>
      </c>
      <c r="D61" s="171"/>
      <c r="E61" s="171"/>
      <c r="F61" s="171"/>
      <c r="G61" s="172"/>
      <c r="H61" s="74" t="s">
        <v>8</v>
      </c>
      <c r="I61" s="165" t="s">
        <v>9</v>
      </c>
      <c r="J61" s="166"/>
      <c r="K61" s="167"/>
      <c r="L61" s="167"/>
      <c r="M61" s="167"/>
      <c r="N61" s="167"/>
      <c r="O61" s="208">
        <v>3.19</v>
      </c>
      <c r="P61" s="208"/>
      <c r="Q61" s="208"/>
      <c r="R61" s="208"/>
      <c r="S61" s="208"/>
      <c r="T61" s="167">
        <f aca="true" t="shared" si="2" ref="T61:T69">K61*O61</f>
        <v>0</v>
      </c>
      <c r="U61" s="167"/>
      <c r="V61" s="167"/>
      <c r="W61" s="167"/>
      <c r="X61" s="167"/>
      <c r="AG61" s="159">
        <f>T61+T62</f>
        <v>593.24</v>
      </c>
      <c r="AI61" s="15"/>
      <c r="AJ61" s="161">
        <v>777.52</v>
      </c>
      <c r="AL61" s="163">
        <f>AG61/AJ61</f>
        <v>0.763</v>
      </c>
    </row>
    <row r="62" spans="1:38" ht="12.75">
      <c r="A62" s="142"/>
      <c r="B62" s="144"/>
      <c r="C62" s="173"/>
      <c r="D62" s="174"/>
      <c r="E62" s="174"/>
      <c r="F62" s="174"/>
      <c r="G62" s="175"/>
      <c r="H62" s="74" t="s">
        <v>10</v>
      </c>
      <c r="I62" s="165" t="s">
        <v>11</v>
      </c>
      <c r="J62" s="166"/>
      <c r="K62" s="167">
        <f>K23</f>
        <v>2812.91</v>
      </c>
      <c r="L62" s="167"/>
      <c r="M62" s="167"/>
      <c r="N62" s="167"/>
      <c r="O62" s="168">
        <f>O61*O$18</f>
        <v>0.2109</v>
      </c>
      <c r="P62" s="168"/>
      <c r="Q62" s="168"/>
      <c r="R62" s="168"/>
      <c r="S62" s="168"/>
      <c r="T62" s="167">
        <f t="shared" si="2"/>
        <v>593.24</v>
      </c>
      <c r="U62" s="167"/>
      <c r="V62" s="167"/>
      <c r="W62" s="167"/>
      <c r="X62" s="167"/>
      <c r="AG62" s="160"/>
      <c r="AI62" s="15"/>
      <c r="AJ62" s="162"/>
      <c r="AL62" s="164"/>
    </row>
    <row r="63" spans="1:38" ht="12.75" customHeight="1">
      <c r="A63" s="169" t="s">
        <v>7</v>
      </c>
      <c r="B63" s="141"/>
      <c r="C63" s="170" t="s">
        <v>86</v>
      </c>
      <c r="D63" s="171"/>
      <c r="E63" s="171"/>
      <c r="F63" s="171"/>
      <c r="G63" s="172"/>
      <c r="H63" s="74" t="s">
        <v>8</v>
      </c>
      <c r="I63" s="165" t="s">
        <v>9</v>
      </c>
      <c r="J63" s="166"/>
      <c r="K63" s="167">
        <f>K47</f>
        <v>0</v>
      </c>
      <c r="L63" s="167"/>
      <c r="M63" s="167"/>
      <c r="N63" s="167"/>
      <c r="O63" s="168">
        <f>+O61</f>
        <v>3.19</v>
      </c>
      <c r="P63" s="168"/>
      <c r="Q63" s="168"/>
      <c r="R63" s="168"/>
      <c r="S63" s="168"/>
      <c r="T63" s="167">
        <f t="shared" si="2"/>
        <v>0</v>
      </c>
      <c r="U63" s="167"/>
      <c r="V63" s="167"/>
      <c r="W63" s="167"/>
      <c r="X63" s="167"/>
      <c r="AG63" s="159">
        <f>T63+T64</f>
        <v>547.39</v>
      </c>
      <c r="AI63" s="15"/>
      <c r="AJ63" s="161">
        <v>844.99</v>
      </c>
      <c r="AL63" s="163">
        <f>AG63/AJ63</f>
        <v>0.648</v>
      </c>
    </row>
    <row r="64" spans="1:38" ht="12.75">
      <c r="A64" s="142"/>
      <c r="B64" s="144"/>
      <c r="C64" s="173"/>
      <c r="D64" s="174"/>
      <c r="E64" s="174"/>
      <c r="F64" s="174"/>
      <c r="G64" s="175"/>
      <c r="H64" s="74" t="s">
        <v>10</v>
      </c>
      <c r="I64" s="165" t="s">
        <v>11</v>
      </c>
      <c r="J64" s="166"/>
      <c r="K64" s="167">
        <f>K48</f>
        <v>2812.91</v>
      </c>
      <c r="L64" s="167"/>
      <c r="M64" s="167"/>
      <c r="N64" s="167"/>
      <c r="O64" s="168">
        <f>O63*O$20</f>
        <v>0.1946</v>
      </c>
      <c r="P64" s="168"/>
      <c r="Q64" s="168"/>
      <c r="R64" s="168"/>
      <c r="S64" s="168"/>
      <c r="T64" s="167">
        <f t="shared" si="2"/>
        <v>547.39</v>
      </c>
      <c r="U64" s="167"/>
      <c r="V64" s="167"/>
      <c r="W64" s="167"/>
      <c r="X64" s="167"/>
      <c r="AG64" s="160"/>
      <c r="AI64" s="15"/>
      <c r="AJ64" s="162"/>
      <c r="AL64" s="164"/>
    </row>
    <row r="65" spans="1:38" ht="12.75">
      <c r="A65" s="183" t="s">
        <v>134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4"/>
      <c r="AG65" s="91"/>
      <c r="AI65" s="15"/>
      <c r="AJ65" s="90"/>
      <c r="AL65" s="89"/>
    </row>
    <row r="66" spans="1:38" ht="12.75">
      <c r="A66" s="169" t="s">
        <v>7</v>
      </c>
      <c r="B66" s="141"/>
      <c r="C66" s="170" t="s">
        <v>85</v>
      </c>
      <c r="D66" s="171"/>
      <c r="E66" s="171"/>
      <c r="F66" s="171"/>
      <c r="G66" s="172"/>
      <c r="H66" s="74" t="s">
        <v>8</v>
      </c>
      <c r="I66" s="165" t="s">
        <v>9</v>
      </c>
      <c r="J66" s="166"/>
      <c r="K66" s="167">
        <f>+K52</f>
        <v>85.14</v>
      </c>
      <c r="L66" s="167"/>
      <c r="M66" s="167"/>
      <c r="N66" s="167"/>
      <c r="O66" s="168">
        <f>+O61</f>
        <v>3.19</v>
      </c>
      <c r="P66" s="168"/>
      <c r="Q66" s="168"/>
      <c r="R66" s="168"/>
      <c r="S66" s="168"/>
      <c r="T66" s="167">
        <f t="shared" si="2"/>
        <v>271.6</v>
      </c>
      <c r="U66" s="167"/>
      <c r="V66" s="167"/>
      <c r="W66" s="167"/>
      <c r="X66" s="167"/>
      <c r="AG66" s="159">
        <f>T66+T67</f>
        <v>887.06</v>
      </c>
      <c r="AI66" s="15"/>
      <c r="AJ66" s="161">
        <v>844.99</v>
      </c>
      <c r="AL66" s="163">
        <f>AG66/AJ66</f>
        <v>1.05</v>
      </c>
    </row>
    <row r="67" spans="1:38" ht="12.75">
      <c r="A67" s="142"/>
      <c r="B67" s="144"/>
      <c r="C67" s="173"/>
      <c r="D67" s="174"/>
      <c r="E67" s="174"/>
      <c r="F67" s="174"/>
      <c r="G67" s="175"/>
      <c r="H67" s="74" t="s">
        <v>10</v>
      </c>
      <c r="I67" s="165" t="s">
        <v>11</v>
      </c>
      <c r="J67" s="166"/>
      <c r="K67" s="167">
        <f>K50</f>
        <v>2812.91</v>
      </c>
      <c r="L67" s="167"/>
      <c r="M67" s="167"/>
      <c r="N67" s="167"/>
      <c r="O67" s="168">
        <f>O66*O$23</f>
        <v>0.2188</v>
      </c>
      <c r="P67" s="168"/>
      <c r="Q67" s="168"/>
      <c r="R67" s="168"/>
      <c r="S67" s="168"/>
      <c r="T67" s="167">
        <f t="shared" si="2"/>
        <v>615.46</v>
      </c>
      <c r="U67" s="167"/>
      <c r="V67" s="167"/>
      <c r="W67" s="167"/>
      <c r="X67" s="167"/>
      <c r="AG67" s="160"/>
      <c r="AI67" s="15"/>
      <c r="AJ67" s="162"/>
      <c r="AL67" s="164"/>
    </row>
    <row r="68" spans="1:38" ht="12.75">
      <c r="A68" s="169" t="s">
        <v>7</v>
      </c>
      <c r="B68" s="141"/>
      <c r="C68" s="170" t="s">
        <v>86</v>
      </c>
      <c r="D68" s="171"/>
      <c r="E68" s="171"/>
      <c r="F68" s="171"/>
      <c r="G68" s="172"/>
      <c r="H68" s="74" t="s">
        <v>8</v>
      </c>
      <c r="I68" s="165" t="s">
        <v>9</v>
      </c>
      <c r="J68" s="166"/>
      <c r="K68" s="167">
        <f>K52</f>
        <v>85.14</v>
      </c>
      <c r="L68" s="167"/>
      <c r="M68" s="167"/>
      <c r="N68" s="167"/>
      <c r="O68" s="168">
        <f>+O61</f>
        <v>3.19</v>
      </c>
      <c r="P68" s="168"/>
      <c r="Q68" s="168"/>
      <c r="R68" s="168"/>
      <c r="S68" s="168"/>
      <c r="T68" s="167">
        <f t="shared" si="2"/>
        <v>271.6</v>
      </c>
      <c r="U68" s="167"/>
      <c r="V68" s="167"/>
      <c r="W68" s="167"/>
      <c r="X68" s="167"/>
      <c r="AG68" s="159">
        <f>T68+T69</f>
        <v>841.5</v>
      </c>
      <c r="AI68" s="15"/>
      <c r="AJ68" s="161">
        <v>844.99</v>
      </c>
      <c r="AL68" s="163">
        <f>AG68/AJ68</f>
        <v>0.996</v>
      </c>
    </row>
    <row r="69" spans="1:38" ht="12.75">
      <c r="A69" s="142"/>
      <c r="B69" s="144"/>
      <c r="C69" s="173"/>
      <c r="D69" s="174"/>
      <c r="E69" s="174"/>
      <c r="F69" s="174"/>
      <c r="G69" s="175"/>
      <c r="H69" s="74" t="s">
        <v>10</v>
      </c>
      <c r="I69" s="165" t="s">
        <v>11</v>
      </c>
      <c r="J69" s="166"/>
      <c r="K69" s="167">
        <f>K53</f>
        <v>2812.91</v>
      </c>
      <c r="L69" s="167"/>
      <c r="M69" s="167"/>
      <c r="N69" s="167"/>
      <c r="O69" s="168">
        <f>O68*O$25</f>
        <v>0.2026</v>
      </c>
      <c r="P69" s="168"/>
      <c r="Q69" s="168"/>
      <c r="R69" s="168"/>
      <c r="S69" s="168"/>
      <c r="T69" s="167">
        <f t="shared" si="2"/>
        <v>569.9</v>
      </c>
      <c r="U69" s="167"/>
      <c r="V69" s="167"/>
      <c r="W69" s="167"/>
      <c r="X69" s="167"/>
      <c r="AG69" s="160"/>
      <c r="AI69" s="15"/>
      <c r="AJ69" s="162"/>
      <c r="AL69" s="164"/>
    </row>
    <row r="70" spans="4:35" ht="6" customHeight="1">
      <c r="D70" s="61"/>
      <c r="E70" s="61"/>
      <c r="F70" s="61"/>
      <c r="G70" s="61"/>
      <c r="H70" s="61"/>
      <c r="I70" s="61"/>
      <c r="J70" s="61"/>
      <c r="AI70" s="15"/>
    </row>
    <row r="71" spans="1:33" s="24" customFormat="1" ht="30.75" customHeight="1">
      <c r="A71" s="177" t="s">
        <v>43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</row>
    <row r="72" spans="1:35" ht="12.75" hidden="1">
      <c r="A72" s="178" t="s">
        <v>4</v>
      </c>
      <c r="B72" s="179"/>
      <c r="C72" s="180" t="s">
        <v>28</v>
      </c>
      <c r="D72" s="181"/>
      <c r="E72" s="181"/>
      <c r="F72" s="181"/>
      <c r="G72" s="181"/>
      <c r="H72" s="182"/>
      <c r="I72" s="200" t="s">
        <v>5</v>
      </c>
      <c r="J72" s="200"/>
      <c r="K72" s="200" t="s">
        <v>29</v>
      </c>
      <c r="L72" s="200"/>
      <c r="M72" s="200"/>
      <c r="N72" s="200"/>
      <c r="O72" s="200" t="str">
        <f>+O58</f>
        <v>Норматив
 горячей воды
куб.м. ** Гкал/куб.м</v>
      </c>
      <c r="P72" s="200"/>
      <c r="Q72" s="200"/>
      <c r="R72" s="200"/>
      <c r="S72" s="200"/>
      <c r="T72" s="200" t="s">
        <v>6</v>
      </c>
      <c r="U72" s="200"/>
      <c r="V72" s="200"/>
      <c r="W72" s="200"/>
      <c r="X72" s="200"/>
      <c r="AI72" s="15"/>
    </row>
    <row r="73" spans="1:38" ht="12.75" hidden="1">
      <c r="A73" s="183">
        <v>1</v>
      </c>
      <c r="B73" s="184"/>
      <c r="C73" s="183">
        <v>2</v>
      </c>
      <c r="D73" s="185"/>
      <c r="E73" s="185"/>
      <c r="F73" s="185"/>
      <c r="G73" s="185"/>
      <c r="H73" s="184"/>
      <c r="I73" s="196">
        <v>3</v>
      </c>
      <c r="J73" s="196"/>
      <c r="K73" s="196">
        <v>4</v>
      </c>
      <c r="L73" s="196"/>
      <c r="M73" s="196"/>
      <c r="N73" s="196"/>
      <c r="O73" s="196">
        <v>5</v>
      </c>
      <c r="P73" s="196"/>
      <c r="Q73" s="196"/>
      <c r="R73" s="196"/>
      <c r="S73" s="196"/>
      <c r="T73" s="196">
        <v>6</v>
      </c>
      <c r="U73" s="196"/>
      <c r="V73" s="196"/>
      <c r="W73" s="196"/>
      <c r="X73" s="196"/>
      <c r="AI73" s="15"/>
      <c r="AJ73" s="14"/>
      <c r="AL73" s="14"/>
    </row>
    <row r="74" spans="1:38" ht="12.75">
      <c r="A74" s="183" t="s">
        <v>133</v>
      </c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4"/>
      <c r="AI74" s="15"/>
      <c r="AJ74" s="14"/>
      <c r="AL74" s="14"/>
    </row>
    <row r="75" spans="1:38" ht="12.75">
      <c r="A75" s="169" t="s">
        <v>7</v>
      </c>
      <c r="B75" s="141"/>
      <c r="C75" s="170" t="s">
        <v>85</v>
      </c>
      <c r="D75" s="171"/>
      <c r="E75" s="171"/>
      <c r="F75" s="171"/>
      <c r="G75" s="172"/>
      <c r="H75" s="74" t="s">
        <v>8</v>
      </c>
      <c r="I75" s="165" t="s">
        <v>9</v>
      </c>
      <c r="J75" s="166"/>
      <c r="K75" s="167"/>
      <c r="L75" s="167"/>
      <c r="M75" s="167"/>
      <c r="N75" s="167"/>
      <c r="O75" s="208">
        <v>2.63</v>
      </c>
      <c r="P75" s="208"/>
      <c r="Q75" s="208"/>
      <c r="R75" s="208"/>
      <c r="S75" s="208"/>
      <c r="T75" s="167">
        <f aca="true" t="shared" si="3" ref="T75:T83">K75*O75</f>
        <v>0</v>
      </c>
      <c r="U75" s="167"/>
      <c r="V75" s="167"/>
      <c r="W75" s="167"/>
      <c r="X75" s="167"/>
      <c r="AG75" s="159">
        <f>T75+T76</f>
        <v>488.88</v>
      </c>
      <c r="AI75" s="15"/>
      <c r="AJ75" s="161">
        <v>693.58</v>
      </c>
      <c r="AL75" s="163">
        <f>AG75/AJ75</f>
        <v>0.705</v>
      </c>
    </row>
    <row r="76" spans="1:38" ht="12.75">
      <c r="A76" s="142"/>
      <c r="B76" s="144"/>
      <c r="C76" s="173"/>
      <c r="D76" s="174"/>
      <c r="E76" s="174"/>
      <c r="F76" s="174"/>
      <c r="G76" s="175"/>
      <c r="H76" s="74" t="s">
        <v>10</v>
      </c>
      <c r="I76" s="165" t="s">
        <v>11</v>
      </c>
      <c r="J76" s="166"/>
      <c r="K76" s="167">
        <f>K23</f>
        <v>2812.91</v>
      </c>
      <c r="L76" s="167"/>
      <c r="M76" s="167"/>
      <c r="N76" s="167"/>
      <c r="O76" s="168">
        <f>O75*O$18</f>
        <v>0.1738</v>
      </c>
      <c r="P76" s="168"/>
      <c r="Q76" s="168"/>
      <c r="R76" s="168"/>
      <c r="S76" s="168"/>
      <c r="T76" s="167">
        <f t="shared" si="3"/>
        <v>488.88</v>
      </c>
      <c r="U76" s="167"/>
      <c r="V76" s="167"/>
      <c r="W76" s="167"/>
      <c r="X76" s="167"/>
      <c r="AG76" s="160"/>
      <c r="AI76" s="15"/>
      <c r="AJ76" s="162"/>
      <c r="AL76" s="164"/>
    </row>
    <row r="77" spans="1:38" ht="12.75">
      <c r="A77" s="169" t="s">
        <v>7</v>
      </c>
      <c r="B77" s="141"/>
      <c r="C77" s="170" t="s">
        <v>86</v>
      </c>
      <c r="D77" s="171"/>
      <c r="E77" s="171"/>
      <c r="F77" s="171"/>
      <c r="G77" s="172"/>
      <c r="H77" s="74" t="s">
        <v>8</v>
      </c>
      <c r="I77" s="165" t="s">
        <v>9</v>
      </c>
      <c r="J77" s="166"/>
      <c r="K77" s="167">
        <f>K61</f>
        <v>0</v>
      </c>
      <c r="L77" s="167"/>
      <c r="M77" s="167"/>
      <c r="N77" s="167"/>
      <c r="O77" s="168">
        <f>+O75</f>
        <v>2.63</v>
      </c>
      <c r="P77" s="168"/>
      <c r="Q77" s="168"/>
      <c r="R77" s="168"/>
      <c r="S77" s="168"/>
      <c r="T77" s="167">
        <f t="shared" si="3"/>
        <v>0</v>
      </c>
      <c r="U77" s="167"/>
      <c r="V77" s="167"/>
      <c r="W77" s="167"/>
      <c r="X77" s="167"/>
      <c r="AG77" s="159">
        <f>T77+T78</f>
        <v>451.19</v>
      </c>
      <c r="AI77" s="15"/>
      <c r="AJ77" s="161">
        <v>844.99</v>
      </c>
      <c r="AL77" s="163">
        <f>AG77/AJ77</f>
        <v>0.534</v>
      </c>
    </row>
    <row r="78" spans="1:38" ht="12.75">
      <c r="A78" s="142"/>
      <c r="B78" s="144"/>
      <c r="C78" s="173"/>
      <c r="D78" s="174"/>
      <c r="E78" s="174"/>
      <c r="F78" s="174"/>
      <c r="G78" s="175"/>
      <c r="H78" s="74" t="s">
        <v>10</v>
      </c>
      <c r="I78" s="165" t="s">
        <v>11</v>
      </c>
      <c r="J78" s="166"/>
      <c r="K78" s="167">
        <f>K62</f>
        <v>2812.91</v>
      </c>
      <c r="L78" s="167"/>
      <c r="M78" s="167"/>
      <c r="N78" s="167"/>
      <c r="O78" s="168">
        <f>O77*O$20</f>
        <v>0.1604</v>
      </c>
      <c r="P78" s="168"/>
      <c r="Q78" s="168"/>
      <c r="R78" s="168"/>
      <c r="S78" s="168"/>
      <c r="T78" s="167">
        <f t="shared" si="3"/>
        <v>451.19</v>
      </c>
      <c r="U78" s="167"/>
      <c r="V78" s="167"/>
      <c r="W78" s="167"/>
      <c r="X78" s="167"/>
      <c r="AG78" s="160"/>
      <c r="AI78" s="15"/>
      <c r="AJ78" s="162"/>
      <c r="AL78" s="164"/>
    </row>
    <row r="79" spans="1:38" ht="12.75">
      <c r="A79" s="183" t="s">
        <v>134</v>
      </c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4"/>
      <c r="AG79" s="91"/>
      <c r="AI79" s="15"/>
      <c r="AJ79" s="90"/>
      <c r="AL79" s="89"/>
    </row>
    <row r="80" spans="1:38" ht="12.75">
      <c r="A80" s="169" t="s">
        <v>7</v>
      </c>
      <c r="B80" s="141"/>
      <c r="C80" s="170" t="s">
        <v>85</v>
      </c>
      <c r="D80" s="171"/>
      <c r="E80" s="171"/>
      <c r="F80" s="171"/>
      <c r="G80" s="172"/>
      <c r="H80" s="74" t="s">
        <v>8</v>
      </c>
      <c r="I80" s="165" t="s">
        <v>9</v>
      </c>
      <c r="J80" s="166"/>
      <c r="K80" s="167">
        <f>+K66</f>
        <v>85.14</v>
      </c>
      <c r="L80" s="167"/>
      <c r="M80" s="167"/>
      <c r="N80" s="167"/>
      <c r="O80" s="201">
        <f>+O75</f>
        <v>2.63</v>
      </c>
      <c r="P80" s="201"/>
      <c r="Q80" s="201"/>
      <c r="R80" s="201"/>
      <c r="S80" s="201"/>
      <c r="T80" s="167">
        <f t="shared" si="3"/>
        <v>223.92</v>
      </c>
      <c r="U80" s="167"/>
      <c r="V80" s="167"/>
      <c r="W80" s="167"/>
      <c r="X80" s="167"/>
      <c r="AG80" s="159">
        <f>T80+T81</f>
        <v>731.37</v>
      </c>
      <c r="AI80" s="15"/>
      <c r="AJ80" s="161">
        <v>844.99</v>
      </c>
      <c r="AL80" s="163">
        <f>AG80/AJ80</f>
        <v>0.866</v>
      </c>
    </row>
    <row r="81" spans="1:38" ht="12.75">
      <c r="A81" s="142"/>
      <c r="B81" s="144"/>
      <c r="C81" s="173"/>
      <c r="D81" s="174"/>
      <c r="E81" s="174"/>
      <c r="F81" s="174"/>
      <c r="G81" s="175"/>
      <c r="H81" s="74" t="s">
        <v>10</v>
      </c>
      <c r="I81" s="165" t="s">
        <v>11</v>
      </c>
      <c r="J81" s="166"/>
      <c r="K81" s="167">
        <f>K64</f>
        <v>2812.91</v>
      </c>
      <c r="L81" s="167"/>
      <c r="M81" s="167"/>
      <c r="N81" s="167"/>
      <c r="O81" s="168">
        <f>O80*O$23</f>
        <v>0.1804</v>
      </c>
      <c r="P81" s="168"/>
      <c r="Q81" s="168"/>
      <c r="R81" s="168"/>
      <c r="S81" s="168"/>
      <c r="T81" s="167">
        <f t="shared" si="3"/>
        <v>507.45</v>
      </c>
      <c r="U81" s="167"/>
      <c r="V81" s="167"/>
      <c r="W81" s="167"/>
      <c r="X81" s="167"/>
      <c r="AG81" s="160"/>
      <c r="AI81" s="15"/>
      <c r="AJ81" s="162"/>
      <c r="AL81" s="164"/>
    </row>
    <row r="82" spans="1:38" ht="12.75">
      <c r="A82" s="169" t="s">
        <v>7</v>
      </c>
      <c r="B82" s="141"/>
      <c r="C82" s="170" t="s">
        <v>86</v>
      </c>
      <c r="D82" s="171"/>
      <c r="E82" s="171"/>
      <c r="F82" s="171"/>
      <c r="G82" s="172"/>
      <c r="H82" s="74" t="s">
        <v>8</v>
      </c>
      <c r="I82" s="165" t="s">
        <v>9</v>
      </c>
      <c r="J82" s="166"/>
      <c r="K82" s="167">
        <f>K66</f>
        <v>85.14</v>
      </c>
      <c r="L82" s="167"/>
      <c r="M82" s="167"/>
      <c r="N82" s="167"/>
      <c r="O82" s="167">
        <f>+O75</f>
        <v>2.63</v>
      </c>
      <c r="P82" s="167"/>
      <c r="Q82" s="167"/>
      <c r="R82" s="167"/>
      <c r="S82" s="167"/>
      <c r="T82" s="167">
        <f t="shared" si="3"/>
        <v>223.92</v>
      </c>
      <c r="U82" s="167"/>
      <c r="V82" s="167"/>
      <c r="W82" s="167"/>
      <c r="X82" s="167"/>
      <c r="AG82" s="159">
        <f>T82+T83</f>
        <v>693.68</v>
      </c>
      <c r="AI82" s="15"/>
      <c r="AJ82" s="161">
        <v>844.99</v>
      </c>
      <c r="AL82" s="163">
        <f>AG82/AJ82</f>
        <v>0.821</v>
      </c>
    </row>
    <row r="83" spans="1:38" ht="12.75">
      <c r="A83" s="142"/>
      <c r="B83" s="144"/>
      <c r="C83" s="173"/>
      <c r="D83" s="174"/>
      <c r="E83" s="174"/>
      <c r="F83" s="174"/>
      <c r="G83" s="175"/>
      <c r="H83" s="74" t="s">
        <v>10</v>
      </c>
      <c r="I83" s="165" t="s">
        <v>11</v>
      </c>
      <c r="J83" s="166"/>
      <c r="K83" s="167">
        <f>K67</f>
        <v>2812.91</v>
      </c>
      <c r="L83" s="167"/>
      <c r="M83" s="167"/>
      <c r="N83" s="167"/>
      <c r="O83" s="168">
        <f>O82*O$25</f>
        <v>0.167</v>
      </c>
      <c r="P83" s="168"/>
      <c r="Q83" s="168"/>
      <c r="R83" s="168"/>
      <c r="S83" s="168"/>
      <c r="T83" s="167">
        <f t="shared" si="3"/>
        <v>469.76</v>
      </c>
      <c r="U83" s="167"/>
      <c r="V83" s="167"/>
      <c r="W83" s="167"/>
      <c r="X83" s="167"/>
      <c r="AG83" s="160"/>
      <c r="AI83" s="15"/>
      <c r="AJ83" s="162"/>
      <c r="AL83" s="164"/>
    </row>
    <row r="84" spans="4:35" ht="4.5" customHeight="1">
      <c r="D84" s="61"/>
      <c r="E84" s="61"/>
      <c r="F84" s="61"/>
      <c r="G84" s="61"/>
      <c r="H84" s="61"/>
      <c r="I84" s="61"/>
      <c r="J84" s="61"/>
      <c r="AI84" s="15"/>
    </row>
    <row r="85" spans="1:33" s="24" customFormat="1" ht="33" customHeight="1">
      <c r="A85" s="232" t="s">
        <v>44</v>
      </c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177"/>
      <c r="AG85" s="177"/>
    </row>
    <row r="86" spans="1:35" ht="58.5" customHeight="1">
      <c r="A86" s="178" t="s">
        <v>4</v>
      </c>
      <c r="B86" s="179"/>
      <c r="C86" s="180" t="s">
        <v>28</v>
      </c>
      <c r="D86" s="181"/>
      <c r="E86" s="181"/>
      <c r="F86" s="181"/>
      <c r="G86" s="181"/>
      <c r="H86" s="182"/>
      <c r="I86" s="200" t="s">
        <v>5</v>
      </c>
      <c r="J86" s="200"/>
      <c r="K86" s="200" t="s">
        <v>29</v>
      </c>
      <c r="L86" s="200"/>
      <c r="M86" s="200"/>
      <c r="N86" s="200"/>
      <c r="O86" s="200" t="str">
        <f>+O72</f>
        <v>Норматив
 горячей воды
куб.м. ** Гкал/куб.м</v>
      </c>
      <c r="P86" s="200"/>
      <c r="Q86" s="200"/>
      <c r="R86" s="200"/>
      <c r="S86" s="200"/>
      <c r="T86" s="200" t="s">
        <v>6</v>
      </c>
      <c r="U86" s="200"/>
      <c r="V86" s="200"/>
      <c r="W86" s="200"/>
      <c r="X86" s="200"/>
      <c r="AI86" s="15"/>
    </row>
    <row r="87" spans="1:38" ht="12.75">
      <c r="A87" s="183">
        <v>1</v>
      </c>
      <c r="B87" s="184"/>
      <c r="C87" s="183">
        <v>2</v>
      </c>
      <c r="D87" s="185"/>
      <c r="E87" s="185"/>
      <c r="F87" s="185"/>
      <c r="G87" s="185"/>
      <c r="H87" s="184"/>
      <c r="I87" s="196">
        <v>3</v>
      </c>
      <c r="J87" s="196"/>
      <c r="K87" s="196">
        <v>4</v>
      </c>
      <c r="L87" s="196"/>
      <c r="M87" s="196"/>
      <c r="N87" s="196"/>
      <c r="O87" s="196">
        <v>5</v>
      </c>
      <c r="P87" s="196"/>
      <c r="Q87" s="196"/>
      <c r="R87" s="196"/>
      <c r="S87" s="196"/>
      <c r="T87" s="196">
        <v>6</v>
      </c>
      <c r="U87" s="196"/>
      <c r="V87" s="196"/>
      <c r="W87" s="196"/>
      <c r="X87" s="196"/>
      <c r="AI87" s="15"/>
      <c r="AJ87" s="14"/>
      <c r="AL87" s="14"/>
    </row>
    <row r="88" spans="1:38" ht="12.75">
      <c r="A88" s="183" t="s">
        <v>133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4"/>
      <c r="AI88" s="15"/>
      <c r="AJ88" s="14"/>
      <c r="AL88" s="14"/>
    </row>
    <row r="89" spans="1:38" ht="12.75">
      <c r="A89" s="169" t="s">
        <v>7</v>
      </c>
      <c r="B89" s="141"/>
      <c r="C89" s="170" t="s">
        <v>85</v>
      </c>
      <c r="D89" s="171"/>
      <c r="E89" s="171"/>
      <c r="F89" s="171"/>
      <c r="G89" s="172"/>
      <c r="H89" s="74" t="s">
        <v>8</v>
      </c>
      <c r="I89" s="165" t="s">
        <v>9</v>
      </c>
      <c r="J89" s="166"/>
      <c r="K89" s="167"/>
      <c r="L89" s="167"/>
      <c r="M89" s="167"/>
      <c r="N89" s="167"/>
      <c r="O89" s="208">
        <v>1.69</v>
      </c>
      <c r="P89" s="208"/>
      <c r="Q89" s="208"/>
      <c r="R89" s="208"/>
      <c r="S89" s="208"/>
      <c r="T89" s="167">
        <f aca="true" t="shared" si="4" ref="T89:T97">K89*O89</f>
        <v>0</v>
      </c>
      <c r="U89" s="167"/>
      <c r="V89" s="167"/>
      <c r="W89" s="167"/>
      <c r="X89" s="167"/>
      <c r="AG89" s="159">
        <f>T89+T90</f>
        <v>314.2</v>
      </c>
      <c r="AI89" s="15"/>
      <c r="AJ89" s="161">
        <v>609.59</v>
      </c>
      <c r="AL89" s="163">
        <f>AG89/AJ89</f>
        <v>0.515</v>
      </c>
    </row>
    <row r="90" spans="1:38" ht="12.75">
      <c r="A90" s="142"/>
      <c r="B90" s="144"/>
      <c r="C90" s="173"/>
      <c r="D90" s="174"/>
      <c r="E90" s="174"/>
      <c r="F90" s="174"/>
      <c r="G90" s="175"/>
      <c r="H90" s="74" t="s">
        <v>10</v>
      </c>
      <c r="I90" s="165" t="s">
        <v>11</v>
      </c>
      <c r="J90" s="166"/>
      <c r="K90" s="167">
        <f>K23</f>
        <v>2812.91</v>
      </c>
      <c r="L90" s="167"/>
      <c r="M90" s="167"/>
      <c r="N90" s="167"/>
      <c r="O90" s="168">
        <f>O89*O$18</f>
        <v>0.1117</v>
      </c>
      <c r="P90" s="168"/>
      <c r="Q90" s="168"/>
      <c r="R90" s="168"/>
      <c r="S90" s="168"/>
      <c r="T90" s="167">
        <f t="shared" si="4"/>
        <v>314.2</v>
      </c>
      <c r="U90" s="167"/>
      <c r="V90" s="167"/>
      <c r="W90" s="167"/>
      <c r="X90" s="167"/>
      <c r="AG90" s="160"/>
      <c r="AI90" s="15"/>
      <c r="AJ90" s="162"/>
      <c r="AL90" s="164"/>
    </row>
    <row r="91" spans="1:38" ht="12.75">
      <c r="A91" s="169" t="s">
        <v>7</v>
      </c>
      <c r="B91" s="141"/>
      <c r="C91" s="170" t="s">
        <v>86</v>
      </c>
      <c r="D91" s="171"/>
      <c r="E91" s="171"/>
      <c r="F91" s="171"/>
      <c r="G91" s="172"/>
      <c r="H91" s="74" t="s">
        <v>8</v>
      </c>
      <c r="I91" s="165" t="s">
        <v>9</v>
      </c>
      <c r="J91" s="166"/>
      <c r="K91" s="167">
        <f>K75</f>
        <v>0</v>
      </c>
      <c r="L91" s="167"/>
      <c r="M91" s="167"/>
      <c r="N91" s="167"/>
      <c r="O91" s="168">
        <f>+O89</f>
        <v>1.69</v>
      </c>
      <c r="P91" s="168"/>
      <c r="Q91" s="168"/>
      <c r="R91" s="168"/>
      <c r="S91" s="168"/>
      <c r="T91" s="167">
        <f t="shared" si="4"/>
        <v>0</v>
      </c>
      <c r="U91" s="167"/>
      <c r="V91" s="167"/>
      <c r="W91" s="167"/>
      <c r="X91" s="167"/>
      <c r="AG91" s="159">
        <f>T91+T92</f>
        <v>290.01</v>
      </c>
      <c r="AI91" s="15"/>
      <c r="AJ91" s="161">
        <v>844.99</v>
      </c>
      <c r="AL91" s="163">
        <f>AG91/AJ91</f>
        <v>0.343</v>
      </c>
    </row>
    <row r="92" spans="1:38" ht="12.75">
      <c r="A92" s="142"/>
      <c r="B92" s="144"/>
      <c r="C92" s="173"/>
      <c r="D92" s="174"/>
      <c r="E92" s="174"/>
      <c r="F92" s="174"/>
      <c r="G92" s="175"/>
      <c r="H92" s="74" t="s">
        <v>10</v>
      </c>
      <c r="I92" s="165" t="s">
        <v>11</v>
      </c>
      <c r="J92" s="166"/>
      <c r="K92" s="167">
        <f>K76</f>
        <v>2812.91</v>
      </c>
      <c r="L92" s="167"/>
      <c r="M92" s="167"/>
      <c r="N92" s="167"/>
      <c r="O92" s="168">
        <f>O91*O$20</f>
        <v>0.1031</v>
      </c>
      <c r="P92" s="168"/>
      <c r="Q92" s="168"/>
      <c r="R92" s="168"/>
      <c r="S92" s="168"/>
      <c r="T92" s="167">
        <f t="shared" si="4"/>
        <v>290.01</v>
      </c>
      <c r="U92" s="167"/>
      <c r="V92" s="167"/>
      <c r="W92" s="167"/>
      <c r="X92" s="167"/>
      <c r="AG92" s="160"/>
      <c r="AI92" s="15"/>
      <c r="AJ92" s="162"/>
      <c r="AL92" s="164"/>
    </row>
    <row r="93" spans="1:38" ht="12.75">
      <c r="A93" s="183" t="s">
        <v>134</v>
      </c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4"/>
      <c r="AG93" s="91"/>
      <c r="AI93" s="15"/>
      <c r="AJ93" s="90"/>
      <c r="AL93" s="89"/>
    </row>
    <row r="94" spans="1:38" ht="12.75">
      <c r="A94" s="169" t="s">
        <v>7</v>
      </c>
      <c r="B94" s="141"/>
      <c r="C94" s="170" t="s">
        <v>85</v>
      </c>
      <c r="D94" s="171"/>
      <c r="E94" s="171"/>
      <c r="F94" s="171"/>
      <c r="G94" s="172"/>
      <c r="H94" s="74" t="s">
        <v>8</v>
      </c>
      <c r="I94" s="165" t="s">
        <v>9</v>
      </c>
      <c r="J94" s="166"/>
      <c r="K94" s="167">
        <f>+K80</f>
        <v>85.14</v>
      </c>
      <c r="L94" s="167"/>
      <c r="M94" s="167"/>
      <c r="N94" s="167"/>
      <c r="O94" s="168">
        <f>+O89</f>
        <v>1.69</v>
      </c>
      <c r="P94" s="168"/>
      <c r="Q94" s="168"/>
      <c r="R94" s="168"/>
      <c r="S94" s="168"/>
      <c r="T94" s="167">
        <f t="shared" si="4"/>
        <v>143.89</v>
      </c>
      <c r="U94" s="167"/>
      <c r="V94" s="167"/>
      <c r="W94" s="167"/>
      <c r="X94" s="167"/>
      <c r="AG94" s="159">
        <f>T94+T95</f>
        <v>469.91</v>
      </c>
      <c r="AI94" s="15"/>
      <c r="AJ94" s="161">
        <v>844.99</v>
      </c>
      <c r="AL94" s="163">
        <f>AG94/AJ94</f>
        <v>0.556</v>
      </c>
    </row>
    <row r="95" spans="1:38" ht="12.75">
      <c r="A95" s="142"/>
      <c r="B95" s="144"/>
      <c r="C95" s="173"/>
      <c r="D95" s="174"/>
      <c r="E95" s="174"/>
      <c r="F95" s="174"/>
      <c r="G95" s="175"/>
      <c r="H95" s="74" t="s">
        <v>10</v>
      </c>
      <c r="I95" s="165" t="s">
        <v>11</v>
      </c>
      <c r="J95" s="166"/>
      <c r="K95" s="167">
        <f>K78</f>
        <v>2812.91</v>
      </c>
      <c r="L95" s="167"/>
      <c r="M95" s="167"/>
      <c r="N95" s="167"/>
      <c r="O95" s="168">
        <f>O94*O$23</f>
        <v>0.1159</v>
      </c>
      <c r="P95" s="168"/>
      <c r="Q95" s="168"/>
      <c r="R95" s="168"/>
      <c r="S95" s="168"/>
      <c r="T95" s="167">
        <f t="shared" si="4"/>
        <v>326.02</v>
      </c>
      <c r="U95" s="167"/>
      <c r="V95" s="167"/>
      <c r="W95" s="167"/>
      <c r="X95" s="167"/>
      <c r="AG95" s="160"/>
      <c r="AI95" s="15"/>
      <c r="AJ95" s="162"/>
      <c r="AL95" s="164"/>
    </row>
    <row r="96" spans="1:38" ht="12.75">
      <c r="A96" s="169" t="s">
        <v>7</v>
      </c>
      <c r="B96" s="141"/>
      <c r="C96" s="170" t="s">
        <v>86</v>
      </c>
      <c r="D96" s="171"/>
      <c r="E96" s="171"/>
      <c r="F96" s="171"/>
      <c r="G96" s="172"/>
      <c r="H96" s="74" t="s">
        <v>8</v>
      </c>
      <c r="I96" s="165" t="s">
        <v>9</v>
      </c>
      <c r="J96" s="166"/>
      <c r="K96" s="167">
        <f>K80</f>
        <v>85.14</v>
      </c>
      <c r="L96" s="167"/>
      <c r="M96" s="167"/>
      <c r="N96" s="167"/>
      <c r="O96" s="168">
        <f>+O89</f>
        <v>1.69</v>
      </c>
      <c r="P96" s="168"/>
      <c r="Q96" s="168"/>
      <c r="R96" s="168"/>
      <c r="S96" s="168"/>
      <c r="T96" s="167">
        <f t="shared" si="4"/>
        <v>143.89</v>
      </c>
      <c r="U96" s="167"/>
      <c r="V96" s="167"/>
      <c r="W96" s="167"/>
      <c r="X96" s="167"/>
      <c r="AG96" s="159">
        <f>T96+T97</f>
        <v>445.72</v>
      </c>
      <c r="AI96" s="15"/>
      <c r="AJ96" s="161">
        <v>844.99</v>
      </c>
      <c r="AL96" s="163">
        <f>AG96/AJ96</f>
        <v>0.527</v>
      </c>
    </row>
    <row r="97" spans="1:38" ht="12.75">
      <c r="A97" s="142"/>
      <c r="B97" s="144"/>
      <c r="C97" s="173"/>
      <c r="D97" s="174"/>
      <c r="E97" s="174"/>
      <c r="F97" s="174"/>
      <c r="G97" s="175"/>
      <c r="H97" s="74" t="s">
        <v>10</v>
      </c>
      <c r="I97" s="165" t="s">
        <v>11</v>
      </c>
      <c r="J97" s="166"/>
      <c r="K97" s="167">
        <f>K81</f>
        <v>2812.91</v>
      </c>
      <c r="L97" s="167"/>
      <c r="M97" s="167"/>
      <c r="N97" s="167"/>
      <c r="O97" s="168">
        <f>O96*O$25</f>
        <v>0.1073</v>
      </c>
      <c r="P97" s="168"/>
      <c r="Q97" s="168"/>
      <c r="R97" s="168"/>
      <c r="S97" s="168"/>
      <c r="T97" s="167">
        <f t="shared" si="4"/>
        <v>301.83</v>
      </c>
      <c r="U97" s="167"/>
      <c r="V97" s="167"/>
      <c r="W97" s="167"/>
      <c r="X97" s="167"/>
      <c r="AG97" s="160"/>
      <c r="AI97" s="15"/>
      <c r="AJ97" s="162"/>
      <c r="AL97" s="164"/>
    </row>
    <row r="98" spans="4:35" ht="2.25" customHeight="1">
      <c r="D98" s="61"/>
      <c r="E98" s="61"/>
      <c r="F98" s="61"/>
      <c r="G98" s="61"/>
      <c r="H98" s="61"/>
      <c r="I98" s="61"/>
      <c r="J98" s="61"/>
      <c r="AI98" s="15"/>
    </row>
    <row r="99" spans="1:33" s="24" customFormat="1" ht="24" customHeight="1">
      <c r="A99" s="177" t="s">
        <v>45</v>
      </c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</row>
    <row r="100" spans="1:35" ht="12.75" hidden="1">
      <c r="A100" s="178" t="s">
        <v>4</v>
      </c>
      <c r="B100" s="179"/>
      <c r="C100" s="180" t="s">
        <v>28</v>
      </c>
      <c r="D100" s="181"/>
      <c r="E100" s="181"/>
      <c r="F100" s="181"/>
      <c r="G100" s="181"/>
      <c r="H100" s="182"/>
      <c r="I100" s="200" t="s">
        <v>5</v>
      </c>
      <c r="J100" s="200"/>
      <c r="K100" s="200" t="s">
        <v>29</v>
      </c>
      <c r="L100" s="200"/>
      <c r="M100" s="200"/>
      <c r="N100" s="200"/>
      <c r="O100" s="200" t="str">
        <f>+O86</f>
        <v>Норматив
 горячей воды
куб.м. ** Гкал/куб.м</v>
      </c>
      <c r="P100" s="200"/>
      <c r="Q100" s="200"/>
      <c r="R100" s="200"/>
      <c r="S100" s="200"/>
      <c r="T100" s="200" t="s">
        <v>6</v>
      </c>
      <c r="U100" s="200"/>
      <c r="V100" s="200"/>
      <c r="W100" s="200"/>
      <c r="X100" s="200"/>
      <c r="AI100" s="15"/>
    </row>
    <row r="101" spans="1:38" ht="12.75" hidden="1">
      <c r="A101" s="183">
        <v>1</v>
      </c>
      <c r="B101" s="184"/>
      <c r="C101" s="183">
        <v>2</v>
      </c>
      <c r="D101" s="185"/>
      <c r="E101" s="185"/>
      <c r="F101" s="185"/>
      <c r="G101" s="185"/>
      <c r="H101" s="184"/>
      <c r="I101" s="196">
        <v>3</v>
      </c>
      <c r="J101" s="196"/>
      <c r="K101" s="196">
        <v>4</v>
      </c>
      <c r="L101" s="196"/>
      <c r="M101" s="196"/>
      <c r="N101" s="196"/>
      <c r="O101" s="196">
        <v>5</v>
      </c>
      <c r="P101" s="196"/>
      <c r="Q101" s="196"/>
      <c r="R101" s="196"/>
      <c r="S101" s="196"/>
      <c r="T101" s="196">
        <v>6</v>
      </c>
      <c r="U101" s="196"/>
      <c r="V101" s="196"/>
      <c r="W101" s="196"/>
      <c r="X101" s="196"/>
      <c r="AI101" s="15"/>
      <c r="AJ101" s="14"/>
      <c r="AL101" s="14"/>
    </row>
    <row r="102" spans="1:38" ht="12.75">
      <c r="A102" s="183" t="s">
        <v>133</v>
      </c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4"/>
      <c r="AI102" s="15"/>
      <c r="AJ102" s="14"/>
      <c r="AL102" s="14"/>
    </row>
    <row r="103" spans="1:38" ht="12.75">
      <c r="A103" s="169" t="s">
        <v>7</v>
      </c>
      <c r="B103" s="141"/>
      <c r="C103" s="170" t="s">
        <v>85</v>
      </c>
      <c r="D103" s="171"/>
      <c r="E103" s="171"/>
      <c r="F103" s="171"/>
      <c r="G103" s="172"/>
      <c r="H103" s="74" t="s">
        <v>8</v>
      </c>
      <c r="I103" s="165" t="s">
        <v>9</v>
      </c>
      <c r="J103" s="166"/>
      <c r="K103" s="167"/>
      <c r="L103" s="167"/>
      <c r="M103" s="167"/>
      <c r="N103" s="167"/>
      <c r="O103" s="208">
        <v>1.24</v>
      </c>
      <c r="P103" s="208"/>
      <c r="Q103" s="208"/>
      <c r="R103" s="208"/>
      <c r="S103" s="208"/>
      <c r="T103" s="167">
        <f aca="true" t="shared" si="5" ref="T103:T111">K103*O103</f>
        <v>0</v>
      </c>
      <c r="U103" s="167"/>
      <c r="V103" s="167"/>
      <c r="W103" s="167"/>
      <c r="X103" s="167"/>
      <c r="AG103" s="159">
        <f>T103+T104</f>
        <v>230.66</v>
      </c>
      <c r="AI103" s="15"/>
      <c r="AJ103" s="161">
        <v>440.15</v>
      </c>
      <c r="AL103" s="163">
        <f>AG103/AJ103</f>
        <v>0.524</v>
      </c>
    </row>
    <row r="104" spans="1:38" ht="12.75">
      <c r="A104" s="142"/>
      <c r="B104" s="144"/>
      <c r="C104" s="173"/>
      <c r="D104" s="174"/>
      <c r="E104" s="174"/>
      <c r="F104" s="174"/>
      <c r="G104" s="175"/>
      <c r="H104" s="74" t="s">
        <v>10</v>
      </c>
      <c r="I104" s="165" t="s">
        <v>11</v>
      </c>
      <c r="J104" s="166"/>
      <c r="K104" s="167">
        <f>K23</f>
        <v>2812.91</v>
      </c>
      <c r="L104" s="167"/>
      <c r="M104" s="167"/>
      <c r="N104" s="167"/>
      <c r="O104" s="168">
        <f>O103*O$18</f>
        <v>0.082</v>
      </c>
      <c r="P104" s="168"/>
      <c r="Q104" s="168"/>
      <c r="R104" s="168"/>
      <c r="S104" s="168"/>
      <c r="T104" s="167">
        <f t="shared" si="5"/>
        <v>230.66</v>
      </c>
      <c r="U104" s="167"/>
      <c r="V104" s="167"/>
      <c r="W104" s="167"/>
      <c r="X104" s="167"/>
      <c r="AG104" s="160"/>
      <c r="AI104" s="15"/>
      <c r="AJ104" s="162"/>
      <c r="AL104" s="164"/>
    </row>
    <row r="105" spans="1:38" ht="12.75">
      <c r="A105" s="169" t="s">
        <v>7</v>
      </c>
      <c r="B105" s="141"/>
      <c r="C105" s="170" t="s">
        <v>86</v>
      </c>
      <c r="D105" s="171"/>
      <c r="E105" s="171"/>
      <c r="F105" s="171"/>
      <c r="G105" s="172"/>
      <c r="H105" s="74" t="s">
        <v>8</v>
      </c>
      <c r="I105" s="165" t="s">
        <v>9</v>
      </c>
      <c r="J105" s="166"/>
      <c r="K105" s="167">
        <f>K89</f>
        <v>0</v>
      </c>
      <c r="L105" s="167"/>
      <c r="M105" s="167"/>
      <c r="N105" s="167"/>
      <c r="O105" s="168">
        <f>+O103</f>
        <v>1.24</v>
      </c>
      <c r="P105" s="168"/>
      <c r="Q105" s="168"/>
      <c r="R105" s="168"/>
      <c r="S105" s="168"/>
      <c r="T105" s="167">
        <f t="shared" si="5"/>
        <v>0</v>
      </c>
      <c r="U105" s="167"/>
      <c r="V105" s="167"/>
      <c r="W105" s="167"/>
      <c r="X105" s="167"/>
      <c r="AG105" s="159">
        <f>T105+T106</f>
        <v>212.66</v>
      </c>
      <c r="AI105" s="15"/>
      <c r="AJ105" s="161">
        <v>844.99</v>
      </c>
      <c r="AL105" s="163">
        <f>AG105/AJ105</f>
        <v>0.252</v>
      </c>
    </row>
    <row r="106" spans="1:38" ht="12.75">
      <c r="A106" s="142"/>
      <c r="B106" s="144"/>
      <c r="C106" s="173"/>
      <c r="D106" s="174"/>
      <c r="E106" s="174"/>
      <c r="F106" s="174"/>
      <c r="G106" s="175"/>
      <c r="H106" s="74" t="s">
        <v>10</v>
      </c>
      <c r="I106" s="165" t="s">
        <v>11</v>
      </c>
      <c r="J106" s="166"/>
      <c r="K106" s="167">
        <f>K90</f>
        <v>2812.91</v>
      </c>
      <c r="L106" s="167"/>
      <c r="M106" s="167"/>
      <c r="N106" s="167"/>
      <c r="O106" s="168">
        <f>O105*O$20</f>
        <v>0.0756</v>
      </c>
      <c r="P106" s="168"/>
      <c r="Q106" s="168"/>
      <c r="R106" s="168"/>
      <c r="S106" s="168"/>
      <c r="T106" s="167">
        <f t="shared" si="5"/>
        <v>212.66</v>
      </c>
      <c r="U106" s="167"/>
      <c r="V106" s="167"/>
      <c r="W106" s="167"/>
      <c r="X106" s="167"/>
      <c r="AG106" s="160"/>
      <c r="AI106" s="15"/>
      <c r="AJ106" s="162"/>
      <c r="AL106" s="164"/>
    </row>
    <row r="107" spans="1:38" ht="12.75">
      <c r="A107" s="183" t="s">
        <v>134</v>
      </c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4"/>
      <c r="AG107" s="91"/>
      <c r="AI107" s="15"/>
      <c r="AJ107" s="90"/>
      <c r="AL107" s="89"/>
    </row>
    <row r="108" spans="1:38" ht="12.75">
      <c r="A108" s="169" t="s">
        <v>7</v>
      </c>
      <c r="B108" s="141"/>
      <c r="C108" s="170" t="s">
        <v>85</v>
      </c>
      <c r="D108" s="171"/>
      <c r="E108" s="171"/>
      <c r="F108" s="171"/>
      <c r="G108" s="172"/>
      <c r="H108" s="74" t="s">
        <v>8</v>
      </c>
      <c r="I108" s="165" t="s">
        <v>9</v>
      </c>
      <c r="J108" s="166"/>
      <c r="K108" s="167">
        <f>+K94</f>
        <v>85.14</v>
      </c>
      <c r="L108" s="167"/>
      <c r="M108" s="167"/>
      <c r="N108" s="167"/>
      <c r="O108" s="168">
        <f>+O103</f>
        <v>1.24</v>
      </c>
      <c r="P108" s="168"/>
      <c r="Q108" s="168"/>
      <c r="R108" s="168"/>
      <c r="S108" s="168"/>
      <c r="T108" s="167">
        <f t="shared" si="5"/>
        <v>105.57</v>
      </c>
      <c r="U108" s="167"/>
      <c r="V108" s="167"/>
      <c r="W108" s="167"/>
      <c r="X108" s="167"/>
      <c r="AG108" s="159">
        <f>T108+T109</f>
        <v>344.95</v>
      </c>
      <c r="AI108" s="15"/>
      <c r="AJ108" s="161">
        <v>844.99</v>
      </c>
      <c r="AL108" s="163">
        <f>AG108/AJ108</f>
        <v>0.408</v>
      </c>
    </row>
    <row r="109" spans="1:38" ht="12.75">
      <c r="A109" s="142"/>
      <c r="B109" s="144"/>
      <c r="C109" s="173"/>
      <c r="D109" s="174"/>
      <c r="E109" s="174"/>
      <c r="F109" s="174"/>
      <c r="G109" s="175"/>
      <c r="H109" s="74" t="s">
        <v>10</v>
      </c>
      <c r="I109" s="165" t="s">
        <v>11</v>
      </c>
      <c r="J109" s="166"/>
      <c r="K109" s="167">
        <f>K92</f>
        <v>2812.91</v>
      </c>
      <c r="L109" s="167"/>
      <c r="M109" s="167"/>
      <c r="N109" s="167"/>
      <c r="O109" s="168">
        <f>O108*O$23</f>
        <v>0.0851</v>
      </c>
      <c r="P109" s="168"/>
      <c r="Q109" s="168"/>
      <c r="R109" s="168"/>
      <c r="S109" s="168"/>
      <c r="T109" s="167">
        <f t="shared" si="5"/>
        <v>239.38</v>
      </c>
      <c r="U109" s="167"/>
      <c r="V109" s="167"/>
      <c r="W109" s="167"/>
      <c r="X109" s="167"/>
      <c r="AG109" s="160"/>
      <c r="AI109" s="15"/>
      <c r="AJ109" s="162"/>
      <c r="AL109" s="164"/>
    </row>
    <row r="110" spans="1:38" ht="12.75">
      <c r="A110" s="169" t="s">
        <v>7</v>
      </c>
      <c r="B110" s="141"/>
      <c r="C110" s="170" t="s">
        <v>86</v>
      </c>
      <c r="D110" s="171"/>
      <c r="E110" s="171"/>
      <c r="F110" s="171"/>
      <c r="G110" s="172"/>
      <c r="H110" s="74" t="s">
        <v>8</v>
      </c>
      <c r="I110" s="165" t="s">
        <v>9</v>
      </c>
      <c r="J110" s="166"/>
      <c r="K110" s="167">
        <f>K94</f>
        <v>85.14</v>
      </c>
      <c r="L110" s="167"/>
      <c r="M110" s="167"/>
      <c r="N110" s="167"/>
      <c r="O110" s="168">
        <f>+O103</f>
        <v>1.24</v>
      </c>
      <c r="P110" s="168"/>
      <c r="Q110" s="168"/>
      <c r="R110" s="168"/>
      <c r="S110" s="168"/>
      <c r="T110" s="167">
        <f t="shared" si="5"/>
        <v>105.57</v>
      </c>
      <c r="U110" s="167"/>
      <c r="V110" s="167"/>
      <c r="W110" s="167"/>
      <c r="X110" s="167"/>
      <c r="AG110" s="159">
        <f>T110+T111</f>
        <v>326.95</v>
      </c>
      <c r="AI110" s="15"/>
      <c r="AJ110" s="161">
        <v>844.99</v>
      </c>
      <c r="AL110" s="163">
        <f>AG110/AJ110</f>
        <v>0.387</v>
      </c>
    </row>
    <row r="111" spans="1:38" ht="12.75">
      <c r="A111" s="142"/>
      <c r="B111" s="144"/>
      <c r="C111" s="173"/>
      <c r="D111" s="174"/>
      <c r="E111" s="174"/>
      <c r="F111" s="174"/>
      <c r="G111" s="175"/>
      <c r="H111" s="74" t="s">
        <v>10</v>
      </c>
      <c r="I111" s="165" t="s">
        <v>11</v>
      </c>
      <c r="J111" s="166"/>
      <c r="K111" s="167">
        <f>K95</f>
        <v>2812.91</v>
      </c>
      <c r="L111" s="167"/>
      <c r="M111" s="167"/>
      <c r="N111" s="167"/>
      <c r="O111" s="168">
        <f>O110*O$25</f>
        <v>0.0787</v>
      </c>
      <c r="P111" s="168"/>
      <c r="Q111" s="168"/>
      <c r="R111" s="168"/>
      <c r="S111" s="168"/>
      <c r="T111" s="167">
        <f t="shared" si="5"/>
        <v>221.38</v>
      </c>
      <c r="U111" s="167"/>
      <c r="V111" s="167"/>
      <c r="W111" s="167"/>
      <c r="X111" s="167"/>
      <c r="AG111" s="160"/>
      <c r="AI111" s="15"/>
      <c r="AJ111" s="162"/>
      <c r="AL111" s="164"/>
    </row>
    <row r="112" spans="4:35" ht="6" customHeight="1">
      <c r="D112" s="61"/>
      <c r="E112" s="61"/>
      <c r="F112" s="61"/>
      <c r="G112" s="61"/>
      <c r="H112" s="61"/>
      <c r="I112" s="61"/>
      <c r="J112" s="61"/>
      <c r="AI112" s="15"/>
    </row>
    <row r="113" spans="1:33" s="24" customFormat="1" ht="27" customHeight="1">
      <c r="A113" s="177" t="s">
        <v>46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</row>
    <row r="114" spans="1:35" ht="12.75" hidden="1">
      <c r="A114" s="178" t="s">
        <v>4</v>
      </c>
      <c r="B114" s="179"/>
      <c r="C114" s="180" t="s">
        <v>28</v>
      </c>
      <c r="D114" s="181"/>
      <c r="E114" s="181"/>
      <c r="F114" s="181"/>
      <c r="G114" s="181"/>
      <c r="H114" s="182"/>
      <c r="I114" s="200" t="s">
        <v>5</v>
      </c>
      <c r="J114" s="200"/>
      <c r="K114" s="200" t="s">
        <v>29</v>
      </c>
      <c r="L114" s="200"/>
      <c r="M114" s="200"/>
      <c r="N114" s="200"/>
      <c r="O114" s="200" t="str">
        <f>+O100</f>
        <v>Норматив
 горячей воды
куб.м. ** Гкал/куб.м</v>
      </c>
      <c r="P114" s="200"/>
      <c r="Q114" s="200"/>
      <c r="R114" s="200"/>
      <c r="S114" s="200"/>
      <c r="T114" s="200" t="s">
        <v>6</v>
      </c>
      <c r="U114" s="200"/>
      <c r="V114" s="200"/>
      <c r="W114" s="200"/>
      <c r="X114" s="200"/>
      <c r="AI114" s="15"/>
    </row>
    <row r="115" spans="1:38" ht="12.75" hidden="1">
      <c r="A115" s="183">
        <v>1</v>
      </c>
      <c r="B115" s="184"/>
      <c r="C115" s="183">
        <v>2</v>
      </c>
      <c r="D115" s="185"/>
      <c r="E115" s="185"/>
      <c r="F115" s="185"/>
      <c r="G115" s="185"/>
      <c r="H115" s="184"/>
      <c r="I115" s="196">
        <v>3</v>
      </c>
      <c r="J115" s="196"/>
      <c r="K115" s="196">
        <v>4</v>
      </c>
      <c r="L115" s="196"/>
      <c r="M115" s="196"/>
      <c r="N115" s="196"/>
      <c r="O115" s="196">
        <v>5</v>
      </c>
      <c r="P115" s="196"/>
      <c r="Q115" s="196"/>
      <c r="R115" s="196"/>
      <c r="S115" s="196"/>
      <c r="T115" s="196">
        <v>6</v>
      </c>
      <c r="U115" s="196"/>
      <c r="V115" s="196"/>
      <c r="W115" s="196"/>
      <c r="X115" s="196"/>
      <c r="AI115" s="15"/>
      <c r="AJ115" s="14"/>
      <c r="AL115" s="14"/>
    </row>
    <row r="116" spans="1:38" ht="12.75">
      <c r="A116" s="183" t="s">
        <v>133</v>
      </c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4"/>
      <c r="AI116" s="15"/>
      <c r="AJ116" s="14"/>
      <c r="AL116" s="14"/>
    </row>
    <row r="117" spans="1:38" ht="12.75">
      <c r="A117" s="169" t="s">
        <v>7</v>
      </c>
      <c r="B117" s="141"/>
      <c r="C117" s="170" t="s">
        <v>85</v>
      </c>
      <c r="D117" s="171"/>
      <c r="E117" s="171"/>
      <c r="F117" s="171"/>
      <c r="G117" s="172"/>
      <c r="H117" s="74" t="s">
        <v>8</v>
      </c>
      <c r="I117" s="165" t="s">
        <v>9</v>
      </c>
      <c r="J117" s="166"/>
      <c r="K117" s="167"/>
      <c r="L117" s="167"/>
      <c r="M117" s="167"/>
      <c r="N117" s="167"/>
      <c r="O117" s="168">
        <v>0.77</v>
      </c>
      <c r="P117" s="168"/>
      <c r="Q117" s="168"/>
      <c r="R117" s="168"/>
      <c r="S117" s="168"/>
      <c r="T117" s="167">
        <f aca="true" t="shared" si="6" ref="T117:T125">K117*O117</f>
        <v>0</v>
      </c>
      <c r="U117" s="167"/>
      <c r="V117" s="167"/>
      <c r="W117" s="167"/>
      <c r="X117" s="167"/>
      <c r="AG117" s="159">
        <f>T117+T118</f>
        <v>143.18</v>
      </c>
      <c r="AI117" s="15"/>
      <c r="AJ117" s="161">
        <v>440.15</v>
      </c>
      <c r="AL117" s="163">
        <f>AG117/AJ117</f>
        <v>0.325</v>
      </c>
    </row>
    <row r="118" spans="1:38" ht="12.75">
      <c r="A118" s="142"/>
      <c r="B118" s="144"/>
      <c r="C118" s="173"/>
      <c r="D118" s="174"/>
      <c r="E118" s="174"/>
      <c r="F118" s="174"/>
      <c r="G118" s="175"/>
      <c r="H118" s="74" t="s">
        <v>10</v>
      </c>
      <c r="I118" s="165" t="s">
        <v>11</v>
      </c>
      <c r="J118" s="166"/>
      <c r="K118" s="167">
        <f>K23</f>
        <v>2812.91</v>
      </c>
      <c r="L118" s="167"/>
      <c r="M118" s="167"/>
      <c r="N118" s="167"/>
      <c r="O118" s="168">
        <f>O117*O$18</f>
        <v>0.0509</v>
      </c>
      <c r="P118" s="168"/>
      <c r="Q118" s="168"/>
      <c r="R118" s="168"/>
      <c r="S118" s="168"/>
      <c r="T118" s="167">
        <f t="shared" si="6"/>
        <v>143.18</v>
      </c>
      <c r="U118" s="167"/>
      <c r="V118" s="167"/>
      <c r="W118" s="167"/>
      <c r="X118" s="167"/>
      <c r="AG118" s="160"/>
      <c r="AI118" s="15"/>
      <c r="AJ118" s="162"/>
      <c r="AL118" s="164"/>
    </row>
    <row r="119" spans="1:38" ht="12.75">
      <c r="A119" s="169" t="s">
        <v>7</v>
      </c>
      <c r="B119" s="141"/>
      <c r="C119" s="170" t="s">
        <v>86</v>
      </c>
      <c r="D119" s="171"/>
      <c r="E119" s="171"/>
      <c r="F119" s="171"/>
      <c r="G119" s="172"/>
      <c r="H119" s="74" t="s">
        <v>8</v>
      </c>
      <c r="I119" s="165" t="s">
        <v>9</v>
      </c>
      <c r="J119" s="166"/>
      <c r="K119" s="167">
        <f>K103</f>
        <v>0</v>
      </c>
      <c r="L119" s="167"/>
      <c r="M119" s="167"/>
      <c r="N119" s="167"/>
      <c r="O119" s="168">
        <f>+O117</f>
        <v>0.77</v>
      </c>
      <c r="P119" s="168"/>
      <c r="Q119" s="168"/>
      <c r="R119" s="168"/>
      <c r="S119" s="168"/>
      <c r="T119" s="167">
        <f t="shared" si="6"/>
        <v>0</v>
      </c>
      <c r="U119" s="167"/>
      <c r="V119" s="167"/>
      <c r="W119" s="167"/>
      <c r="X119" s="167"/>
      <c r="AG119" s="159">
        <f>T119+T120</f>
        <v>132.21</v>
      </c>
      <c r="AI119" s="15"/>
      <c r="AJ119" s="161">
        <v>844.99</v>
      </c>
      <c r="AL119" s="163">
        <f>AG119/AJ119</f>
        <v>0.156</v>
      </c>
    </row>
    <row r="120" spans="1:38" ht="12.75">
      <c r="A120" s="142"/>
      <c r="B120" s="144"/>
      <c r="C120" s="173"/>
      <c r="D120" s="174"/>
      <c r="E120" s="174"/>
      <c r="F120" s="174"/>
      <c r="G120" s="175"/>
      <c r="H120" s="74" t="s">
        <v>10</v>
      </c>
      <c r="I120" s="165" t="s">
        <v>11</v>
      </c>
      <c r="J120" s="166"/>
      <c r="K120" s="167">
        <f>K104</f>
        <v>2812.91</v>
      </c>
      <c r="L120" s="167"/>
      <c r="M120" s="167"/>
      <c r="N120" s="167"/>
      <c r="O120" s="168">
        <f>O119*O$20</f>
        <v>0.047</v>
      </c>
      <c r="P120" s="168"/>
      <c r="Q120" s="168"/>
      <c r="R120" s="168"/>
      <c r="S120" s="168"/>
      <c r="T120" s="167">
        <f t="shared" si="6"/>
        <v>132.21</v>
      </c>
      <c r="U120" s="167"/>
      <c r="V120" s="167"/>
      <c r="W120" s="167"/>
      <c r="X120" s="167"/>
      <c r="AG120" s="160"/>
      <c r="AI120" s="15"/>
      <c r="AJ120" s="162"/>
      <c r="AL120" s="164"/>
    </row>
    <row r="121" spans="1:38" ht="12.75">
      <c r="A121" s="183" t="s">
        <v>134</v>
      </c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4"/>
      <c r="AG121" s="91"/>
      <c r="AI121" s="15"/>
      <c r="AJ121" s="90"/>
      <c r="AL121" s="89"/>
    </row>
    <row r="122" spans="1:38" ht="12.75">
      <c r="A122" s="169" t="s">
        <v>7</v>
      </c>
      <c r="B122" s="141"/>
      <c r="C122" s="170" t="s">
        <v>85</v>
      </c>
      <c r="D122" s="171"/>
      <c r="E122" s="171"/>
      <c r="F122" s="171"/>
      <c r="G122" s="172"/>
      <c r="H122" s="74" t="s">
        <v>8</v>
      </c>
      <c r="I122" s="165" t="s">
        <v>9</v>
      </c>
      <c r="J122" s="166"/>
      <c r="K122" s="167">
        <f>+K108</f>
        <v>85.14</v>
      </c>
      <c r="L122" s="167"/>
      <c r="M122" s="167"/>
      <c r="N122" s="167"/>
      <c r="O122" s="208">
        <f>+O117</f>
        <v>0.77</v>
      </c>
      <c r="P122" s="208"/>
      <c r="Q122" s="208"/>
      <c r="R122" s="208"/>
      <c r="S122" s="208"/>
      <c r="T122" s="167">
        <f t="shared" si="6"/>
        <v>65.56</v>
      </c>
      <c r="U122" s="167"/>
      <c r="V122" s="167"/>
      <c r="W122" s="167"/>
      <c r="X122" s="167"/>
      <c r="AG122" s="159">
        <f>T122+T123</f>
        <v>214.08</v>
      </c>
      <c r="AI122" s="15"/>
      <c r="AJ122" s="161">
        <v>844.99</v>
      </c>
      <c r="AL122" s="163">
        <f>AG122/AJ122</f>
        <v>0.253</v>
      </c>
    </row>
    <row r="123" spans="1:38" ht="12.75">
      <c r="A123" s="142"/>
      <c r="B123" s="144"/>
      <c r="C123" s="173"/>
      <c r="D123" s="174"/>
      <c r="E123" s="174"/>
      <c r="F123" s="174"/>
      <c r="G123" s="175"/>
      <c r="H123" s="74" t="s">
        <v>10</v>
      </c>
      <c r="I123" s="165" t="s">
        <v>11</v>
      </c>
      <c r="J123" s="166"/>
      <c r="K123" s="167">
        <f>K106</f>
        <v>2812.91</v>
      </c>
      <c r="L123" s="167"/>
      <c r="M123" s="167"/>
      <c r="N123" s="167"/>
      <c r="O123" s="168">
        <f>O122*O$23</f>
        <v>0.0528</v>
      </c>
      <c r="P123" s="168"/>
      <c r="Q123" s="168"/>
      <c r="R123" s="168"/>
      <c r="S123" s="168"/>
      <c r="T123" s="167">
        <f t="shared" si="6"/>
        <v>148.52</v>
      </c>
      <c r="U123" s="167"/>
      <c r="V123" s="167"/>
      <c r="W123" s="167"/>
      <c r="X123" s="167"/>
      <c r="AG123" s="160"/>
      <c r="AI123" s="15"/>
      <c r="AJ123" s="162"/>
      <c r="AL123" s="164"/>
    </row>
    <row r="124" spans="1:38" ht="12.75">
      <c r="A124" s="169" t="s">
        <v>7</v>
      </c>
      <c r="B124" s="141"/>
      <c r="C124" s="170" t="s">
        <v>86</v>
      </c>
      <c r="D124" s="171"/>
      <c r="E124" s="171"/>
      <c r="F124" s="171"/>
      <c r="G124" s="172"/>
      <c r="H124" s="74" t="s">
        <v>8</v>
      </c>
      <c r="I124" s="165" t="s">
        <v>9</v>
      </c>
      <c r="J124" s="166"/>
      <c r="K124" s="167">
        <f>K108</f>
        <v>85.14</v>
      </c>
      <c r="L124" s="167"/>
      <c r="M124" s="167"/>
      <c r="N124" s="167"/>
      <c r="O124" s="168">
        <f>+O117</f>
        <v>0.77</v>
      </c>
      <c r="P124" s="168"/>
      <c r="Q124" s="168"/>
      <c r="R124" s="168"/>
      <c r="S124" s="168"/>
      <c r="T124" s="167">
        <f t="shared" si="6"/>
        <v>65.56</v>
      </c>
      <c r="U124" s="167"/>
      <c r="V124" s="167"/>
      <c r="W124" s="167"/>
      <c r="X124" s="167"/>
      <c r="AG124" s="159">
        <f>T124+T125</f>
        <v>203.11</v>
      </c>
      <c r="AI124" s="15"/>
      <c r="AJ124" s="161">
        <v>844.99</v>
      </c>
      <c r="AL124" s="163">
        <f>AG124/AJ124</f>
        <v>0.24</v>
      </c>
    </row>
    <row r="125" spans="1:38" ht="12.75">
      <c r="A125" s="142"/>
      <c r="B125" s="144"/>
      <c r="C125" s="173"/>
      <c r="D125" s="174"/>
      <c r="E125" s="174"/>
      <c r="F125" s="174"/>
      <c r="G125" s="175"/>
      <c r="H125" s="74" t="s">
        <v>10</v>
      </c>
      <c r="I125" s="165" t="s">
        <v>11</v>
      </c>
      <c r="J125" s="166"/>
      <c r="K125" s="167">
        <f>K109</f>
        <v>2812.91</v>
      </c>
      <c r="L125" s="167"/>
      <c r="M125" s="167"/>
      <c r="N125" s="167"/>
      <c r="O125" s="168">
        <f>O124*O$25</f>
        <v>0.0489</v>
      </c>
      <c r="P125" s="168"/>
      <c r="Q125" s="168"/>
      <c r="R125" s="168"/>
      <c r="S125" s="168"/>
      <c r="T125" s="167">
        <f t="shared" si="6"/>
        <v>137.55</v>
      </c>
      <c r="U125" s="167"/>
      <c r="V125" s="167"/>
      <c r="W125" s="167"/>
      <c r="X125" s="167"/>
      <c r="AG125" s="160"/>
      <c r="AI125" s="15"/>
      <c r="AJ125" s="162"/>
      <c r="AL125" s="164"/>
    </row>
    <row r="126" spans="4:35" ht="4.5" customHeight="1">
      <c r="D126" s="61"/>
      <c r="E126" s="61"/>
      <c r="F126" s="61"/>
      <c r="G126" s="61"/>
      <c r="H126" s="61"/>
      <c r="I126" s="61"/>
      <c r="J126" s="61"/>
      <c r="AI126" s="15"/>
    </row>
    <row r="127" spans="1:33" s="24" customFormat="1" ht="27.75" customHeight="1">
      <c r="A127" s="177" t="s">
        <v>47</v>
      </c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</row>
    <row r="128" spans="1:35" ht="12.75" hidden="1">
      <c r="A128" s="178" t="s">
        <v>4</v>
      </c>
      <c r="B128" s="179"/>
      <c r="C128" s="180" t="s">
        <v>28</v>
      </c>
      <c r="D128" s="181"/>
      <c r="E128" s="181"/>
      <c r="F128" s="181"/>
      <c r="G128" s="181"/>
      <c r="H128" s="182"/>
      <c r="I128" s="200" t="s">
        <v>5</v>
      </c>
      <c r="J128" s="200"/>
      <c r="K128" s="200" t="s">
        <v>29</v>
      </c>
      <c r="L128" s="200"/>
      <c r="M128" s="200"/>
      <c r="N128" s="200"/>
      <c r="O128" s="200" t="str">
        <f>+O114</f>
        <v>Норматив
 горячей воды
куб.м. ** Гкал/куб.м</v>
      </c>
      <c r="P128" s="200"/>
      <c r="Q128" s="200"/>
      <c r="R128" s="200"/>
      <c r="S128" s="200"/>
      <c r="T128" s="200" t="s">
        <v>6</v>
      </c>
      <c r="U128" s="200"/>
      <c r="V128" s="200"/>
      <c r="W128" s="200"/>
      <c r="X128" s="200"/>
      <c r="AI128" s="15"/>
    </row>
    <row r="129" spans="1:38" ht="12.75" hidden="1">
      <c r="A129" s="183">
        <v>1</v>
      </c>
      <c r="B129" s="184"/>
      <c r="C129" s="183">
        <v>2</v>
      </c>
      <c r="D129" s="185"/>
      <c r="E129" s="185"/>
      <c r="F129" s="185"/>
      <c r="G129" s="185"/>
      <c r="H129" s="184"/>
      <c r="I129" s="196">
        <v>3</v>
      </c>
      <c r="J129" s="196"/>
      <c r="K129" s="196">
        <v>4</v>
      </c>
      <c r="L129" s="196"/>
      <c r="M129" s="196"/>
      <c r="N129" s="196"/>
      <c r="O129" s="196">
        <v>5</v>
      </c>
      <c r="P129" s="196"/>
      <c r="Q129" s="196"/>
      <c r="R129" s="196"/>
      <c r="S129" s="196"/>
      <c r="T129" s="196">
        <v>6</v>
      </c>
      <c r="U129" s="196"/>
      <c r="V129" s="196"/>
      <c r="W129" s="196"/>
      <c r="X129" s="196"/>
      <c r="AI129" s="15"/>
      <c r="AJ129" s="14"/>
      <c r="AL129" s="14"/>
    </row>
    <row r="130" spans="1:38" ht="12.75">
      <c r="A130" s="183" t="s">
        <v>133</v>
      </c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4"/>
      <c r="AI130" s="15"/>
      <c r="AJ130" s="14"/>
      <c r="AL130" s="14"/>
    </row>
    <row r="131" spans="1:38" ht="12.75">
      <c r="A131" s="169" t="s">
        <v>7</v>
      </c>
      <c r="B131" s="141"/>
      <c r="C131" s="170" t="s">
        <v>85</v>
      </c>
      <c r="D131" s="171"/>
      <c r="E131" s="171"/>
      <c r="F131" s="171"/>
      <c r="G131" s="172"/>
      <c r="H131" s="74" t="s">
        <v>8</v>
      </c>
      <c r="I131" s="165" t="s">
        <v>9</v>
      </c>
      <c r="J131" s="166"/>
      <c r="K131" s="167"/>
      <c r="L131" s="167"/>
      <c r="M131" s="167"/>
      <c r="N131" s="167"/>
      <c r="O131" s="168">
        <v>1.24</v>
      </c>
      <c r="P131" s="168"/>
      <c r="Q131" s="168"/>
      <c r="R131" s="168"/>
      <c r="S131" s="168"/>
      <c r="T131" s="167">
        <f aca="true" t="shared" si="7" ref="T131:T139">K131*O131</f>
        <v>0</v>
      </c>
      <c r="U131" s="167"/>
      <c r="V131" s="167"/>
      <c r="W131" s="167"/>
      <c r="X131" s="167"/>
      <c r="AG131" s="159">
        <f>T131+T132</f>
        <v>230.66</v>
      </c>
      <c r="AI131" s="15"/>
      <c r="AJ131" s="161">
        <v>155.6</v>
      </c>
      <c r="AL131" s="163">
        <f>AG131/AJ131</f>
        <v>1.482</v>
      </c>
    </row>
    <row r="132" spans="1:38" ht="12.75">
      <c r="A132" s="142"/>
      <c r="B132" s="144"/>
      <c r="C132" s="173"/>
      <c r="D132" s="174"/>
      <c r="E132" s="174"/>
      <c r="F132" s="174"/>
      <c r="G132" s="175"/>
      <c r="H132" s="74" t="s">
        <v>10</v>
      </c>
      <c r="I132" s="165" t="s">
        <v>11</v>
      </c>
      <c r="J132" s="166"/>
      <c r="K132" s="167">
        <f>K23</f>
        <v>2812.91</v>
      </c>
      <c r="L132" s="167"/>
      <c r="M132" s="167"/>
      <c r="N132" s="167"/>
      <c r="O132" s="168">
        <f>O131*O$18</f>
        <v>0.082</v>
      </c>
      <c r="P132" s="168"/>
      <c r="Q132" s="168"/>
      <c r="R132" s="168"/>
      <c r="S132" s="168"/>
      <c r="T132" s="167">
        <f t="shared" si="7"/>
        <v>230.66</v>
      </c>
      <c r="U132" s="167"/>
      <c r="V132" s="167"/>
      <c r="W132" s="167"/>
      <c r="X132" s="167"/>
      <c r="AG132" s="160"/>
      <c r="AI132" s="15"/>
      <c r="AJ132" s="162"/>
      <c r="AL132" s="164"/>
    </row>
    <row r="133" spans="1:38" ht="12.75">
      <c r="A133" s="169" t="s">
        <v>7</v>
      </c>
      <c r="B133" s="141"/>
      <c r="C133" s="170" t="s">
        <v>86</v>
      </c>
      <c r="D133" s="171"/>
      <c r="E133" s="171"/>
      <c r="F133" s="171"/>
      <c r="G133" s="172"/>
      <c r="H133" s="74" t="s">
        <v>8</v>
      </c>
      <c r="I133" s="165" t="s">
        <v>9</v>
      </c>
      <c r="J133" s="166"/>
      <c r="K133" s="167">
        <f>K117</f>
        <v>0</v>
      </c>
      <c r="L133" s="167"/>
      <c r="M133" s="167"/>
      <c r="N133" s="167"/>
      <c r="O133" s="168">
        <f>+O131</f>
        <v>1.24</v>
      </c>
      <c r="P133" s="168"/>
      <c r="Q133" s="168"/>
      <c r="R133" s="168"/>
      <c r="S133" s="168"/>
      <c r="T133" s="167">
        <f t="shared" si="7"/>
        <v>0</v>
      </c>
      <c r="U133" s="167"/>
      <c r="V133" s="167"/>
      <c r="W133" s="167"/>
      <c r="X133" s="167"/>
      <c r="AG133" s="159">
        <f>T133+T134</f>
        <v>212.66</v>
      </c>
      <c r="AI133" s="15"/>
      <c r="AJ133" s="161">
        <v>844.99</v>
      </c>
      <c r="AL133" s="163">
        <f>AG133/AJ133</f>
        <v>0.252</v>
      </c>
    </row>
    <row r="134" spans="1:38" ht="12.75">
      <c r="A134" s="142"/>
      <c r="B134" s="144"/>
      <c r="C134" s="173"/>
      <c r="D134" s="174"/>
      <c r="E134" s="174"/>
      <c r="F134" s="174"/>
      <c r="G134" s="175"/>
      <c r="H134" s="74" t="s">
        <v>10</v>
      </c>
      <c r="I134" s="165" t="s">
        <v>11</v>
      </c>
      <c r="J134" s="166"/>
      <c r="K134" s="167">
        <f>K118</f>
        <v>2812.91</v>
      </c>
      <c r="L134" s="167"/>
      <c r="M134" s="167"/>
      <c r="N134" s="167"/>
      <c r="O134" s="168">
        <f>O133*O$20</f>
        <v>0.0756</v>
      </c>
      <c r="P134" s="168"/>
      <c r="Q134" s="168"/>
      <c r="R134" s="168"/>
      <c r="S134" s="168"/>
      <c r="T134" s="167">
        <f t="shared" si="7"/>
        <v>212.66</v>
      </c>
      <c r="U134" s="167"/>
      <c r="V134" s="167"/>
      <c r="W134" s="167"/>
      <c r="X134" s="167"/>
      <c r="AG134" s="160"/>
      <c r="AI134" s="15"/>
      <c r="AJ134" s="162"/>
      <c r="AL134" s="164"/>
    </row>
    <row r="135" spans="1:38" ht="12.75">
      <c r="A135" s="183" t="s">
        <v>134</v>
      </c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4"/>
      <c r="AG135" s="91"/>
      <c r="AI135" s="15"/>
      <c r="AJ135" s="90"/>
      <c r="AL135" s="89"/>
    </row>
    <row r="136" spans="1:38" ht="12.75">
      <c r="A136" s="169" t="s">
        <v>7</v>
      </c>
      <c r="B136" s="141"/>
      <c r="C136" s="170" t="s">
        <v>85</v>
      </c>
      <c r="D136" s="171"/>
      <c r="E136" s="171"/>
      <c r="F136" s="171"/>
      <c r="G136" s="172"/>
      <c r="H136" s="74" t="s">
        <v>8</v>
      </c>
      <c r="I136" s="165" t="s">
        <v>9</v>
      </c>
      <c r="J136" s="166"/>
      <c r="K136" s="167">
        <f>+K122</f>
        <v>85.14</v>
      </c>
      <c r="L136" s="167"/>
      <c r="M136" s="167"/>
      <c r="N136" s="167"/>
      <c r="O136" s="208">
        <f>+O131</f>
        <v>1.24</v>
      </c>
      <c r="P136" s="208"/>
      <c r="Q136" s="208"/>
      <c r="R136" s="208"/>
      <c r="S136" s="208"/>
      <c r="T136" s="167">
        <f t="shared" si="7"/>
        <v>105.57</v>
      </c>
      <c r="U136" s="167"/>
      <c r="V136" s="167"/>
      <c r="W136" s="167"/>
      <c r="X136" s="167"/>
      <c r="AG136" s="159">
        <f>T136+T137</f>
        <v>344.95</v>
      </c>
      <c r="AI136" s="15"/>
      <c r="AJ136" s="161">
        <v>844.99</v>
      </c>
      <c r="AL136" s="163">
        <f>AG136/AJ136</f>
        <v>0.408</v>
      </c>
    </row>
    <row r="137" spans="1:38" ht="12.75">
      <c r="A137" s="142"/>
      <c r="B137" s="144"/>
      <c r="C137" s="173"/>
      <c r="D137" s="174"/>
      <c r="E137" s="174"/>
      <c r="F137" s="174"/>
      <c r="G137" s="175"/>
      <c r="H137" s="74" t="s">
        <v>10</v>
      </c>
      <c r="I137" s="165" t="s">
        <v>11</v>
      </c>
      <c r="J137" s="166"/>
      <c r="K137" s="167">
        <f>K120</f>
        <v>2812.91</v>
      </c>
      <c r="L137" s="167"/>
      <c r="M137" s="167"/>
      <c r="N137" s="167"/>
      <c r="O137" s="168">
        <f>O136*O$23</f>
        <v>0.0851</v>
      </c>
      <c r="P137" s="168"/>
      <c r="Q137" s="168"/>
      <c r="R137" s="168"/>
      <c r="S137" s="168"/>
      <c r="T137" s="167">
        <f t="shared" si="7"/>
        <v>239.38</v>
      </c>
      <c r="U137" s="167"/>
      <c r="V137" s="167"/>
      <c r="W137" s="167"/>
      <c r="X137" s="167"/>
      <c r="AG137" s="160"/>
      <c r="AI137" s="15"/>
      <c r="AJ137" s="162"/>
      <c r="AL137" s="164"/>
    </row>
    <row r="138" spans="1:38" ht="12.75">
      <c r="A138" s="169" t="s">
        <v>7</v>
      </c>
      <c r="B138" s="141"/>
      <c r="C138" s="170" t="s">
        <v>86</v>
      </c>
      <c r="D138" s="171"/>
      <c r="E138" s="171"/>
      <c r="F138" s="171"/>
      <c r="G138" s="172"/>
      <c r="H138" s="74" t="s">
        <v>8</v>
      </c>
      <c r="I138" s="165" t="s">
        <v>9</v>
      </c>
      <c r="J138" s="166"/>
      <c r="K138" s="167">
        <f>K122</f>
        <v>85.14</v>
      </c>
      <c r="L138" s="167"/>
      <c r="M138" s="167"/>
      <c r="N138" s="167"/>
      <c r="O138" s="168">
        <f>+O131</f>
        <v>1.24</v>
      </c>
      <c r="P138" s="168"/>
      <c r="Q138" s="168"/>
      <c r="R138" s="168"/>
      <c r="S138" s="168"/>
      <c r="T138" s="167">
        <f t="shared" si="7"/>
        <v>105.57</v>
      </c>
      <c r="U138" s="167"/>
      <c r="V138" s="167"/>
      <c r="W138" s="167"/>
      <c r="X138" s="167"/>
      <c r="AG138" s="159">
        <f>T138+T139</f>
        <v>326.95</v>
      </c>
      <c r="AI138" s="15"/>
      <c r="AJ138" s="161">
        <v>844.99</v>
      </c>
      <c r="AL138" s="163">
        <f>AG138/AJ138</f>
        <v>0.387</v>
      </c>
    </row>
    <row r="139" spans="1:38" ht="12.75">
      <c r="A139" s="142"/>
      <c r="B139" s="144"/>
      <c r="C139" s="173"/>
      <c r="D139" s="174"/>
      <c r="E139" s="174"/>
      <c r="F139" s="174"/>
      <c r="G139" s="175"/>
      <c r="H139" s="74" t="s">
        <v>10</v>
      </c>
      <c r="I139" s="165" t="s">
        <v>11</v>
      </c>
      <c r="J139" s="166"/>
      <c r="K139" s="167">
        <f>K123</f>
        <v>2812.91</v>
      </c>
      <c r="L139" s="167"/>
      <c r="M139" s="167"/>
      <c r="N139" s="167"/>
      <c r="O139" s="168">
        <f>O138*O$25</f>
        <v>0.0787</v>
      </c>
      <c r="P139" s="168"/>
      <c r="Q139" s="168"/>
      <c r="R139" s="168"/>
      <c r="S139" s="168"/>
      <c r="T139" s="167">
        <f t="shared" si="7"/>
        <v>221.38</v>
      </c>
      <c r="U139" s="167"/>
      <c r="V139" s="167"/>
      <c r="W139" s="167"/>
      <c r="X139" s="167"/>
      <c r="AG139" s="160"/>
      <c r="AI139" s="15"/>
      <c r="AJ139" s="162"/>
      <c r="AL139" s="164"/>
    </row>
    <row r="140" spans="4:35" ht="8.25" customHeight="1">
      <c r="D140" s="61"/>
      <c r="E140" s="61"/>
      <c r="F140" s="61"/>
      <c r="G140" s="61"/>
      <c r="H140" s="61"/>
      <c r="I140" s="61"/>
      <c r="J140" s="61"/>
      <c r="AI140" s="15"/>
    </row>
    <row r="141" spans="1:33" s="24" customFormat="1" ht="31.5" customHeight="1">
      <c r="A141" s="177" t="s">
        <v>48</v>
      </c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</row>
    <row r="142" spans="1:35" ht="12.75" hidden="1">
      <c r="A142" s="178" t="s">
        <v>4</v>
      </c>
      <c r="B142" s="179"/>
      <c r="C142" s="180" t="s">
        <v>28</v>
      </c>
      <c r="D142" s="181"/>
      <c r="E142" s="181"/>
      <c r="F142" s="181"/>
      <c r="G142" s="181"/>
      <c r="H142" s="182"/>
      <c r="I142" s="200" t="s">
        <v>5</v>
      </c>
      <c r="J142" s="200"/>
      <c r="K142" s="200" t="s">
        <v>29</v>
      </c>
      <c r="L142" s="200"/>
      <c r="M142" s="200"/>
      <c r="N142" s="200"/>
      <c r="O142" s="200" t="str">
        <f>+O128</f>
        <v>Норматив
 горячей воды
куб.м. ** Гкал/куб.м</v>
      </c>
      <c r="P142" s="200"/>
      <c r="Q142" s="200"/>
      <c r="R142" s="200"/>
      <c r="S142" s="200"/>
      <c r="T142" s="200" t="s">
        <v>6</v>
      </c>
      <c r="U142" s="200"/>
      <c r="V142" s="200"/>
      <c r="W142" s="200"/>
      <c r="X142" s="200"/>
      <c r="AI142" s="15"/>
    </row>
    <row r="143" spans="1:38" ht="12.75" hidden="1">
      <c r="A143" s="183">
        <v>1</v>
      </c>
      <c r="B143" s="184"/>
      <c r="C143" s="183">
        <v>2</v>
      </c>
      <c r="D143" s="185"/>
      <c r="E143" s="185"/>
      <c r="F143" s="185"/>
      <c r="G143" s="185"/>
      <c r="H143" s="184"/>
      <c r="I143" s="196">
        <v>3</v>
      </c>
      <c r="J143" s="196"/>
      <c r="K143" s="196">
        <v>4</v>
      </c>
      <c r="L143" s="196"/>
      <c r="M143" s="196"/>
      <c r="N143" s="196"/>
      <c r="O143" s="196">
        <v>5</v>
      </c>
      <c r="P143" s="196"/>
      <c r="Q143" s="196"/>
      <c r="R143" s="196"/>
      <c r="S143" s="196"/>
      <c r="T143" s="196">
        <v>6</v>
      </c>
      <c r="U143" s="196"/>
      <c r="V143" s="196"/>
      <c r="W143" s="196"/>
      <c r="X143" s="196"/>
      <c r="AI143" s="15"/>
      <c r="AJ143" s="14"/>
      <c r="AL143" s="14"/>
    </row>
    <row r="144" spans="1:38" ht="12.75">
      <c r="A144" s="183" t="s">
        <v>133</v>
      </c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4"/>
      <c r="AI144" s="15"/>
      <c r="AJ144" s="14"/>
      <c r="AL144" s="14"/>
    </row>
    <row r="145" spans="1:38" ht="12.75">
      <c r="A145" s="169" t="s">
        <v>7</v>
      </c>
      <c r="B145" s="141"/>
      <c r="C145" s="170" t="s">
        <v>85</v>
      </c>
      <c r="D145" s="171"/>
      <c r="E145" s="171"/>
      <c r="F145" s="171"/>
      <c r="G145" s="172"/>
      <c r="H145" s="74" t="s">
        <v>8</v>
      </c>
      <c r="I145" s="165" t="s">
        <v>9</v>
      </c>
      <c r="J145" s="166"/>
      <c r="K145" s="167"/>
      <c r="L145" s="167"/>
      <c r="M145" s="167"/>
      <c r="N145" s="167"/>
      <c r="O145" s="168">
        <v>0.55</v>
      </c>
      <c r="P145" s="168"/>
      <c r="Q145" s="168"/>
      <c r="R145" s="168"/>
      <c r="S145" s="168"/>
      <c r="T145" s="167">
        <f aca="true" t="shared" si="8" ref="T145:T153">K145*O145</f>
        <v>0</v>
      </c>
      <c r="U145" s="167"/>
      <c r="V145" s="167"/>
      <c r="W145" s="167"/>
      <c r="X145" s="167"/>
      <c r="AG145" s="159">
        <f>T145+T146</f>
        <v>102.39</v>
      </c>
      <c r="AI145" s="15"/>
      <c r="AJ145" s="161">
        <v>155.6</v>
      </c>
      <c r="AL145" s="163">
        <f>AG145/AJ145</f>
        <v>0.658</v>
      </c>
    </row>
    <row r="146" spans="1:38" ht="12.75">
      <c r="A146" s="142"/>
      <c r="B146" s="144"/>
      <c r="C146" s="173"/>
      <c r="D146" s="174"/>
      <c r="E146" s="174"/>
      <c r="F146" s="174"/>
      <c r="G146" s="175"/>
      <c r="H146" s="74" t="s">
        <v>10</v>
      </c>
      <c r="I146" s="165" t="s">
        <v>11</v>
      </c>
      <c r="J146" s="166"/>
      <c r="K146" s="167">
        <f>K23</f>
        <v>2812.91</v>
      </c>
      <c r="L146" s="167"/>
      <c r="M146" s="167"/>
      <c r="N146" s="167"/>
      <c r="O146" s="168">
        <f>O145*O$18</f>
        <v>0.0364</v>
      </c>
      <c r="P146" s="168"/>
      <c r="Q146" s="168"/>
      <c r="R146" s="168"/>
      <c r="S146" s="168"/>
      <c r="T146" s="167">
        <f t="shared" si="8"/>
        <v>102.39</v>
      </c>
      <c r="U146" s="167"/>
      <c r="V146" s="167"/>
      <c r="W146" s="167"/>
      <c r="X146" s="167"/>
      <c r="AG146" s="160"/>
      <c r="AI146" s="15"/>
      <c r="AJ146" s="162"/>
      <c r="AL146" s="164"/>
    </row>
    <row r="147" spans="1:38" ht="12.75">
      <c r="A147" s="169" t="s">
        <v>7</v>
      </c>
      <c r="B147" s="141"/>
      <c r="C147" s="170" t="s">
        <v>86</v>
      </c>
      <c r="D147" s="171"/>
      <c r="E147" s="171"/>
      <c r="F147" s="171"/>
      <c r="G147" s="172"/>
      <c r="H147" s="74" t="s">
        <v>8</v>
      </c>
      <c r="I147" s="165" t="s">
        <v>9</v>
      </c>
      <c r="J147" s="166"/>
      <c r="K147" s="167">
        <f>K131</f>
        <v>0</v>
      </c>
      <c r="L147" s="167"/>
      <c r="M147" s="167"/>
      <c r="N147" s="167"/>
      <c r="O147" s="168">
        <f>+O145</f>
        <v>0.55</v>
      </c>
      <c r="P147" s="168"/>
      <c r="Q147" s="168"/>
      <c r="R147" s="168"/>
      <c r="S147" s="168"/>
      <c r="T147" s="167">
        <f t="shared" si="8"/>
        <v>0</v>
      </c>
      <c r="U147" s="167"/>
      <c r="V147" s="167"/>
      <c r="W147" s="167"/>
      <c r="X147" s="167"/>
      <c r="AG147" s="159">
        <f>T147+T148</f>
        <v>94.51</v>
      </c>
      <c r="AI147" s="15"/>
      <c r="AJ147" s="161">
        <v>844.99</v>
      </c>
      <c r="AL147" s="163">
        <f>AG147/AJ147</f>
        <v>0.112</v>
      </c>
    </row>
    <row r="148" spans="1:38" ht="12.75">
      <c r="A148" s="142"/>
      <c r="B148" s="144"/>
      <c r="C148" s="173"/>
      <c r="D148" s="174"/>
      <c r="E148" s="174"/>
      <c r="F148" s="174"/>
      <c r="G148" s="175"/>
      <c r="H148" s="74" t="s">
        <v>10</v>
      </c>
      <c r="I148" s="165" t="s">
        <v>11</v>
      </c>
      <c r="J148" s="166"/>
      <c r="K148" s="167">
        <f>K132</f>
        <v>2812.91</v>
      </c>
      <c r="L148" s="167"/>
      <c r="M148" s="167"/>
      <c r="N148" s="167"/>
      <c r="O148" s="168">
        <f>O147*O$20</f>
        <v>0.0336</v>
      </c>
      <c r="P148" s="168"/>
      <c r="Q148" s="168"/>
      <c r="R148" s="168"/>
      <c r="S148" s="168"/>
      <c r="T148" s="167">
        <f t="shared" si="8"/>
        <v>94.51</v>
      </c>
      <c r="U148" s="167"/>
      <c r="V148" s="167"/>
      <c r="W148" s="167"/>
      <c r="X148" s="167"/>
      <c r="AG148" s="160"/>
      <c r="AI148" s="15"/>
      <c r="AJ148" s="162"/>
      <c r="AL148" s="164"/>
    </row>
    <row r="149" spans="1:38" ht="12.75">
      <c r="A149" s="183" t="s">
        <v>134</v>
      </c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4"/>
      <c r="AG149" s="91"/>
      <c r="AI149" s="15"/>
      <c r="AJ149" s="90"/>
      <c r="AL149" s="89"/>
    </row>
    <row r="150" spans="1:38" ht="12.75">
      <c r="A150" s="169" t="s">
        <v>7</v>
      </c>
      <c r="B150" s="141"/>
      <c r="C150" s="170" t="s">
        <v>85</v>
      </c>
      <c r="D150" s="171"/>
      <c r="E150" s="171"/>
      <c r="F150" s="171"/>
      <c r="G150" s="172"/>
      <c r="H150" s="74" t="s">
        <v>8</v>
      </c>
      <c r="I150" s="165" t="s">
        <v>9</v>
      </c>
      <c r="J150" s="166"/>
      <c r="K150" s="167">
        <f>+K136</f>
        <v>85.14</v>
      </c>
      <c r="L150" s="167"/>
      <c r="M150" s="167"/>
      <c r="N150" s="167"/>
      <c r="O150" s="201">
        <f>+O145</f>
        <v>0.55</v>
      </c>
      <c r="P150" s="201"/>
      <c r="Q150" s="201"/>
      <c r="R150" s="201"/>
      <c r="S150" s="201"/>
      <c r="T150" s="167">
        <f t="shared" si="8"/>
        <v>46.83</v>
      </c>
      <c r="U150" s="167"/>
      <c r="V150" s="167"/>
      <c r="W150" s="167"/>
      <c r="X150" s="167"/>
      <c r="AG150" s="159">
        <f>T150+T151</f>
        <v>152.88</v>
      </c>
      <c r="AI150" s="15"/>
      <c r="AJ150" s="161">
        <v>844.99</v>
      </c>
      <c r="AL150" s="163">
        <f>AG150/AJ150</f>
        <v>0.181</v>
      </c>
    </row>
    <row r="151" spans="1:38" ht="12.75">
      <c r="A151" s="142"/>
      <c r="B151" s="144"/>
      <c r="C151" s="173"/>
      <c r="D151" s="174"/>
      <c r="E151" s="174"/>
      <c r="F151" s="174"/>
      <c r="G151" s="175"/>
      <c r="H151" s="74" t="s">
        <v>10</v>
      </c>
      <c r="I151" s="165" t="s">
        <v>11</v>
      </c>
      <c r="J151" s="166"/>
      <c r="K151" s="167">
        <f>K134</f>
        <v>2812.91</v>
      </c>
      <c r="L151" s="167"/>
      <c r="M151" s="167"/>
      <c r="N151" s="167"/>
      <c r="O151" s="168">
        <f>O150*O$23</f>
        <v>0.0377</v>
      </c>
      <c r="P151" s="168"/>
      <c r="Q151" s="168"/>
      <c r="R151" s="168"/>
      <c r="S151" s="168"/>
      <c r="T151" s="167">
        <f t="shared" si="8"/>
        <v>106.05</v>
      </c>
      <c r="U151" s="167"/>
      <c r="V151" s="167"/>
      <c r="W151" s="167"/>
      <c r="X151" s="167"/>
      <c r="AG151" s="160"/>
      <c r="AI151" s="15"/>
      <c r="AJ151" s="162"/>
      <c r="AL151" s="164"/>
    </row>
    <row r="152" spans="1:38" ht="12.75">
      <c r="A152" s="169" t="s">
        <v>7</v>
      </c>
      <c r="B152" s="141"/>
      <c r="C152" s="170" t="s">
        <v>86</v>
      </c>
      <c r="D152" s="171"/>
      <c r="E152" s="171"/>
      <c r="F152" s="171"/>
      <c r="G152" s="172"/>
      <c r="H152" s="74" t="s">
        <v>8</v>
      </c>
      <c r="I152" s="165" t="s">
        <v>9</v>
      </c>
      <c r="J152" s="166"/>
      <c r="K152" s="167">
        <f>K136</f>
        <v>85.14</v>
      </c>
      <c r="L152" s="167"/>
      <c r="M152" s="167"/>
      <c r="N152" s="167"/>
      <c r="O152" s="167">
        <f>+O145</f>
        <v>0.55</v>
      </c>
      <c r="P152" s="167"/>
      <c r="Q152" s="167"/>
      <c r="R152" s="167"/>
      <c r="S152" s="167"/>
      <c r="T152" s="167">
        <f t="shared" si="8"/>
        <v>46.83</v>
      </c>
      <c r="U152" s="167"/>
      <c r="V152" s="167"/>
      <c r="W152" s="167"/>
      <c r="X152" s="167"/>
      <c r="AG152" s="159">
        <f>T152+T153</f>
        <v>145</v>
      </c>
      <c r="AI152" s="15"/>
      <c r="AJ152" s="161">
        <v>844.99</v>
      </c>
      <c r="AL152" s="163">
        <f>AG152/AJ152</f>
        <v>0.172</v>
      </c>
    </row>
    <row r="153" spans="1:38" ht="12.75">
      <c r="A153" s="142"/>
      <c r="B153" s="144"/>
      <c r="C153" s="173"/>
      <c r="D153" s="174"/>
      <c r="E153" s="174"/>
      <c r="F153" s="174"/>
      <c r="G153" s="175"/>
      <c r="H153" s="74" t="s">
        <v>10</v>
      </c>
      <c r="I153" s="165" t="s">
        <v>11</v>
      </c>
      <c r="J153" s="166"/>
      <c r="K153" s="167">
        <f>K137</f>
        <v>2812.91</v>
      </c>
      <c r="L153" s="167"/>
      <c r="M153" s="167"/>
      <c r="N153" s="167"/>
      <c r="O153" s="168">
        <f>O152*O$25</f>
        <v>0.0349</v>
      </c>
      <c r="P153" s="168"/>
      <c r="Q153" s="168"/>
      <c r="R153" s="168"/>
      <c r="S153" s="168"/>
      <c r="T153" s="167">
        <f t="shared" si="8"/>
        <v>98.17</v>
      </c>
      <c r="U153" s="167"/>
      <c r="V153" s="167"/>
      <c r="W153" s="167"/>
      <c r="X153" s="167"/>
      <c r="AG153" s="160"/>
      <c r="AI153" s="15"/>
      <c r="AJ153" s="162"/>
      <c r="AL153" s="164"/>
    </row>
    <row r="154" spans="4:35" ht="4.5" customHeight="1">
      <c r="D154" s="61"/>
      <c r="E154" s="61"/>
      <c r="F154" s="61"/>
      <c r="G154" s="61"/>
      <c r="H154" s="61"/>
      <c r="I154" s="61"/>
      <c r="J154" s="61"/>
      <c r="AI154" s="15"/>
    </row>
    <row r="155" spans="1:33" s="24" customFormat="1" ht="26.25" customHeight="1">
      <c r="A155" s="177" t="s">
        <v>49</v>
      </c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  <c r="AA155" s="177"/>
      <c r="AB155" s="177"/>
      <c r="AC155" s="177"/>
      <c r="AD155" s="177"/>
      <c r="AE155" s="177"/>
      <c r="AF155" s="177"/>
      <c r="AG155" s="177"/>
    </row>
    <row r="156" spans="1:35" ht="12.75" hidden="1">
      <c r="A156" s="178" t="s">
        <v>4</v>
      </c>
      <c r="B156" s="179"/>
      <c r="C156" s="180" t="s">
        <v>28</v>
      </c>
      <c r="D156" s="181"/>
      <c r="E156" s="181"/>
      <c r="F156" s="181"/>
      <c r="G156" s="181"/>
      <c r="H156" s="182"/>
      <c r="I156" s="200" t="s">
        <v>5</v>
      </c>
      <c r="J156" s="200"/>
      <c r="K156" s="200" t="s">
        <v>29</v>
      </c>
      <c r="L156" s="200"/>
      <c r="M156" s="200"/>
      <c r="N156" s="200"/>
      <c r="O156" s="200" t="str">
        <f>+O142</f>
        <v>Норматив
 горячей воды
куб.м. ** Гкал/куб.м</v>
      </c>
      <c r="P156" s="200"/>
      <c r="Q156" s="200"/>
      <c r="R156" s="200"/>
      <c r="S156" s="200"/>
      <c r="T156" s="200" t="s">
        <v>6</v>
      </c>
      <c r="U156" s="200"/>
      <c r="V156" s="200"/>
      <c r="W156" s="200"/>
      <c r="X156" s="200"/>
      <c r="AI156" s="15"/>
    </row>
    <row r="157" spans="1:38" ht="12.75" hidden="1">
      <c r="A157" s="183">
        <v>1</v>
      </c>
      <c r="B157" s="184"/>
      <c r="C157" s="183">
        <v>2</v>
      </c>
      <c r="D157" s="185"/>
      <c r="E157" s="185"/>
      <c r="F157" s="185"/>
      <c r="G157" s="185"/>
      <c r="H157" s="184"/>
      <c r="I157" s="196">
        <v>3</v>
      </c>
      <c r="J157" s="196"/>
      <c r="K157" s="196">
        <v>4</v>
      </c>
      <c r="L157" s="196"/>
      <c r="M157" s="196"/>
      <c r="N157" s="196"/>
      <c r="O157" s="196">
        <v>5</v>
      </c>
      <c r="P157" s="196"/>
      <c r="Q157" s="196"/>
      <c r="R157" s="196"/>
      <c r="S157" s="196"/>
      <c r="T157" s="196">
        <v>6</v>
      </c>
      <c r="U157" s="196"/>
      <c r="V157" s="196"/>
      <c r="W157" s="196"/>
      <c r="X157" s="196"/>
      <c r="AI157" s="15"/>
      <c r="AJ157" s="14"/>
      <c r="AL157" s="14"/>
    </row>
    <row r="158" spans="1:38" ht="12.75">
      <c r="A158" s="183" t="s">
        <v>133</v>
      </c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4"/>
      <c r="AI158" s="15"/>
      <c r="AJ158" s="14"/>
      <c r="AL158" s="14"/>
    </row>
    <row r="159" spans="1:38" ht="12.75">
      <c r="A159" s="169" t="s">
        <v>7</v>
      </c>
      <c r="B159" s="141"/>
      <c r="C159" s="170" t="s">
        <v>85</v>
      </c>
      <c r="D159" s="171"/>
      <c r="E159" s="171"/>
      <c r="F159" s="171"/>
      <c r="G159" s="172"/>
      <c r="H159" s="74" t="s">
        <v>8</v>
      </c>
      <c r="I159" s="165" t="s">
        <v>9</v>
      </c>
      <c r="J159" s="166"/>
      <c r="K159" s="202"/>
      <c r="L159" s="203"/>
      <c r="M159" s="203"/>
      <c r="N159" s="204"/>
      <c r="O159" s="205">
        <v>1.91</v>
      </c>
      <c r="P159" s="206"/>
      <c r="Q159" s="206"/>
      <c r="R159" s="206"/>
      <c r="S159" s="207"/>
      <c r="T159" s="202">
        <f aca="true" t="shared" si="9" ref="T159:T167">K159*O159</f>
        <v>0</v>
      </c>
      <c r="U159" s="203"/>
      <c r="V159" s="203"/>
      <c r="W159" s="203"/>
      <c r="X159" s="204"/>
      <c r="AG159" s="159">
        <f>T159+T160</f>
        <v>355.27</v>
      </c>
      <c r="AI159" s="15"/>
      <c r="AJ159" s="161">
        <v>375.04</v>
      </c>
      <c r="AL159" s="163">
        <f>AG159/AJ159</f>
        <v>0.947</v>
      </c>
    </row>
    <row r="160" spans="1:38" ht="12.75">
      <c r="A160" s="142"/>
      <c r="B160" s="144"/>
      <c r="C160" s="173"/>
      <c r="D160" s="174"/>
      <c r="E160" s="174"/>
      <c r="F160" s="174"/>
      <c r="G160" s="175"/>
      <c r="H160" s="74" t="s">
        <v>10</v>
      </c>
      <c r="I160" s="165" t="s">
        <v>11</v>
      </c>
      <c r="J160" s="166"/>
      <c r="K160" s="202">
        <f>K23</f>
        <v>2812.91</v>
      </c>
      <c r="L160" s="203"/>
      <c r="M160" s="203"/>
      <c r="N160" s="204"/>
      <c r="O160" s="168">
        <f>O159*O$18</f>
        <v>0.1263</v>
      </c>
      <c r="P160" s="168"/>
      <c r="Q160" s="168"/>
      <c r="R160" s="168"/>
      <c r="S160" s="168"/>
      <c r="T160" s="202">
        <f t="shared" si="9"/>
        <v>355.27</v>
      </c>
      <c r="U160" s="203"/>
      <c r="V160" s="203"/>
      <c r="W160" s="203"/>
      <c r="X160" s="204"/>
      <c r="AG160" s="160"/>
      <c r="AI160" s="15"/>
      <c r="AJ160" s="162"/>
      <c r="AL160" s="164"/>
    </row>
    <row r="161" spans="1:38" ht="12.75">
      <c r="A161" s="169" t="s">
        <v>7</v>
      </c>
      <c r="B161" s="141"/>
      <c r="C161" s="170" t="s">
        <v>86</v>
      </c>
      <c r="D161" s="171"/>
      <c r="E161" s="171"/>
      <c r="F161" s="171"/>
      <c r="G161" s="172"/>
      <c r="H161" s="74" t="s">
        <v>8</v>
      </c>
      <c r="I161" s="165" t="s">
        <v>9</v>
      </c>
      <c r="J161" s="166"/>
      <c r="K161" s="167">
        <f>K145</f>
        <v>0</v>
      </c>
      <c r="L161" s="167"/>
      <c r="M161" s="167"/>
      <c r="N161" s="167"/>
      <c r="O161" s="168">
        <f>+O159</f>
        <v>1.91</v>
      </c>
      <c r="P161" s="168"/>
      <c r="Q161" s="168"/>
      <c r="R161" s="168"/>
      <c r="S161" s="168"/>
      <c r="T161" s="167">
        <f t="shared" si="9"/>
        <v>0</v>
      </c>
      <c r="U161" s="167"/>
      <c r="V161" s="167"/>
      <c r="W161" s="167"/>
      <c r="X161" s="167"/>
      <c r="AG161" s="159">
        <f>T161+T162</f>
        <v>327.7</v>
      </c>
      <c r="AI161" s="15"/>
      <c r="AJ161" s="161">
        <v>844.99</v>
      </c>
      <c r="AL161" s="163">
        <f>AG161/AJ161</f>
        <v>0.388</v>
      </c>
    </row>
    <row r="162" spans="1:38" ht="12.75">
      <c r="A162" s="142"/>
      <c r="B162" s="144"/>
      <c r="C162" s="173"/>
      <c r="D162" s="174"/>
      <c r="E162" s="174"/>
      <c r="F162" s="174"/>
      <c r="G162" s="175"/>
      <c r="H162" s="74" t="s">
        <v>10</v>
      </c>
      <c r="I162" s="165" t="s">
        <v>11</v>
      </c>
      <c r="J162" s="166"/>
      <c r="K162" s="167">
        <f>K146</f>
        <v>2812.91</v>
      </c>
      <c r="L162" s="167"/>
      <c r="M162" s="167"/>
      <c r="N162" s="167"/>
      <c r="O162" s="168">
        <f>O161*O$20</f>
        <v>0.1165</v>
      </c>
      <c r="P162" s="168"/>
      <c r="Q162" s="168"/>
      <c r="R162" s="168"/>
      <c r="S162" s="168"/>
      <c r="T162" s="167">
        <f t="shared" si="9"/>
        <v>327.7</v>
      </c>
      <c r="U162" s="167"/>
      <c r="V162" s="167"/>
      <c r="W162" s="167"/>
      <c r="X162" s="167"/>
      <c r="AG162" s="160"/>
      <c r="AI162" s="15"/>
      <c r="AJ162" s="162"/>
      <c r="AL162" s="164"/>
    </row>
    <row r="163" spans="1:38" ht="12.75">
      <c r="A163" s="183" t="s">
        <v>134</v>
      </c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4"/>
      <c r="AG163" s="91"/>
      <c r="AI163" s="15"/>
      <c r="AJ163" s="90"/>
      <c r="AL163" s="89"/>
    </row>
    <row r="164" spans="1:38" ht="12.75">
      <c r="A164" s="169" t="s">
        <v>7</v>
      </c>
      <c r="B164" s="141"/>
      <c r="C164" s="170" t="s">
        <v>85</v>
      </c>
      <c r="D164" s="171"/>
      <c r="E164" s="171"/>
      <c r="F164" s="171"/>
      <c r="G164" s="172"/>
      <c r="H164" s="74" t="s">
        <v>8</v>
      </c>
      <c r="I164" s="165" t="s">
        <v>9</v>
      </c>
      <c r="J164" s="166"/>
      <c r="K164" s="167">
        <f>+K150</f>
        <v>85.14</v>
      </c>
      <c r="L164" s="167"/>
      <c r="M164" s="167"/>
      <c r="N164" s="167"/>
      <c r="O164" s="201">
        <f>+O159</f>
        <v>1.91</v>
      </c>
      <c r="P164" s="201"/>
      <c r="Q164" s="201"/>
      <c r="R164" s="201"/>
      <c r="S164" s="201"/>
      <c r="T164" s="167">
        <f t="shared" si="9"/>
        <v>162.62</v>
      </c>
      <c r="U164" s="167"/>
      <c r="V164" s="167"/>
      <c r="W164" s="167"/>
      <c r="X164" s="167"/>
      <c r="AG164" s="159">
        <f>T164+T165</f>
        <v>531.11</v>
      </c>
      <c r="AI164" s="15"/>
      <c r="AJ164" s="161">
        <v>844.99</v>
      </c>
      <c r="AL164" s="163">
        <f>AG164/AJ164</f>
        <v>0.629</v>
      </c>
    </row>
    <row r="165" spans="1:38" ht="12.75">
      <c r="A165" s="142"/>
      <c r="B165" s="144"/>
      <c r="C165" s="173"/>
      <c r="D165" s="174"/>
      <c r="E165" s="174"/>
      <c r="F165" s="174"/>
      <c r="G165" s="175"/>
      <c r="H165" s="74" t="s">
        <v>10</v>
      </c>
      <c r="I165" s="165" t="s">
        <v>11</v>
      </c>
      <c r="J165" s="166"/>
      <c r="K165" s="167">
        <f>K148</f>
        <v>2812.91</v>
      </c>
      <c r="L165" s="167"/>
      <c r="M165" s="167"/>
      <c r="N165" s="167"/>
      <c r="O165" s="168">
        <f>O164*O$23</f>
        <v>0.131</v>
      </c>
      <c r="P165" s="168"/>
      <c r="Q165" s="168"/>
      <c r="R165" s="168"/>
      <c r="S165" s="168"/>
      <c r="T165" s="167">
        <f t="shared" si="9"/>
        <v>368.49</v>
      </c>
      <c r="U165" s="167"/>
      <c r="V165" s="167"/>
      <c r="W165" s="167"/>
      <c r="X165" s="167"/>
      <c r="AG165" s="160"/>
      <c r="AI165" s="15"/>
      <c r="AJ165" s="162"/>
      <c r="AL165" s="164"/>
    </row>
    <row r="166" spans="1:38" ht="12.75">
      <c r="A166" s="169" t="s">
        <v>7</v>
      </c>
      <c r="B166" s="141"/>
      <c r="C166" s="170" t="s">
        <v>86</v>
      </c>
      <c r="D166" s="171"/>
      <c r="E166" s="171"/>
      <c r="F166" s="171"/>
      <c r="G166" s="172"/>
      <c r="H166" s="74" t="s">
        <v>8</v>
      </c>
      <c r="I166" s="165" t="s">
        <v>9</v>
      </c>
      <c r="J166" s="166"/>
      <c r="K166" s="167">
        <f>K150</f>
        <v>85.14</v>
      </c>
      <c r="L166" s="167"/>
      <c r="M166" s="167"/>
      <c r="N166" s="167"/>
      <c r="O166" s="167">
        <f>+O159</f>
        <v>1.91</v>
      </c>
      <c r="P166" s="167"/>
      <c r="Q166" s="167"/>
      <c r="R166" s="167"/>
      <c r="S166" s="167"/>
      <c r="T166" s="167">
        <f t="shared" si="9"/>
        <v>162.62</v>
      </c>
      <c r="U166" s="167"/>
      <c r="V166" s="167"/>
      <c r="W166" s="167"/>
      <c r="X166" s="167"/>
      <c r="AG166" s="159">
        <f>T166+T167</f>
        <v>503.83</v>
      </c>
      <c r="AI166" s="15"/>
      <c r="AJ166" s="161">
        <v>844.99</v>
      </c>
      <c r="AL166" s="163">
        <f>AG166/AJ166</f>
        <v>0.596</v>
      </c>
    </row>
    <row r="167" spans="1:38" ht="12.75">
      <c r="A167" s="142"/>
      <c r="B167" s="144"/>
      <c r="C167" s="173"/>
      <c r="D167" s="174"/>
      <c r="E167" s="174"/>
      <c r="F167" s="174"/>
      <c r="G167" s="175"/>
      <c r="H167" s="74" t="s">
        <v>10</v>
      </c>
      <c r="I167" s="165" t="s">
        <v>11</v>
      </c>
      <c r="J167" s="166"/>
      <c r="K167" s="167">
        <f>K151</f>
        <v>2812.91</v>
      </c>
      <c r="L167" s="167"/>
      <c r="M167" s="167"/>
      <c r="N167" s="167"/>
      <c r="O167" s="168">
        <f>O166*O$25</f>
        <v>0.1213</v>
      </c>
      <c r="P167" s="168"/>
      <c r="Q167" s="168"/>
      <c r="R167" s="168"/>
      <c r="S167" s="168"/>
      <c r="T167" s="167">
        <f t="shared" si="9"/>
        <v>341.21</v>
      </c>
      <c r="U167" s="167"/>
      <c r="V167" s="167"/>
      <c r="W167" s="167"/>
      <c r="X167" s="167"/>
      <c r="AG167" s="160"/>
      <c r="AI167" s="15"/>
      <c r="AJ167" s="162"/>
      <c r="AL167" s="164"/>
    </row>
    <row r="168" spans="4:35" ht="4.5" customHeight="1">
      <c r="D168" s="61"/>
      <c r="E168" s="61"/>
      <c r="F168" s="61"/>
      <c r="G168" s="61"/>
      <c r="H168" s="61"/>
      <c r="I168" s="61"/>
      <c r="J168" s="61"/>
      <c r="AI168" s="15"/>
    </row>
    <row r="169" spans="1:35" s="5" customFormat="1" ht="15">
      <c r="A169" s="176" t="s">
        <v>112</v>
      </c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75"/>
      <c r="AG169" s="75"/>
      <c r="AH169"/>
      <c r="AI169" s="20"/>
    </row>
    <row r="170" spans="1:33" s="24" customFormat="1" ht="27" customHeight="1">
      <c r="A170" s="177" t="s">
        <v>142</v>
      </c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177"/>
      <c r="AE170" s="177"/>
      <c r="AF170" s="23"/>
      <c r="AG170" s="23"/>
    </row>
    <row r="171" spans="1:35" ht="57.75" customHeight="1">
      <c r="A171" s="178" t="s">
        <v>4</v>
      </c>
      <c r="B171" s="179"/>
      <c r="C171" s="180" t="s">
        <v>28</v>
      </c>
      <c r="D171" s="181"/>
      <c r="E171" s="181"/>
      <c r="F171" s="181"/>
      <c r="G171" s="181"/>
      <c r="H171" s="182"/>
      <c r="I171" s="200" t="s">
        <v>5</v>
      </c>
      <c r="J171" s="200"/>
      <c r="K171" s="200" t="s">
        <v>29</v>
      </c>
      <c r="L171" s="200"/>
      <c r="M171" s="200"/>
      <c r="N171" s="200"/>
      <c r="O171" s="200" t="s">
        <v>40</v>
      </c>
      <c r="P171" s="200"/>
      <c r="Q171" s="200"/>
      <c r="R171" s="200"/>
      <c r="S171" s="200"/>
      <c r="T171" s="200" t="s">
        <v>6</v>
      </c>
      <c r="U171" s="200"/>
      <c r="V171" s="200"/>
      <c r="W171" s="200"/>
      <c r="X171" s="200"/>
      <c r="AI171" s="15"/>
    </row>
    <row r="172" spans="1:38" ht="12.75">
      <c r="A172" s="183">
        <v>1</v>
      </c>
      <c r="B172" s="184"/>
      <c r="C172" s="183">
        <v>2</v>
      </c>
      <c r="D172" s="185"/>
      <c r="E172" s="185"/>
      <c r="F172" s="185"/>
      <c r="G172" s="185"/>
      <c r="H172" s="184"/>
      <c r="I172" s="196">
        <v>3</v>
      </c>
      <c r="J172" s="196"/>
      <c r="K172" s="196">
        <v>4</v>
      </c>
      <c r="L172" s="196"/>
      <c r="M172" s="196"/>
      <c r="N172" s="196"/>
      <c r="O172" s="196">
        <v>5</v>
      </c>
      <c r="P172" s="196"/>
      <c r="Q172" s="196"/>
      <c r="R172" s="196"/>
      <c r="S172" s="196"/>
      <c r="T172" s="197" t="s">
        <v>79</v>
      </c>
      <c r="U172" s="198"/>
      <c r="V172" s="198"/>
      <c r="W172" s="198"/>
      <c r="X172" s="199"/>
      <c r="AG172" s="14" t="s">
        <v>33</v>
      </c>
      <c r="AI172" s="15"/>
      <c r="AJ172" s="14" t="s">
        <v>33</v>
      </c>
      <c r="AL172" s="14" t="s">
        <v>32</v>
      </c>
    </row>
    <row r="173" spans="1:38" ht="12.75">
      <c r="A173" s="183" t="s">
        <v>133</v>
      </c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4"/>
      <c r="AI173" s="15"/>
      <c r="AJ173" s="14"/>
      <c r="AL173" s="14"/>
    </row>
    <row r="174" spans="1:38" ht="12.75" customHeight="1">
      <c r="A174" s="169" t="s">
        <v>7</v>
      </c>
      <c r="B174" s="141"/>
      <c r="C174" s="170" t="s">
        <v>85</v>
      </c>
      <c r="D174" s="171"/>
      <c r="E174" s="171"/>
      <c r="F174" s="171"/>
      <c r="G174" s="172"/>
      <c r="H174" s="74" t="s">
        <v>8</v>
      </c>
      <c r="I174" s="165" t="s">
        <v>9</v>
      </c>
      <c r="J174" s="166"/>
      <c r="K174" s="167">
        <f>K159</f>
        <v>0</v>
      </c>
      <c r="L174" s="167"/>
      <c r="M174" s="167"/>
      <c r="N174" s="167"/>
      <c r="O174" s="167">
        <f>+O33*2</f>
        <v>6.6</v>
      </c>
      <c r="P174" s="167"/>
      <c r="Q174" s="167"/>
      <c r="R174" s="167"/>
      <c r="S174" s="167"/>
      <c r="T174" s="167">
        <f>K174*O174</f>
        <v>0</v>
      </c>
      <c r="U174" s="167"/>
      <c r="V174" s="167"/>
      <c r="W174" s="167"/>
      <c r="X174" s="167"/>
      <c r="AG174" s="159">
        <f>T174+T175</f>
        <v>1227.27</v>
      </c>
      <c r="AI174" s="15"/>
      <c r="AJ174" s="161">
        <v>844.99</v>
      </c>
      <c r="AL174" s="163">
        <f>AG174/AJ174</f>
        <v>1.452</v>
      </c>
    </row>
    <row r="175" spans="1:38" ht="12.75">
      <c r="A175" s="142"/>
      <c r="B175" s="144"/>
      <c r="C175" s="173"/>
      <c r="D175" s="174"/>
      <c r="E175" s="174"/>
      <c r="F175" s="174"/>
      <c r="G175" s="175"/>
      <c r="H175" s="74" t="s">
        <v>10</v>
      </c>
      <c r="I175" s="165" t="s">
        <v>11</v>
      </c>
      <c r="J175" s="166"/>
      <c r="K175" s="167">
        <f>K160</f>
        <v>2812.91</v>
      </c>
      <c r="L175" s="167"/>
      <c r="M175" s="167"/>
      <c r="N175" s="167"/>
      <c r="O175" s="168">
        <f>O174*O$18</f>
        <v>0.4363</v>
      </c>
      <c r="P175" s="168"/>
      <c r="Q175" s="168"/>
      <c r="R175" s="168"/>
      <c r="S175" s="168"/>
      <c r="T175" s="167">
        <f>K175*O175</f>
        <v>1227.27</v>
      </c>
      <c r="U175" s="167"/>
      <c r="V175" s="167"/>
      <c r="W175" s="167"/>
      <c r="X175" s="167"/>
      <c r="AG175" s="160"/>
      <c r="AI175" s="15"/>
      <c r="AJ175" s="162"/>
      <c r="AL175" s="164"/>
    </row>
    <row r="176" spans="1:38" ht="12.75" customHeight="1">
      <c r="A176" s="169" t="s">
        <v>7</v>
      </c>
      <c r="B176" s="141"/>
      <c r="C176" s="170" t="s">
        <v>86</v>
      </c>
      <c r="D176" s="171"/>
      <c r="E176" s="171"/>
      <c r="F176" s="171"/>
      <c r="G176" s="172"/>
      <c r="H176" s="74" t="s">
        <v>8</v>
      </c>
      <c r="I176" s="165" t="s">
        <v>9</v>
      </c>
      <c r="J176" s="166"/>
      <c r="K176" s="167">
        <f>K161</f>
        <v>0</v>
      </c>
      <c r="L176" s="167"/>
      <c r="M176" s="167"/>
      <c r="N176" s="167"/>
      <c r="O176" s="167">
        <f>+O174</f>
        <v>6.6</v>
      </c>
      <c r="P176" s="167"/>
      <c r="Q176" s="167"/>
      <c r="R176" s="167"/>
      <c r="S176" s="167"/>
      <c r="T176" s="167">
        <f>K176*O176</f>
        <v>0</v>
      </c>
      <c r="U176" s="167"/>
      <c r="V176" s="167"/>
      <c r="W176" s="167"/>
      <c r="X176" s="167"/>
      <c r="AG176" s="159">
        <f>T176+T177</f>
        <v>1132.48</v>
      </c>
      <c r="AI176" s="15"/>
      <c r="AJ176" s="161">
        <v>844.99</v>
      </c>
      <c r="AL176" s="163">
        <f>AG176/AJ176</f>
        <v>1.34</v>
      </c>
    </row>
    <row r="177" spans="1:38" ht="12.75">
      <c r="A177" s="142"/>
      <c r="B177" s="144"/>
      <c r="C177" s="173"/>
      <c r="D177" s="174"/>
      <c r="E177" s="174"/>
      <c r="F177" s="174"/>
      <c r="G177" s="175"/>
      <c r="H177" s="74" t="s">
        <v>10</v>
      </c>
      <c r="I177" s="165" t="s">
        <v>11</v>
      </c>
      <c r="J177" s="166"/>
      <c r="K177" s="167">
        <f>K162</f>
        <v>2812.91</v>
      </c>
      <c r="L177" s="167"/>
      <c r="M177" s="167"/>
      <c r="N177" s="167"/>
      <c r="O177" s="168">
        <f>O176*O$20</f>
        <v>0.4026</v>
      </c>
      <c r="P177" s="168"/>
      <c r="Q177" s="168"/>
      <c r="R177" s="168"/>
      <c r="S177" s="168"/>
      <c r="T177" s="167">
        <f>K177*O177</f>
        <v>1132.48</v>
      </c>
      <c r="U177" s="167"/>
      <c r="V177" s="167"/>
      <c r="W177" s="167"/>
      <c r="X177" s="167"/>
      <c r="AG177" s="160"/>
      <c r="AI177" s="15"/>
      <c r="AJ177" s="162"/>
      <c r="AL177" s="164"/>
    </row>
    <row r="178" spans="1:38" ht="12.75">
      <c r="A178" s="183" t="s">
        <v>134</v>
      </c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/>
      <c r="T178" s="185"/>
      <c r="U178" s="185"/>
      <c r="V178" s="185"/>
      <c r="W178" s="185"/>
      <c r="X178" s="184"/>
      <c r="AG178" s="91"/>
      <c r="AI178" s="15"/>
      <c r="AJ178" s="90"/>
      <c r="AL178" s="89"/>
    </row>
    <row r="179" spans="1:38" ht="12.75">
      <c r="A179" s="169" t="s">
        <v>7</v>
      </c>
      <c r="B179" s="141"/>
      <c r="C179" s="170" t="s">
        <v>85</v>
      </c>
      <c r="D179" s="171"/>
      <c r="E179" s="171"/>
      <c r="F179" s="171"/>
      <c r="G179" s="172"/>
      <c r="H179" s="74" t="s">
        <v>8</v>
      </c>
      <c r="I179" s="165" t="s">
        <v>9</v>
      </c>
      <c r="J179" s="166"/>
      <c r="K179" s="167">
        <f>K164</f>
        <v>85.14</v>
      </c>
      <c r="L179" s="167"/>
      <c r="M179" s="167"/>
      <c r="N179" s="167"/>
      <c r="O179" s="167">
        <f>+O174</f>
        <v>6.6</v>
      </c>
      <c r="P179" s="167"/>
      <c r="Q179" s="167"/>
      <c r="R179" s="167"/>
      <c r="S179" s="167"/>
      <c r="T179" s="167">
        <f>K179*O179</f>
        <v>561.92</v>
      </c>
      <c r="U179" s="167"/>
      <c r="V179" s="167"/>
      <c r="W179" s="167"/>
      <c r="X179" s="167"/>
      <c r="AG179" s="159">
        <f>T179+T180</f>
        <v>1835.61</v>
      </c>
      <c r="AI179" s="15"/>
      <c r="AJ179" s="161">
        <v>844.99</v>
      </c>
      <c r="AL179" s="163">
        <f>AG179/AJ179</f>
        <v>2.172</v>
      </c>
    </row>
    <row r="180" spans="1:38" ht="12.75">
      <c r="A180" s="142"/>
      <c r="B180" s="144"/>
      <c r="C180" s="173"/>
      <c r="D180" s="174"/>
      <c r="E180" s="174"/>
      <c r="F180" s="174"/>
      <c r="G180" s="175"/>
      <c r="H180" s="74" t="s">
        <v>10</v>
      </c>
      <c r="I180" s="165" t="s">
        <v>11</v>
      </c>
      <c r="J180" s="166"/>
      <c r="K180" s="167">
        <f>K165</f>
        <v>2812.91</v>
      </c>
      <c r="L180" s="167"/>
      <c r="M180" s="167"/>
      <c r="N180" s="167"/>
      <c r="O180" s="168">
        <f>O179*O$23</f>
        <v>0.4528</v>
      </c>
      <c r="P180" s="168"/>
      <c r="Q180" s="168"/>
      <c r="R180" s="168"/>
      <c r="S180" s="168"/>
      <c r="T180" s="167">
        <f>K180*O180</f>
        <v>1273.69</v>
      </c>
      <c r="U180" s="167"/>
      <c r="V180" s="167"/>
      <c r="W180" s="167"/>
      <c r="X180" s="167"/>
      <c r="AG180" s="160"/>
      <c r="AI180" s="15"/>
      <c r="AJ180" s="162"/>
      <c r="AL180" s="164"/>
    </row>
    <row r="181" spans="1:38" ht="12.75">
      <c r="A181" s="169" t="s">
        <v>7</v>
      </c>
      <c r="B181" s="141"/>
      <c r="C181" s="170" t="s">
        <v>86</v>
      </c>
      <c r="D181" s="171"/>
      <c r="E181" s="171"/>
      <c r="F181" s="171"/>
      <c r="G181" s="172"/>
      <c r="H181" s="74" t="s">
        <v>8</v>
      </c>
      <c r="I181" s="165" t="s">
        <v>9</v>
      </c>
      <c r="J181" s="166"/>
      <c r="K181" s="167">
        <f>K166</f>
        <v>85.14</v>
      </c>
      <c r="L181" s="167"/>
      <c r="M181" s="167"/>
      <c r="N181" s="167"/>
      <c r="O181" s="167">
        <f>+O174</f>
        <v>6.6</v>
      </c>
      <c r="P181" s="167"/>
      <c r="Q181" s="167"/>
      <c r="R181" s="167"/>
      <c r="S181" s="167"/>
      <c r="T181" s="167">
        <f>K181*O181</f>
        <v>561.92</v>
      </c>
      <c r="U181" s="167"/>
      <c r="V181" s="167"/>
      <c r="W181" s="167"/>
      <c r="X181" s="167"/>
      <c r="AG181" s="159">
        <f>T181+T182</f>
        <v>1740.81</v>
      </c>
      <c r="AI181" s="15"/>
      <c r="AJ181" s="161">
        <v>844.99</v>
      </c>
      <c r="AL181" s="163">
        <f>AG181/AJ181</f>
        <v>2.06</v>
      </c>
    </row>
    <row r="182" spans="1:38" ht="12.75">
      <c r="A182" s="142"/>
      <c r="B182" s="144"/>
      <c r="C182" s="173"/>
      <c r="D182" s="174"/>
      <c r="E182" s="174"/>
      <c r="F182" s="174"/>
      <c r="G182" s="175"/>
      <c r="H182" s="74" t="s">
        <v>10</v>
      </c>
      <c r="I182" s="165" t="s">
        <v>11</v>
      </c>
      <c r="J182" s="166"/>
      <c r="K182" s="167">
        <f>K167</f>
        <v>2812.91</v>
      </c>
      <c r="L182" s="167"/>
      <c r="M182" s="167"/>
      <c r="N182" s="167"/>
      <c r="O182" s="168">
        <f>O181*O$25</f>
        <v>0.4191</v>
      </c>
      <c r="P182" s="168"/>
      <c r="Q182" s="168"/>
      <c r="R182" s="168"/>
      <c r="S182" s="168"/>
      <c r="T182" s="167">
        <f>K182*O182</f>
        <v>1178.89</v>
      </c>
      <c r="U182" s="167"/>
      <c r="V182" s="167"/>
      <c r="W182" s="167"/>
      <c r="X182" s="167"/>
      <c r="AG182" s="160"/>
      <c r="AI182" s="15"/>
      <c r="AJ182" s="162"/>
      <c r="AL182" s="164"/>
    </row>
    <row r="183" spans="1:33" s="24" customFormat="1" ht="30.75" customHeight="1">
      <c r="A183" s="177" t="s">
        <v>143</v>
      </c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  <c r="AE183" s="177"/>
      <c r="AF183" s="23"/>
      <c r="AG183" s="23"/>
    </row>
    <row r="184" spans="1:35" ht="49.5" customHeight="1" hidden="1">
      <c r="A184" s="178" t="s">
        <v>4</v>
      </c>
      <c r="B184" s="179"/>
      <c r="C184" s="180" t="s">
        <v>28</v>
      </c>
      <c r="D184" s="181"/>
      <c r="E184" s="181"/>
      <c r="F184" s="181"/>
      <c r="G184" s="181"/>
      <c r="H184" s="182"/>
      <c r="I184" s="200" t="s">
        <v>5</v>
      </c>
      <c r="J184" s="200"/>
      <c r="K184" s="200" t="s">
        <v>29</v>
      </c>
      <c r="L184" s="200"/>
      <c r="M184" s="200"/>
      <c r="N184" s="200"/>
      <c r="O184" s="200" t="s">
        <v>113</v>
      </c>
      <c r="P184" s="200"/>
      <c r="Q184" s="200"/>
      <c r="R184" s="200"/>
      <c r="S184" s="200"/>
      <c r="T184" s="200" t="s">
        <v>6</v>
      </c>
      <c r="U184" s="200"/>
      <c r="V184" s="200"/>
      <c r="W184" s="200"/>
      <c r="X184" s="200"/>
      <c r="AI184" s="15"/>
    </row>
    <row r="185" spans="1:38" ht="12.75" hidden="1">
      <c r="A185" s="183">
        <v>1</v>
      </c>
      <c r="B185" s="184"/>
      <c r="C185" s="183">
        <v>2</v>
      </c>
      <c r="D185" s="185"/>
      <c r="E185" s="185"/>
      <c r="F185" s="185"/>
      <c r="G185" s="185"/>
      <c r="H185" s="184"/>
      <c r="I185" s="196">
        <v>3</v>
      </c>
      <c r="J185" s="196"/>
      <c r="K185" s="196">
        <v>4</v>
      </c>
      <c r="L185" s="196"/>
      <c r="M185" s="196"/>
      <c r="N185" s="196"/>
      <c r="O185" s="196">
        <v>5</v>
      </c>
      <c r="P185" s="196"/>
      <c r="Q185" s="196"/>
      <c r="R185" s="196"/>
      <c r="S185" s="196"/>
      <c r="T185" s="197" t="s">
        <v>79</v>
      </c>
      <c r="U185" s="198"/>
      <c r="V185" s="198"/>
      <c r="W185" s="198"/>
      <c r="X185" s="199"/>
      <c r="AI185" s="15"/>
      <c r="AJ185" s="14"/>
      <c r="AL185" s="14"/>
    </row>
    <row r="186" spans="1:38" ht="12.75">
      <c r="A186" s="183" t="s">
        <v>133</v>
      </c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4"/>
      <c r="AI186" s="15"/>
      <c r="AJ186" s="14"/>
      <c r="AL186" s="14"/>
    </row>
    <row r="187" spans="1:38" ht="12.75">
      <c r="A187" s="169" t="s">
        <v>7</v>
      </c>
      <c r="B187" s="141"/>
      <c r="C187" s="170" t="s">
        <v>85</v>
      </c>
      <c r="D187" s="171"/>
      <c r="E187" s="171"/>
      <c r="F187" s="171"/>
      <c r="G187" s="172"/>
      <c r="H187" s="74" t="s">
        <v>8</v>
      </c>
      <c r="I187" s="165" t="s">
        <v>9</v>
      </c>
      <c r="J187" s="166"/>
      <c r="K187" s="167">
        <f>+K159</f>
        <v>0</v>
      </c>
      <c r="L187" s="167"/>
      <c r="M187" s="167"/>
      <c r="N187" s="167"/>
      <c r="O187" s="167">
        <f>+O47*2</f>
        <v>6.48</v>
      </c>
      <c r="P187" s="167"/>
      <c r="Q187" s="167"/>
      <c r="R187" s="167"/>
      <c r="S187" s="167"/>
      <c r="T187" s="167">
        <f>K187*O187</f>
        <v>0</v>
      </c>
      <c r="U187" s="167"/>
      <c r="V187" s="167"/>
      <c r="W187" s="167"/>
      <c r="X187" s="167"/>
      <c r="AG187" s="159">
        <f>T187+T188</f>
        <v>1204.77</v>
      </c>
      <c r="AI187" s="15"/>
      <c r="AJ187" s="161">
        <v>844.99</v>
      </c>
      <c r="AL187" s="163">
        <f>AG187/AJ187</f>
        <v>1.426</v>
      </c>
    </row>
    <row r="188" spans="1:38" ht="12.75">
      <c r="A188" s="142"/>
      <c r="B188" s="144"/>
      <c r="C188" s="173"/>
      <c r="D188" s="174"/>
      <c r="E188" s="174"/>
      <c r="F188" s="174"/>
      <c r="G188" s="175"/>
      <c r="H188" s="74" t="s">
        <v>10</v>
      </c>
      <c r="I188" s="165" t="s">
        <v>11</v>
      </c>
      <c r="J188" s="166"/>
      <c r="K188" s="167">
        <f>+K160</f>
        <v>2812.91</v>
      </c>
      <c r="L188" s="167"/>
      <c r="M188" s="167"/>
      <c r="N188" s="167"/>
      <c r="O188" s="168">
        <f>O187*O$18</f>
        <v>0.4283</v>
      </c>
      <c r="P188" s="168"/>
      <c r="Q188" s="168"/>
      <c r="R188" s="168"/>
      <c r="S188" s="168"/>
      <c r="T188" s="167">
        <f>K188*O188</f>
        <v>1204.77</v>
      </c>
      <c r="U188" s="167"/>
      <c r="V188" s="167"/>
      <c r="W188" s="167"/>
      <c r="X188" s="167"/>
      <c r="AG188" s="160"/>
      <c r="AI188" s="15"/>
      <c r="AJ188" s="162"/>
      <c r="AL188" s="164"/>
    </row>
    <row r="189" spans="1:38" ht="12.75">
      <c r="A189" s="169" t="s">
        <v>7</v>
      </c>
      <c r="B189" s="141"/>
      <c r="C189" s="170" t="s">
        <v>86</v>
      </c>
      <c r="D189" s="171"/>
      <c r="E189" s="171"/>
      <c r="F189" s="171"/>
      <c r="G189" s="172"/>
      <c r="H189" s="74" t="s">
        <v>8</v>
      </c>
      <c r="I189" s="165" t="s">
        <v>9</v>
      </c>
      <c r="J189" s="166"/>
      <c r="K189" s="167">
        <f>+K161</f>
        <v>0</v>
      </c>
      <c r="L189" s="167"/>
      <c r="M189" s="167"/>
      <c r="N189" s="167"/>
      <c r="O189" s="167">
        <f>+O187</f>
        <v>6.48</v>
      </c>
      <c r="P189" s="167"/>
      <c r="Q189" s="167"/>
      <c r="R189" s="167"/>
      <c r="S189" s="167"/>
      <c r="T189" s="167">
        <f>K189*O189</f>
        <v>0</v>
      </c>
      <c r="U189" s="167"/>
      <c r="V189" s="167"/>
      <c r="W189" s="167"/>
      <c r="X189" s="167"/>
      <c r="AG189" s="159">
        <f>T189+T190</f>
        <v>1111.94</v>
      </c>
      <c r="AI189" s="15"/>
      <c r="AJ189" s="161">
        <v>844.99</v>
      </c>
      <c r="AL189" s="163">
        <f>AG189/AJ189</f>
        <v>1.316</v>
      </c>
    </row>
    <row r="190" spans="1:38" ht="12.75">
      <c r="A190" s="142"/>
      <c r="B190" s="144"/>
      <c r="C190" s="173"/>
      <c r="D190" s="174"/>
      <c r="E190" s="174"/>
      <c r="F190" s="174"/>
      <c r="G190" s="175"/>
      <c r="H190" s="74" t="s">
        <v>10</v>
      </c>
      <c r="I190" s="165" t="s">
        <v>11</v>
      </c>
      <c r="J190" s="166"/>
      <c r="K190" s="167">
        <f>+K162</f>
        <v>2812.91</v>
      </c>
      <c r="L190" s="167"/>
      <c r="M190" s="167"/>
      <c r="N190" s="167"/>
      <c r="O190" s="168">
        <f>O189*O$20</f>
        <v>0.3953</v>
      </c>
      <c r="P190" s="168"/>
      <c r="Q190" s="168"/>
      <c r="R190" s="168"/>
      <c r="S190" s="168"/>
      <c r="T190" s="167">
        <f>K190*O190</f>
        <v>1111.94</v>
      </c>
      <c r="U190" s="167"/>
      <c r="V190" s="167"/>
      <c r="W190" s="167"/>
      <c r="X190" s="167"/>
      <c r="AG190" s="160"/>
      <c r="AI190" s="15"/>
      <c r="AJ190" s="162"/>
      <c r="AL190" s="164"/>
    </row>
    <row r="191" spans="1:38" ht="12.75">
      <c r="A191" s="183" t="s">
        <v>134</v>
      </c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4"/>
      <c r="AG191" s="91"/>
      <c r="AI191" s="15"/>
      <c r="AJ191" s="90"/>
      <c r="AL191" s="89"/>
    </row>
    <row r="192" spans="1:38" ht="12.75">
      <c r="A192" s="169" t="s">
        <v>7</v>
      </c>
      <c r="B192" s="141"/>
      <c r="C192" s="170" t="s">
        <v>85</v>
      </c>
      <c r="D192" s="171"/>
      <c r="E192" s="171"/>
      <c r="F192" s="171"/>
      <c r="G192" s="172"/>
      <c r="H192" s="74" t="s">
        <v>8</v>
      </c>
      <c r="I192" s="165" t="s">
        <v>9</v>
      </c>
      <c r="J192" s="166"/>
      <c r="K192" s="167">
        <f>+K164</f>
        <v>85.14</v>
      </c>
      <c r="L192" s="167"/>
      <c r="M192" s="167"/>
      <c r="N192" s="167"/>
      <c r="O192" s="167">
        <f>+O52*2</f>
        <v>6.48</v>
      </c>
      <c r="P192" s="167"/>
      <c r="Q192" s="167"/>
      <c r="R192" s="167"/>
      <c r="S192" s="167"/>
      <c r="T192" s="167">
        <f>K192*O192</f>
        <v>551.71</v>
      </c>
      <c r="U192" s="167"/>
      <c r="V192" s="167"/>
      <c r="W192" s="167"/>
      <c r="X192" s="167"/>
      <c r="AG192" s="159">
        <f>T192+T193</f>
        <v>1802.05</v>
      </c>
      <c r="AI192" s="15"/>
      <c r="AJ192" s="161">
        <v>844.99</v>
      </c>
      <c r="AL192" s="163">
        <f>AG192/AJ192</f>
        <v>2.133</v>
      </c>
    </row>
    <row r="193" spans="1:38" ht="12.75">
      <c r="A193" s="142"/>
      <c r="B193" s="144"/>
      <c r="C193" s="173"/>
      <c r="D193" s="174"/>
      <c r="E193" s="174"/>
      <c r="F193" s="174"/>
      <c r="G193" s="175"/>
      <c r="H193" s="74" t="s">
        <v>10</v>
      </c>
      <c r="I193" s="165" t="s">
        <v>11</v>
      </c>
      <c r="J193" s="166"/>
      <c r="K193" s="167">
        <f>+K165</f>
        <v>2812.91</v>
      </c>
      <c r="L193" s="167"/>
      <c r="M193" s="167"/>
      <c r="N193" s="167"/>
      <c r="O193" s="168">
        <f>O192*O$23</f>
        <v>0.4445</v>
      </c>
      <c r="P193" s="168"/>
      <c r="Q193" s="168"/>
      <c r="R193" s="168"/>
      <c r="S193" s="168"/>
      <c r="T193" s="167">
        <f>K193*O193</f>
        <v>1250.34</v>
      </c>
      <c r="U193" s="167"/>
      <c r="V193" s="167"/>
      <c r="W193" s="167"/>
      <c r="X193" s="167"/>
      <c r="AG193" s="160"/>
      <c r="AI193" s="15"/>
      <c r="AJ193" s="162"/>
      <c r="AL193" s="164"/>
    </row>
    <row r="194" spans="1:38" ht="12.75">
      <c r="A194" s="169" t="s">
        <v>7</v>
      </c>
      <c r="B194" s="141"/>
      <c r="C194" s="170" t="s">
        <v>86</v>
      </c>
      <c r="D194" s="171"/>
      <c r="E194" s="171"/>
      <c r="F194" s="171"/>
      <c r="G194" s="172"/>
      <c r="H194" s="74" t="s">
        <v>8</v>
      </c>
      <c r="I194" s="165" t="s">
        <v>9</v>
      </c>
      <c r="J194" s="166"/>
      <c r="K194" s="167">
        <f>+K166</f>
        <v>85.14</v>
      </c>
      <c r="L194" s="167"/>
      <c r="M194" s="167"/>
      <c r="N194" s="167"/>
      <c r="O194" s="167">
        <f>+O192</f>
        <v>6.48</v>
      </c>
      <c r="P194" s="167"/>
      <c r="Q194" s="167"/>
      <c r="R194" s="167"/>
      <c r="S194" s="167"/>
      <c r="T194" s="167">
        <f>K194*O194</f>
        <v>551.71</v>
      </c>
      <c r="U194" s="167"/>
      <c r="V194" s="167"/>
      <c r="W194" s="167"/>
      <c r="X194" s="167"/>
      <c r="AG194" s="159">
        <f>T194+T195</f>
        <v>1709.22</v>
      </c>
      <c r="AI194" s="15"/>
      <c r="AJ194" s="161">
        <v>844.99</v>
      </c>
      <c r="AL194" s="163">
        <f>AG194/AJ194</f>
        <v>2.023</v>
      </c>
    </row>
    <row r="195" spans="1:38" ht="12.75">
      <c r="A195" s="142"/>
      <c r="B195" s="144"/>
      <c r="C195" s="173"/>
      <c r="D195" s="174"/>
      <c r="E195" s="174"/>
      <c r="F195" s="174"/>
      <c r="G195" s="175"/>
      <c r="H195" s="74" t="s">
        <v>10</v>
      </c>
      <c r="I195" s="165" t="s">
        <v>11</v>
      </c>
      <c r="J195" s="166"/>
      <c r="K195" s="167">
        <f>+K167</f>
        <v>2812.91</v>
      </c>
      <c r="L195" s="167"/>
      <c r="M195" s="167"/>
      <c r="N195" s="167"/>
      <c r="O195" s="168">
        <f>O194*O$25</f>
        <v>0.4115</v>
      </c>
      <c r="P195" s="168"/>
      <c r="Q195" s="168"/>
      <c r="R195" s="168"/>
      <c r="S195" s="168"/>
      <c r="T195" s="167">
        <f>K195*O195</f>
        <v>1157.51</v>
      </c>
      <c r="U195" s="167"/>
      <c r="V195" s="167"/>
      <c r="W195" s="167"/>
      <c r="X195" s="167"/>
      <c r="AG195" s="160"/>
      <c r="AI195" s="15"/>
      <c r="AJ195" s="162"/>
      <c r="AL195" s="164"/>
    </row>
    <row r="196" spans="1:33" s="24" customFormat="1" ht="27" customHeight="1">
      <c r="A196" s="177" t="s">
        <v>144</v>
      </c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  <c r="AE196" s="177"/>
      <c r="AF196" s="177"/>
      <c r="AG196" s="177"/>
    </row>
    <row r="197" spans="1:38" ht="12.75">
      <c r="A197" s="183" t="s">
        <v>133</v>
      </c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185"/>
      <c r="T197" s="185"/>
      <c r="U197" s="185"/>
      <c r="V197" s="185"/>
      <c r="W197" s="185"/>
      <c r="X197" s="184"/>
      <c r="AI197" s="15"/>
      <c r="AJ197" s="14"/>
      <c r="AL197" s="14"/>
    </row>
    <row r="198" spans="1:38" ht="12.75">
      <c r="A198" s="169" t="s">
        <v>7</v>
      </c>
      <c r="B198" s="141"/>
      <c r="C198" s="170" t="s">
        <v>85</v>
      </c>
      <c r="D198" s="171"/>
      <c r="E198" s="171"/>
      <c r="F198" s="171"/>
      <c r="G198" s="172"/>
      <c r="H198" s="74" t="s">
        <v>8</v>
      </c>
      <c r="I198" s="165" t="s">
        <v>9</v>
      </c>
      <c r="J198" s="166"/>
      <c r="K198" s="167">
        <f>+K187</f>
        <v>0</v>
      </c>
      <c r="L198" s="167"/>
      <c r="M198" s="167"/>
      <c r="N198" s="167"/>
      <c r="O198" s="167">
        <f>+O75*2</f>
        <v>5.26</v>
      </c>
      <c r="P198" s="167"/>
      <c r="Q198" s="167"/>
      <c r="R198" s="167"/>
      <c r="S198" s="167"/>
      <c r="T198" s="167">
        <f>K198*O198</f>
        <v>0</v>
      </c>
      <c r="U198" s="167"/>
      <c r="V198" s="167"/>
      <c r="W198" s="167"/>
      <c r="X198" s="167"/>
      <c r="AG198" s="159">
        <f>T198+T199</f>
        <v>978.05</v>
      </c>
      <c r="AI198" s="15"/>
      <c r="AJ198" s="161">
        <v>844.99</v>
      </c>
      <c r="AL198" s="163">
        <f>AG198/AJ198</f>
        <v>1.157</v>
      </c>
    </row>
    <row r="199" spans="1:38" ht="12.75">
      <c r="A199" s="142"/>
      <c r="B199" s="144"/>
      <c r="C199" s="173"/>
      <c r="D199" s="174"/>
      <c r="E199" s="174"/>
      <c r="F199" s="174"/>
      <c r="G199" s="175"/>
      <c r="H199" s="74" t="s">
        <v>10</v>
      </c>
      <c r="I199" s="165" t="s">
        <v>11</v>
      </c>
      <c r="J199" s="166"/>
      <c r="K199" s="167">
        <f>+K188</f>
        <v>2812.91</v>
      </c>
      <c r="L199" s="167"/>
      <c r="M199" s="167"/>
      <c r="N199" s="167"/>
      <c r="O199" s="168">
        <f>O198*O$18</f>
        <v>0.3477</v>
      </c>
      <c r="P199" s="168"/>
      <c r="Q199" s="168"/>
      <c r="R199" s="168"/>
      <c r="S199" s="168"/>
      <c r="T199" s="167">
        <f>K199*O199</f>
        <v>978.05</v>
      </c>
      <c r="U199" s="167"/>
      <c r="V199" s="167"/>
      <c r="W199" s="167"/>
      <c r="X199" s="167"/>
      <c r="AG199" s="160"/>
      <c r="AI199" s="15"/>
      <c r="AJ199" s="162"/>
      <c r="AL199" s="164"/>
    </row>
    <row r="200" spans="1:38" ht="12.75">
      <c r="A200" s="169" t="s">
        <v>7</v>
      </c>
      <c r="B200" s="141"/>
      <c r="C200" s="170" t="s">
        <v>86</v>
      </c>
      <c r="D200" s="171"/>
      <c r="E200" s="171"/>
      <c r="F200" s="171"/>
      <c r="G200" s="172"/>
      <c r="H200" s="74" t="s">
        <v>8</v>
      </c>
      <c r="I200" s="165" t="s">
        <v>9</v>
      </c>
      <c r="J200" s="166"/>
      <c r="K200" s="167">
        <f>+K189</f>
        <v>0</v>
      </c>
      <c r="L200" s="167"/>
      <c r="M200" s="167"/>
      <c r="N200" s="167"/>
      <c r="O200" s="167">
        <f>+O198</f>
        <v>5.26</v>
      </c>
      <c r="P200" s="167"/>
      <c r="Q200" s="167"/>
      <c r="R200" s="167"/>
      <c r="S200" s="167"/>
      <c r="T200" s="167">
        <f>K200*O200</f>
        <v>0</v>
      </c>
      <c r="U200" s="167"/>
      <c r="V200" s="167"/>
      <c r="W200" s="167"/>
      <c r="X200" s="167"/>
      <c r="AG200" s="159">
        <f>T200+T201</f>
        <v>902.66</v>
      </c>
      <c r="AI200" s="15"/>
      <c r="AJ200" s="161">
        <v>844.99</v>
      </c>
      <c r="AL200" s="163">
        <f>AG200/AJ200</f>
        <v>1.068</v>
      </c>
    </row>
    <row r="201" spans="1:38" ht="12.75">
      <c r="A201" s="142"/>
      <c r="B201" s="144"/>
      <c r="C201" s="173"/>
      <c r="D201" s="174"/>
      <c r="E201" s="174"/>
      <c r="F201" s="174"/>
      <c r="G201" s="175"/>
      <c r="H201" s="74" t="s">
        <v>10</v>
      </c>
      <c r="I201" s="165" t="s">
        <v>11</v>
      </c>
      <c r="J201" s="166"/>
      <c r="K201" s="167">
        <f>+K190</f>
        <v>2812.91</v>
      </c>
      <c r="L201" s="167"/>
      <c r="M201" s="167"/>
      <c r="N201" s="167"/>
      <c r="O201" s="168">
        <f>O200*O$20</f>
        <v>0.3209</v>
      </c>
      <c r="P201" s="168"/>
      <c r="Q201" s="168"/>
      <c r="R201" s="168"/>
      <c r="S201" s="168"/>
      <c r="T201" s="167">
        <f>K201*O201</f>
        <v>902.66</v>
      </c>
      <c r="U201" s="167"/>
      <c r="V201" s="167"/>
      <c r="W201" s="167"/>
      <c r="X201" s="167"/>
      <c r="AG201" s="160"/>
      <c r="AI201" s="15"/>
      <c r="AJ201" s="162"/>
      <c r="AL201" s="164"/>
    </row>
    <row r="202" spans="1:38" ht="12.75">
      <c r="A202" s="183" t="s">
        <v>134</v>
      </c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185"/>
      <c r="T202" s="185"/>
      <c r="U202" s="185"/>
      <c r="V202" s="185"/>
      <c r="W202" s="185"/>
      <c r="X202" s="184"/>
      <c r="AG202" s="91"/>
      <c r="AI202" s="15"/>
      <c r="AJ202" s="90"/>
      <c r="AL202" s="89"/>
    </row>
    <row r="203" spans="1:38" ht="12.75">
      <c r="A203" s="169" t="s">
        <v>7</v>
      </c>
      <c r="B203" s="141"/>
      <c r="C203" s="170" t="s">
        <v>85</v>
      </c>
      <c r="D203" s="171"/>
      <c r="E203" s="171"/>
      <c r="F203" s="171"/>
      <c r="G203" s="172"/>
      <c r="H203" s="74" t="s">
        <v>8</v>
      </c>
      <c r="I203" s="165" t="s">
        <v>9</v>
      </c>
      <c r="J203" s="166"/>
      <c r="K203" s="167">
        <f>+K192</f>
        <v>85.14</v>
      </c>
      <c r="L203" s="167"/>
      <c r="M203" s="167"/>
      <c r="N203" s="167"/>
      <c r="O203" s="167">
        <f>+O80*2</f>
        <v>5.26</v>
      </c>
      <c r="P203" s="167"/>
      <c r="Q203" s="167"/>
      <c r="R203" s="167"/>
      <c r="S203" s="167"/>
      <c r="T203" s="167">
        <f>K203*O203</f>
        <v>447.84</v>
      </c>
      <c r="U203" s="167"/>
      <c r="V203" s="167"/>
      <c r="W203" s="167"/>
      <c r="X203" s="167"/>
      <c r="AG203" s="159">
        <f>T203+T204</f>
        <v>1462.74</v>
      </c>
      <c r="AI203" s="15"/>
      <c r="AJ203" s="161">
        <v>844.99</v>
      </c>
      <c r="AL203" s="163">
        <f>AG203/AJ203</f>
        <v>1.731</v>
      </c>
    </row>
    <row r="204" spans="1:38" ht="12.75">
      <c r="A204" s="142"/>
      <c r="B204" s="144"/>
      <c r="C204" s="173"/>
      <c r="D204" s="174"/>
      <c r="E204" s="174"/>
      <c r="F204" s="174"/>
      <c r="G204" s="175"/>
      <c r="H204" s="74" t="s">
        <v>10</v>
      </c>
      <c r="I204" s="165" t="s">
        <v>11</v>
      </c>
      <c r="J204" s="166"/>
      <c r="K204" s="167">
        <f>+K193</f>
        <v>2812.91</v>
      </c>
      <c r="L204" s="167"/>
      <c r="M204" s="167"/>
      <c r="N204" s="167"/>
      <c r="O204" s="168">
        <f>O203*O$23</f>
        <v>0.3608</v>
      </c>
      <c r="P204" s="168"/>
      <c r="Q204" s="168"/>
      <c r="R204" s="168"/>
      <c r="S204" s="168"/>
      <c r="T204" s="167">
        <f>K204*O204</f>
        <v>1014.9</v>
      </c>
      <c r="U204" s="167"/>
      <c r="V204" s="167"/>
      <c r="W204" s="167"/>
      <c r="X204" s="167"/>
      <c r="AG204" s="160"/>
      <c r="AI204" s="15"/>
      <c r="AJ204" s="162"/>
      <c r="AL204" s="164"/>
    </row>
    <row r="205" spans="1:38" ht="12.75">
      <c r="A205" s="169" t="s">
        <v>7</v>
      </c>
      <c r="B205" s="141"/>
      <c r="C205" s="170" t="s">
        <v>86</v>
      </c>
      <c r="D205" s="171"/>
      <c r="E205" s="171"/>
      <c r="F205" s="171"/>
      <c r="G205" s="172"/>
      <c r="H205" s="74" t="s">
        <v>8</v>
      </c>
      <c r="I205" s="165" t="s">
        <v>9</v>
      </c>
      <c r="J205" s="166"/>
      <c r="K205" s="167">
        <f>+K194</f>
        <v>85.14</v>
      </c>
      <c r="L205" s="167"/>
      <c r="M205" s="167"/>
      <c r="N205" s="167"/>
      <c r="O205" s="167">
        <f>+O203</f>
        <v>5.26</v>
      </c>
      <c r="P205" s="167"/>
      <c r="Q205" s="167"/>
      <c r="R205" s="167"/>
      <c r="S205" s="167"/>
      <c r="T205" s="167">
        <f>K205*O205</f>
        <v>447.84</v>
      </c>
      <c r="U205" s="167"/>
      <c r="V205" s="167"/>
      <c r="W205" s="167"/>
      <c r="X205" s="167"/>
      <c r="AG205" s="159">
        <f>T205+T206</f>
        <v>1387.35</v>
      </c>
      <c r="AI205" s="15"/>
      <c r="AJ205" s="161">
        <v>844.99</v>
      </c>
      <c r="AL205" s="163">
        <f>AG205/AJ205</f>
        <v>1.642</v>
      </c>
    </row>
    <row r="206" spans="1:38" ht="12.75">
      <c r="A206" s="142"/>
      <c r="B206" s="144"/>
      <c r="C206" s="173"/>
      <c r="D206" s="174"/>
      <c r="E206" s="174"/>
      <c r="F206" s="174"/>
      <c r="G206" s="175"/>
      <c r="H206" s="74" t="s">
        <v>10</v>
      </c>
      <c r="I206" s="165" t="s">
        <v>11</v>
      </c>
      <c r="J206" s="166"/>
      <c r="K206" s="167">
        <f>+K195</f>
        <v>2812.91</v>
      </c>
      <c r="L206" s="167"/>
      <c r="M206" s="167"/>
      <c r="N206" s="167"/>
      <c r="O206" s="168">
        <f>O205*O$25</f>
        <v>0.334</v>
      </c>
      <c r="P206" s="168"/>
      <c r="Q206" s="168"/>
      <c r="R206" s="168"/>
      <c r="S206" s="168"/>
      <c r="T206" s="167">
        <f>K206*O206</f>
        <v>939.51</v>
      </c>
      <c r="U206" s="167"/>
      <c r="V206" s="167"/>
      <c r="W206" s="167"/>
      <c r="X206" s="167"/>
      <c r="AG206" s="160"/>
      <c r="AI206" s="15"/>
      <c r="AJ206" s="162"/>
      <c r="AL206" s="164"/>
    </row>
    <row r="207" spans="1:39" ht="30.75" customHeight="1">
      <c r="A207" s="177" t="s">
        <v>145</v>
      </c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  <c r="AA207" s="177"/>
      <c r="AB207" s="177"/>
      <c r="AC207" s="177"/>
      <c r="AD207" s="177"/>
      <c r="AE207" s="177"/>
      <c r="AF207" s="9"/>
      <c r="AG207" s="37"/>
      <c r="AL207" s="38" t="s">
        <v>114</v>
      </c>
      <c r="AM207" s="39" t="s">
        <v>115</v>
      </c>
    </row>
    <row r="208" spans="1:38" ht="12.75">
      <c r="A208" s="183" t="s">
        <v>134</v>
      </c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185"/>
      <c r="T208" s="185"/>
      <c r="U208" s="185"/>
      <c r="V208" s="185"/>
      <c r="W208" s="185"/>
      <c r="X208" s="184"/>
      <c r="AG208" s="88"/>
      <c r="AI208" s="15"/>
      <c r="AJ208" s="90"/>
      <c r="AL208" s="89"/>
    </row>
    <row r="209" spans="1:38" ht="12.75">
      <c r="A209" s="169" t="s">
        <v>7</v>
      </c>
      <c r="B209" s="141"/>
      <c r="C209" s="170" t="s">
        <v>85</v>
      </c>
      <c r="D209" s="171"/>
      <c r="E209" s="171"/>
      <c r="F209" s="171"/>
      <c r="G209" s="172"/>
      <c r="H209" s="74" t="s">
        <v>8</v>
      </c>
      <c r="I209" s="165" t="s">
        <v>9</v>
      </c>
      <c r="J209" s="166"/>
      <c r="K209" s="167">
        <f>+K203</f>
        <v>85.14</v>
      </c>
      <c r="L209" s="167"/>
      <c r="M209" s="167"/>
      <c r="N209" s="167"/>
      <c r="O209" s="167">
        <f>+O150*2</f>
        <v>1.1</v>
      </c>
      <c r="P209" s="167"/>
      <c r="Q209" s="167"/>
      <c r="R209" s="167"/>
      <c r="S209" s="167"/>
      <c r="T209" s="167">
        <f>K209*O209</f>
        <v>93.65</v>
      </c>
      <c r="U209" s="167"/>
      <c r="V209" s="167"/>
      <c r="W209" s="167"/>
      <c r="X209" s="167"/>
      <c r="AG209" s="159">
        <f>T209+T210</f>
        <v>306.02</v>
      </c>
      <c r="AI209" s="15"/>
      <c r="AJ209" s="161">
        <v>844.99</v>
      </c>
      <c r="AL209" s="163">
        <f>AG209/AJ209</f>
        <v>0.362</v>
      </c>
    </row>
    <row r="210" spans="1:38" ht="12.75">
      <c r="A210" s="142"/>
      <c r="B210" s="144"/>
      <c r="C210" s="173"/>
      <c r="D210" s="174"/>
      <c r="E210" s="174"/>
      <c r="F210" s="174"/>
      <c r="G210" s="175"/>
      <c r="H210" s="74" t="s">
        <v>10</v>
      </c>
      <c r="I210" s="165" t="s">
        <v>11</v>
      </c>
      <c r="J210" s="166"/>
      <c r="K210" s="167">
        <f>+K204</f>
        <v>2812.91</v>
      </c>
      <c r="L210" s="167"/>
      <c r="M210" s="167"/>
      <c r="N210" s="167"/>
      <c r="O210" s="168">
        <f>O209*O$23</f>
        <v>0.0755</v>
      </c>
      <c r="P210" s="168"/>
      <c r="Q210" s="168"/>
      <c r="R210" s="168"/>
      <c r="S210" s="168"/>
      <c r="T210" s="167">
        <f>K210*O210</f>
        <v>212.37</v>
      </c>
      <c r="U210" s="167"/>
      <c r="V210" s="167"/>
      <c r="W210" s="167"/>
      <c r="X210" s="167"/>
      <c r="AG210" s="160"/>
      <c r="AI210" s="15"/>
      <c r="AJ210" s="162"/>
      <c r="AL210" s="164"/>
    </row>
    <row r="211" spans="1:38" ht="12.75">
      <c r="A211" s="169" t="s">
        <v>7</v>
      </c>
      <c r="B211" s="141"/>
      <c r="C211" s="170" t="s">
        <v>86</v>
      </c>
      <c r="D211" s="171"/>
      <c r="E211" s="171"/>
      <c r="F211" s="171"/>
      <c r="G211" s="172"/>
      <c r="H211" s="74" t="s">
        <v>8</v>
      </c>
      <c r="I211" s="165" t="s">
        <v>9</v>
      </c>
      <c r="J211" s="166"/>
      <c r="K211" s="167">
        <f>+K205</f>
        <v>85.14</v>
      </c>
      <c r="L211" s="167"/>
      <c r="M211" s="167"/>
      <c r="N211" s="167"/>
      <c r="O211" s="167">
        <f>+O209</f>
        <v>1.1</v>
      </c>
      <c r="P211" s="167"/>
      <c r="Q211" s="167"/>
      <c r="R211" s="167"/>
      <c r="S211" s="167"/>
      <c r="T211" s="167">
        <f>K211*O211</f>
        <v>93.65</v>
      </c>
      <c r="U211" s="167"/>
      <c r="V211" s="167"/>
      <c r="W211" s="167"/>
      <c r="X211" s="167"/>
      <c r="AG211" s="159">
        <f>T211+T212</f>
        <v>290.27</v>
      </c>
      <c r="AI211" s="15"/>
      <c r="AJ211" s="161">
        <v>844.99</v>
      </c>
      <c r="AL211" s="163">
        <f>AG211/AJ211</f>
        <v>0.344</v>
      </c>
    </row>
    <row r="212" spans="1:38" ht="12.75">
      <c r="A212" s="142"/>
      <c r="B212" s="144"/>
      <c r="C212" s="173"/>
      <c r="D212" s="174"/>
      <c r="E212" s="174"/>
      <c r="F212" s="174"/>
      <c r="G212" s="175"/>
      <c r="H212" s="74" t="s">
        <v>10</v>
      </c>
      <c r="I212" s="165" t="s">
        <v>11</v>
      </c>
      <c r="J212" s="166"/>
      <c r="K212" s="167">
        <f>+K206</f>
        <v>2812.91</v>
      </c>
      <c r="L212" s="167"/>
      <c r="M212" s="167"/>
      <c r="N212" s="167"/>
      <c r="O212" s="168">
        <f>O211*O$25</f>
        <v>0.0699</v>
      </c>
      <c r="P212" s="168"/>
      <c r="Q212" s="168"/>
      <c r="R212" s="168"/>
      <c r="S212" s="168"/>
      <c r="T212" s="167">
        <f>K212*O212</f>
        <v>196.62</v>
      </c>
      <c r="U212" s="167"/>
      <c r="V212" s="167"/>
      <c r="W212" s="167"/>
      <c r="X212" s="167"/>
      <c r="AG212" s="160"/>
      <c r="AI212" s="15"/>
      <c r="AJ212" s="162"/>
      <c r="AL212" s="164"/>
    </row>
    <row r="213" spans="1:33" s="24" customFormat="1" ht="36.75" customHeight="1">
      <c r="A213" s="177" t="s">
        <v>146</v>
      </c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7"/>
      <c r="W213" s="177"/>
      <c r="X213" s="177"/>
      <c r="Y213" s="177"/>
      <c r="Z213" s="177"/>
      <c r="AA213" s="177"/>
      <c r="AB213" s="177"/>
      <c r="AC213" s="177"/>
      <c r="AD213" s="177"/>
      <c r="AE213" s="177"/>
      <c r="AF213" s="177"/>
      <c r="AG213" s="177"/>
    </row>
    <row r="214" spans="1:38" ht="12.75">
      <c r="A214" s="183" t="s">
        <v>134</v>
      </c>
      <c r="B214" s="185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  <c r="R214" s="185"/>
      <c r="S214" s="185"/>
      <c r="T214" s="185"/>
      <c r="U214" s="185"/>
      <c r="V214" s="185"/>
      <c r="W214" s="185"/>
      <c r="X214" s="184"/>
      <c r="AG214" s="91"/>
      <c r="AI214" s="15"/>
      <c r="AJ214" s="90"/>
      <c r="AL214" s="89"/>
    </row>
    <row r="215" spans="1:38" ht="12.75">
      <c r="A215" s="169" t="s">
        <v>7</v>
      </c>
      <c r="B215" s="141"/>
      <c r="C215" s="170" t="s">
        <v>85</v>
      </c>
      <c r="D215" s="171"/>
      <c r="E215" s="171"/>
      <c r="F215" s="171"/>
      <c r="G215" s="172"/>
      <c r="H215" s="74" t="s">
        <v>8</v>
      </c>
      <c r="I215" s="165" t="s">
        <v>9</v>
      </c>
      <c r="J215" s="166"/>
      <c r="K215" s="167">
        <f>+K209</f>
        <v>85.14</v>
      </c>
      <c r="L215" s="167"/>
      <c r="M215" s="167"/>
      <c r="N215" s="167"/>
      <c r="O215" s="167">
        <f>+O164*2</f>
        <v>3.82</v>
      </c>
      <c r="P215" s="167"/>
      <c r="Q215" s="167"/>
      <c r="R215" s="167"/>
      <c r="S215" s="167"/>
      <c r="T215" s="167">
        <f>K215*O215</f>
        <v>325.23</v>
      </c>
      <c r="U215" s="167"/>
      <c r="V215" s="167"/>
      <c r="W215" s="167"/>
      <c r="X215" s="167"/>
      <c r="AG215" s="159">
        <f>T215+T216</f>
        <v>1062.49</v>
      </c>
      <c r="AI215" s="15"/>
      <c r="AJ215" s="161">
        <v>844.99</v>
      </c>
      <c r="AL215" s="163">
        <f>AG215/AJ215</f>
        <v>1.257</v>
      </c>
    </row>
    <row r="216" spans="1:38" ht="12.75">
      <c r="A216" s="142"/>
      <c r="B216" s="144"/>
      <c r="C216" s="173"/>
      <c r="D216" s="174"/>
      <c r="E216" s="174"/>
      <c r="F216" s="174"/>
      <c r="G216" s="175"/>
      <c r="H216" s="74" t="s">
        <v>10</v>
      </c>
      <c r="I216" s="165" t="s">
        <v>11</v>
      </c>
      <c r="J216" s="166"/>
      <c r="K216" s="167">
        <f>+K210</f>
        <v>2812.91</v>
      </c>
      <c r="L216" s="167"/>
      <c r="M216" s="167"/>
      <c r="N216" s="167"/>
      <c r="O216" s="168">
        <f>O215*O$23</f>
        <v>0.2621</v>
      </c>
      <c r="P216" s="168"/>
      <c r="Q216" s="168"/>
      <c r="R216" s="168"/>
      <c r="S216" s="168"/>
      <c r="T216" s="167">
        <f>K216*O216</f>
        <v>737.26</v>
      </c>
      <c r="U216" s="167"/>
      <c r="V216" s="167"/>
      <c r="W216" s="167"/>
      <c r="X216" s="167"/>
      <c r="AG216" s="160"/>
      <c r="AI216" s="15"/>
      <c r="AJ216" s="162"/>
      <c r="AL216" s="164"/>
    </row>
    <row r="217" spans="1:38" ht="12.75">
      <c r="A217" s="169" t="s">
        <v>7</v>
      </c>
      <c r="B217" s="141"/>
      <c r="C217" s="170" t="s">
        <v>86</v>
      </c>
      <c r="D217" s="171"/>
      <c r="E217" s="171"/>
      <c r="F217" s="171"/>
      <c r="G217" s="172"/>
      <c r="H217" s="74" t="s">
        <v>8</v>
      </c>
      <c r="I217" s="165" t="s">
        <v>9</v>
      </c>
      <c r="J217" s="166"/>
      <c r="K217" s="167">
        <f>+K211</f>
        <v>85.14</v>
      </c>
      <c r="L217" s="167"/>
      <c r="M217" s="167"/>
      <c r="N217" s="167"/>
      <c r="O217" s="167">
        <f>+O215</f>
        <v>3.82</v>
      </c>
      <c r="P217" s="167"/>
      <c r="Q217" s="167"/>
      <c r="R217" s="167"/>
      <c r="S217" s="167"/>
      <c r="T217" s="167">
        <f>K217*O217</f>
        <v>325.23</v>
      </c>
      <c r="U217" s="167"/>
      <c r="V217" s="167"/>
      <c r="W217" s="167"/>
      <c r="X217" s="167"/>
      <c r="AG217" s="159">
        <f>T217+T218</f>
        <v>1007.64</v>
      </c>
      <c r="AI217" s="15"/>
      <c r="AJ217" s="161">
        <v>844.99</v>
      </c>
      <c r="AL217" s="163">
        <f>AG217/AJ217</f>
        <v>1.192</v>
      </c>
    </row>
    <row r="218" spans="1:38" ht="12.75">
      <c r="A218" s="142"/>
      <c r="B218" s="144"/>
      <c r="C218" s="173"/>
      <c r="D218" s="174"/>
      <c r="E218" s="174"/>
      <c r="F218" s="174"/>
      <c r="G218" s="175"/>
      <c r="H218" s="74" t="s">
        <v>10</v>
      </c>
      <c r="I218" s="165" t="s">
        <v>11</v>
      </c>
      <c r="J218" s="166"/>
      <c r="K218" s="167">
        <f>+K212</f>
        <v>2812.91</v>
      </c>
      <c r="L218" s="167"/>
      <c r="M218" s="167"/>
      <c r="N218" s="167"/>
      <c r="O218" s="168">
        <f>O217*O$25</f>
        <v>0.2426</v>
      </c>
      <c r="P218" s="168"/>
      <c r="Q218" s="168"/>
      <c r="R218" s="168"/>
      <c r="S218" s="168"/>
      <c r="T218" s="167">
        <f>K218*O218</f>
        <v>682.41</v>
      </c>
      <c r="U218" s="167"/>
      <c r="V218" s="167"/>
      <c r="W218" s="167"/>
      <c r="X218" s="167"/>
      <c r="AG218" s="160"/>
      <c r="AI218" s="15"/>
      <c r="AJ218" s="162"/>
      <c r="AL218" s="164"/>
    </row>
    <row r="219" spans="1:38" ht="12.75">
      <c r="A219" s="32"/>
      <c r="B219" s="32"/>
      <c r="C219" s="76"/>
      <c r="D219" s="76"/>
      <c r="E219" s="76"/>
      <c r="F219" s="76"/>
      <c r="G219" s="76"/>
      <c r="I219" s="14"/>
      <c r="J219" s="14"/>
      <c r="K219" s="77"/>
      <c r="L219" s="77"/>
      <c r="M219" s="77"/>
      <c r="N219" s="77"/>
      <c r="O219" s="78"/>
      <c r="P219" s="78"/>
      <c r="Q219" s="78"/>
      <c r="R219" s="78"/>
      <c r="S219" s="78"/>
      <c r="T219" s="77"/>
      <c r="U219" s="77"/>
      <c r="V219" s="77"/>
      <c r="W219" s="77"/>
      <c r="X219" s="77"/>
      <c r="AG219" s="79"/>
      <c r="AJ219" s="80"/>
      <c r="AL219" s="81"/>
    </row>
    <row r="220" spans="1:35" s="5" customFormat="1" ht="15">
      <c r="A220" s="176" t="s">
        <v>116</v>
      </c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  <c r="Z220" s="176"/>
      <c r="AA220" s="176"/>
      <c r="AB220" s="176"/>
      <c r="AC220" s="176"/>
      <c r="AD220" s="176"/>
      <c r="AE220" s="176"/>
      <c r="AF220" s="75"/>
      <c r="AG220" s="75"/>
      <c r="AH220"/>
      <c r="AI220" s="20"/>
    </row>
    <row r="221" spans="1:33" s="24" customFormat="1" ht="30" customHeight="1">
      <c r="A221" s="177" t="s">
        <v>147</v>
      </c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7"/>
      <c r="AB221" s="177"/>
      <c r="AC221" s="177"/>
      <c r="AD221" s="177"/>
      <c r="AE221" s="177"/>
      <c r="AF221" s="23"/>
      <c r="AG221" s="23"/>
    </row>
    <row r="222" spans="1:35" ht="12.75" hidden="1">
      <c r="A222" s="178" t="s">
        <v>4</v>
      </c>
      <c r="B222" s="179"/>
      <c r="C222" s="180" t="s">
        <v>28</v>
      </c>
      <c r="D222" s="181"/>
      <c r="E222" s="181"/>
      <c r="F222" s="181"/>
      <c r="G222" s="181"/>
      <c r="H222" s="182"/>
      <c r="I222" s="200" t="s">
        <v>5</v>
      </c>
      <c r="J222" s="200"/>
      <c r="K222" s="200" t="s">
        <v>29</v>
      </c>
      <c r="L222" s="200"/>
      <c r="M222" s="200"/>
      <c r="N222" s="200"/>
      <c r="O222" s="200" t="str">
        <f>+O184</f>
        <v>Объем теплоносителя, Гкал на нагрев, (м3, Гкал)</v>
      </c>
      <c r="P222" s="200"/>
      <c r="Q222" s="200"/>
      <c r="R222" s="200"/>
      <c r="S222" s="200"/>
      <c r="T222" s="200" t="s">
        <v>6</v>
      </c>
      <c r="U222" s="200"/>
      <c r="V222" s="200"/>
      <c r="W222" s="200"/>
      <c r="X222" s="200"/>
      <c r="AI222" s="15"/>
    </row>
    <row r="223" spans="1:38" ht="12.75" hidden="1">
      <c r="A223" s="183">
        <v>1</v>
      </c>
      <c r="B223" s="184"/>
      <c r="C223" s="183">
        <v>2</v>
      </c>
      <c r="D223" s="185"/>
      <c r="E223" s="185"/>
      <c r="F223" s="185"/>
      <c r="G223" s="185"/>
      <c r="H223" s="184"/>
      <c r="I223" s="196">
        <v>3</v>
      </c>
      <c r="J223" s="196"/>
      <c r="K223" s="196">
        <v>4</v>
      </c>
      <c r="L223" s="196"/>
      <c r="M223" s="196"/>
      <c r="N223" s="196"/>
      <c r="O223" s="196">
        <v>5</v>
      </c>
      <c r="P223" s="196"/>
      <c r="Q223" s="196"/>
      <c r="R223" s="196"/>
      <c r="S223" s="196"/>
      <c r="T223" s="197" t="s">
        <v>79</v>
      </c>
      <c r="U223" s="198"/>
      <c r="V223" s="198"/>
      <c r="W223" s="198"/>
      <c r="X223" s="199"/>
      <c r="AI223" s="15"/>
      <c r="AJ223" s="14"/>
      <c r="AL223" s="14"/>
    </row>
    <row r="224" spans="1:38" ht="12.75">
      <c r="A224" s="183" t="s">
        <v>133</v>
      </c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  <c r="R224" s="185"/>
      <c r="S224" s="185"/>
      <c r="T224" s="185"/>
      <c r="U224" s="185"/>
      <c r="V224" s="185"/>
      <c r="W224" s="185"/>
      <c r="X224" s="184"/>
      <c r="AI224" s="15"/>
      <c r="AJ224" s="14"/>
      <c r="AL224" s="14"/>
    </row>
    <row r="225" spans="1:38" ht="12.75">
      <c r="A225" s="169" t="s">
        <v>7</v>
      </c>
      <c r="B225" s="141"/>
      <c r="C225" s="170" t="s">
        <v>85</v>
      </c>
      <c r="D225" s="171"/>
      <c r="E225" s="171"/>
      <c r="F225" s="171"/>
      <c r="G225" s="172"/>
      <c r="H225" s="74" t="s">
        <v>8</v>
      </c>
      <c r="I225" s="165" t="s">
        <v>9</v>
      </c>
      <c r="J225" s="166"/>
      <c r="K225" s="167">
        <f>+K187</f>
        <v>0</v>
      </c>
      <c r="L225" s="167"/>
      <c r="M225" s="167"/>
      <c r="N225" s="167"/>
      <c r="O225" s="167">
        <f>+O47*3</f>
        <v>9.72</v>
      </c>
      <c r="P225" s="167"/>
      <c r="Q225" s="167"/>
      <c r="R225" s="167"/>
      <c r="S225" s="167"/>
      <c r="T225" s="167">
        <f>K225*O225</f>
        <v>0</v>
      </c>
      <c r="U225" s="167"/>
      <c r="V225" s="167"/>
      <c r="W225" s="167"/>
      <c r="X225" s="167"/>
      <c r="AG225" s="159">
        <f>T225+T226</f>
        <v>1807.29</v>
      </c>
      <c r="AI225" s="15"/>
      <c r="AJ225" s="161">
        <v>844.99</v>
      </c>
      <c r="AL225" s="163">
        <f>AG225/AJ225</f>
        <v>2.139</v>
      </c>
    </row>
    <row r="226" spans="1:38" ht="12.75">
      <c r="A226" s="142"/>
      <c r="B226" s="144"/>
      <c r="C226" s="173"/>
      <c r="D226" s="174"/>
      <c r="E226" s="174"/>
      <c r="F226" s="174"/>
      <c r="G226" s="175"/>
      <c r="H226" s="74" t="s">
        <v>10</v>
      </c>
      <c r="I226" s="165" t="s">
        <v>11</v>
      </c>
      <c r="J226" s="166"/>
      <c r="K226" s="167">
        <f>+K188</f>
        <v>2812.91</v>
      </c>
      <c r="L226" s="167"/>
      <c r="M226" s="167"/>
      <c r="N226" s="167"/>
      <c r="O226" s="168">
        <f>O225*O$18</f>
        <v>0.6425</v>
      </c>
      <c r="P226" s="168"/>
      <c r="Q226" s="168"/>
      <c r="R226" s="168"/>
      <c r="S226" s="168"/>
      <c r="T226" s="167">
        <f>K226*O226</f>
        <v>1807.29</v>
      </c>
      <c r="U226" s="167"/>
      <c r="V226" s="167"/>
      <c r="W226" s="167"/>
      <c r="X226" s="167"/>
      <c r="AG226" s="160"/>
      <c r="AI226" s="15"/>
      <c r="AJ226" s="162"/>
      <c r="AL226" s="164"/>
    </row>
    <row r="227" spans="1:38" ht="12.75">
      <c r="A227" s="169" t="s">
        <v>7</v>
      </c>
      <c r="B227" s="141"/>
      <c r="C227" s="170" t="s">
        <v>86</v>
      </c>
      <c r="D227" s="171"/>
      <c r="E227" s="171"/>
      <c r="F227" s="171"/>
      <c r="G227" s="172"/>
      <c r="H227" s="74" t="s">
        <v>8</v>
      </c>
      <c r="I227" s="165" t="s">
        <v>9</v>
      </c>
      <c r="J227" s="166"/>
      <c r="K227" s="167">
        <f>+K189</f>
        <v>0</v>
      </c>
      <c r="L227" s="167"/>
      <c r="M227" s="167"/>
      <c r="N227" s="167"/>
      <c r="O227" s="167">
        <f>+O225</f>
        <v>9.72</v>
      </c>
      <c r="P227" s="167"/>
      <c r="Q227" s="167"/>
      <c r="R227" s="167"/>
      <c r="S227" s="167"/>
      <c r="T227" s="167">
        <f>K227*O227</f>
        <v>0</v>
      </c>
      <c r="U227" s="167"/>
      <c r="V227" s="167"/>
      <c r="W227" s="167"/>
      <c r="X227" s="167"/>
      <c r="AG227" s="159">
        <f>T227+T228</f>
        <v>1667.77</v>
      </c>
      <c r="AI227" s="15"/>
      <c r="AJ227" s="161">
        <v>844.99</v>
      </c>
      <c r="AL227" s="163">
        <f>AG227/AJ227</f>
        <v>1.974</v>
      </c>
    </row>
    <row r="228" spans="1:38" ht="12.75">
      <c r="A228" s="142"/>
      <c r="B228" s="144"/>
      <c r="C228" s="173"/>
      <c r="D228" s="174"/>
      <c r="E228" s="174"/>
      <c r="F228" s="174"/>
      <c r="G228" s="175"/>
      <c r="H228" s="74" t="s">
        <v>10</v>
      </c>
      <c r="I228" s="165" t="s">
        <v>11</v>
      </c>
      <c r="J228" s="166"/>
      <c r="K228" s="167">
        <f>+K190</f>
        <v>2812.91</v>
      </c>
      <c r="L228" s="167"/>
      <c r="M228" s="167"/>
      <c r="N228" s="167"/>
      <c r="O228" s="168">
        <f>O227*O$20</f>
        <v>0.5929</v>
      </c>
      <c r="P228" s="168"/>
      <c r="Q228" s="168"/>
      <c r="R228" s="168"/>
      <c r="S228" s="168"/>
      <c r="T228" s="167">
        <f>K228*O228</f>
        <v>1667.77</v>
      </c>
      <c r="U228" s="167"/>
      <c r="V228" s="167"/>
      <c r="W228" s="167"/>
      <c r="X228" s="167"/>
      <c r="AG228" s="160"/>
      <c r="AI228" s="15"/>
      <c r="AJ228" s="162"/>
      <c r="AL228" s="164"/>
    </row>
    <row r="229" spans="1:38" ht="12.75">
      <c r="A229" s="183" t="s">
        <v>134</v>
      </c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  <c r="S229" s="185"/>
      <c r="T229" s="185"/>
      <c r="U229" s="185"/>
      <c r="V229" s="185"/>
      <c r="W229" s="185"/>
      <c r="X229" s="184"/>
      <c r="AG229" s="91"/>
      <c r="AI229" s="15"/>
      <c r="AJ229" s="90"/>
      <c r="AL229" s="89"/>
    </row>
    <row r="230" spans="1:38" ht="12.75">
      <c r="A230" s="169" t="s">
        <v>7</v>
      </c>
      <c r="B230" s="141"/>
      <c r="C230" s="170" t="s">
        <v>85</v>
      </c>
      <c r="D230" s="171"/>
      <c r="E230" s="171"/>
      <c r="F230" s="171"/>
      <c r="G230" s="172"/>
      <c r="H230" s="74" t="s">
        <v>8</v>
      </c>
      <c r="I230" s="165" t="s">
        <v>9</v>
      </c>
      <c r="J230" s="166"/>
      <c r="K230" s="167">
        <f>K209</f>
        <v>85.14</v>
      </c>
      <c r="L230" s="167"/>
      <c r="M230" s="167"/>
      <c r="N230" s="167"/>
      <c r="O230" s="167">
        <f>+O52*3</f>
        <v>9.72</v>
      </c>
      <c r="P230" s="167"/>
      <c r="Q230" s="167"/>
      <c r="R230" s="167"/>
      <c r="S230" s="167"/>
      <c r="T230" s="167">
        <f>K230*O230</f>
        <v>827.56</v>
      </c>
      <c r="U230" s="167"/>
      <c r="V230" s="167"/>
      <c r="W230" s="167"/>
      <c r="X230" s="167"/>
      <c r="AG230" s="159">
        <f>T230+T231</f>
        <v>2703.21</v>
      </c>
      <c r="AI230" s="15"/>
      <c r="AJ230" s="161">
        <v>844.99</v>
      </c>
      <c r="AL230" s="163">
        <f>AG230/AJ230</f>
        <v>3.199</v>
      </c>
    </row>
    <row r="231" spans="1:38" ht="12.75">
      <c r="A231" s="142"/>
      <c r="B231" s="144"/>
      <c r="C231" s="173"/>
      <c r="D231" s="174"/>
      <c r="E231" s="174"/>
      <c r="F231" s="174"/>
      <c r="G231" s="175"/>
      <c r="H231" s="74" t="s">
        <v>10</v>
      </c>
      <c r="I231" s="165" t="s">
        <v>11</v>
      </c>
      <c r="J231" s="166"/>
      <c r="K231" s="167">
        <f>K210</f>
        <v>2812.91</v>
      </c>
      <c r="L231" s="167"/>
      <c r="M231" s="167"/>
      <c r="N231" s="167"/>
      <c r="O231" s="168">
        <f>O230*O$23</f>
        <v>0.6668</v>
      </c>
      <c r="P231" s="168"/>
      <c r="Q231" s="168"/>
      <c r="R231" s="168"/>
      <c r="S231" s="168"/>
      <c r="T231" s="167">
        <f>K231*O231</f>
        <v>1875.65</v>
      </c>
      <c r="U231" s="167"/>
      <c r="V231" s="167"/>
      <c r="W231" s="167"/>
      <c r="X231" s="167"/>
      <c r="AG231" s="160"/>
      <c r="AI231" s="15"/>
      <c r="AJ231" s="162"/>
      <c r="AL231" s="164"/>
    </row>
    <row r="232" spans="1:38" ht="12.75">
      <c r="A232" s="169" t="s">
        <v>7</v>
      </c>
      <c r="B232" s="141"/>
      <c r="C232" s="170" t="s">
        <v>86</v>
      </c>
      <c r="D232" s="171"/>
      <c r="E232" s="171"/>
      <c r="F232" s="171"/>
      <c r="G232" s="172"/>
      <c r="H232" s="74" t="s">
        <v>8</v>
      </c>
      <c r="I232" s="165" t="s">
        <v>9</v>
      </c>
      <c r="J232" s="166"/>
      <c r="K232" s="167">
        <f>K211</f>
        <v>85.14</v>
      </c>
      <c r="L232" s="167"/>
      <c r="M232" s="167"/>
      <c r="N232" s="167"/>
      <c r="O232" s="167">
        <f>+O230</f>
        <v>9.72</v>
      </c>
      <c r="P232" s="167"/>
      <c r="Q232" s="167"/>
      <c r="R232" s="167"/>
      <c r="S232" s="167"/>
      <c r="T232" s="167">
        <f>K232*O232</f>
        <v>827.56</v>
      </c>
      <c r="U232" s="167"/>
      <c r="V232" s="167"/>
      <c r="W232" s="167"/>
      <c r="X232" s="167"/>
      <c r="AG232" s="159">
        <f>T232+T233</f>
        <v>2563.69</v>
      </c>
      <c r="AI232" s="15"/>
      <c r="AJ232" s="161">
        <v>844.99</v>
      </c>
      <c r="AL232" s="163">
        <f>AG232/AJ232</f>
        <v>3.034</v>
      </c>
    </row>
    <row r="233" spans="1:38" ht="12.75">
      <c r="A233" s="142"/>
      <c r="B233" s="144"/>
      <c r="C233" s="173"/>
      <c r="D233" s="174"/>
      <c r="E233" s="174"/>
      <c r="F233" s="174"/>
      <c r="G233" s="175"/>
      <c r="H233" s="74" t="s">
        <v>10</v>
      </c>
      <c r="I233" s="165" t="s">
        <v>11</v>
      </c>
      <c r="J233" s="166"/>
      <c r="K233" s="167">
        <f>K212</f>
        <v>2812.91</v>
      </c>
      <c r="L233" s="167"/>
      <c r="M233" s="167"/>
      <c r="N233" s="167"/>
      <c r="O233" s="168">
        <f>O232*O$25</f>
        <v>0.6172</v>
      </c>
      <c r="P233" s="168"/>
      <c r="Q233" s="168"/>
      <c r="R233" s="168"/>
      <c r="S233" s="168"/>
      <c r="T233" s="167">
        <f>K233*O233</f>
        <v>1736.13</v>
      </c>
      <c r="U233" s="167"/>
      <c r="V233" s="167"/>
      <c r="W233" s="167"/>
      <c r="X233" s="167"/>
      <c r="AG233" s="160"/>
      <c r="AI233" s="15"/>
      <c r="AJ233" s="162"/>
      <c r="AL233" s="164"/>
    </row>
    <row r="234" spans="1:33" s="24" customFormat="1" ht="29.25" customHeight="1">
      <c r="A234" s="177" t="s">
        <v>148</v>
      </c>
      <c r="B234" s="177"/>
      <c r="C234" s="177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  <c r="AA234" s="177"/>
      <c r="AB234" s="177"/>
      <c r="AC234" s="177"/>
      <c r="AD234" s="177"/>
      <c r="AE234" s="177"/>
      <c r="AF234" s="177"/>
      <c r="AG234" s="177"/>
    </row>
    <row r="235" spans="1:38" ht="12.75">
      <c r="A235" s="183" t="s">
        <v>134</v>
      </c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  <c r="R235" s="185"/>
      <c r="S235" s="185"/>
      <c r="T235" s="185"/>
      <c r="U235" s="185"/>
      <c r="V235" s="185"/>
      <c r="W235" s="185"/>
      <c r="X235" s="184"/>
      <c r="AG235" s="91"/>
      <c r="AI235" s="15"/>
      <c r="AJ235" s="90"/>
      <c r="AL235" s="89"/>
    </row>
    <row r="236" spans="1:38" ht="12.75">
      <c r="A236" s="169" t="s">
        <v>7</v>
      </c>
      <c r="B236" s="141"/>
      <c r="C236" s="170" t="s">
        <v>85</v>
      </c>
      <c r="D236" s="171"/>
      <c r="E236" s="171"/>
      <c r="F236" s="171"/>
      <c r="G236" s="172"/>
      <c r="H236" s="74" t="s">
        <v>8</v>
      </c>
      <c r="I236" s="165" t="s">
        <v>9</v>
      </c>
      <c r="J236" s="166"/>
      <c r="K236" s="167">
        <f>+K230</f>
        <v>85.14</v>
      </c>
      <c r="L236" s="167"/>
      <c r="M236" s="167"/>
      <c r="N236" s="167"/>
      <c r="O236" s="167">
        <f>+O80*3</f>
        <v>7.89</v>
      </c>
      <c r="P236" s="167"/>
      <c r="Q236" s="167"/>
      <c r="R236" s="167"/>
      <c r="S236" s="167"/>
      <c r="T236" s="167">
        <f>K236*O236</f>
        <v>671.75</v>
      </c>
      <c r="U236" s="167"/>
      <c r="V236" s="167"/>
      <c r="W236" s="167"/>
      <c r="X236" s="167"/>
      <c r="AG236" s="159">
        <f>T236+T237</f>
        <v>2194.38</v>
      </c>
      <c r="AI236" s="15"/>
      <c r="AJ236" s="161">
        <v>844.99</v>
      </c>
      <c r="AL236" s="163">
        <f>AG236/AJ236</f>
        <v>2.597</v>
      </c>
    </row>
    <row r="237" spans="1:38" ht="12.75">
      <c r="A237" s="142"/>
      <c r="B237" s="144"/>
      <c r="C237" s="173"/>
      <c r="D237" s="174"/>
      <c r="E237" s="174"/>
      <c r="F237" s="174"/>
      <c r="G237" s="175"/>
      <c r="H237" s="74" t="s">
        <v>10</v>
      </c>
      <c r="I237" s="165" t="s">
        <v>11</v>
      </c>
      <c r="J237" s="166"/>
      <c r="K237" s="167">
        <f>+K231</f>
        <v>2812.91</v>
      </c>
      <c r="L237" s="167"/>
      <c r="M237" s="167"/>
      <c r="N237" s="167"/>
      <c r="O237" s="168">
        <f>O236*O$23</f>
        <v>0.5413</v>
      </c>
      <c r="P237" s="168"/>
      <c r="Q237" s="168"/>
      <c r="R237" s="168"/>
      <c r="S237" s="168"/>
      <c r="T237" s="167">
        <f>K237*O237</f>
        <v>1522.63</v>
      </c>
      <c r="U237" s="167"/>
      <c r="V237" s="167"/>
      <c r="W237" s="167"/>
      <c r="X237" s="167"/>
      <c r="AG237" s="160"/>
      <c r="AI237" s="15"/>
      <c r="AJ237" s="162"/>
      <c r="AL237" s="164"/>
    </row>
    <row r="238" spans="1:38" ht="12.75">
      <c r="A238" s="169" t="s">
        <v>7</v>
      </c>
      <c r="B238" s="141"/>
      <c r="C238" s="170" t="s">
        <v>86</v>
      </c>
      <c r="D238" s="171"/>
      <c r="E238" s="171"/>
      <c r="F238" s="171"/>
      <c r="G238" s="172"/>
      <c r="H238" s="74" t="s">
        <v>8</v>
      </c>
      <c r="I238" s="165" t="s">
        <v>9</v>
      </c>
      <c r="J238" s="166"/>
      <c r="K238" s="167">
        <f>+K232</f>
        <v>85.14</v>
      </c>
      <c r="L238" s="167"/>
      <c r="M238" s="167"/>
      <c r="N238" s="167"/>
      <c r="O238" s="167">
        <f>+O236</f>
        <v>7.89</v>
      </c>
      <c r="P238" s="167"/>
      <c r="Q238" s="167"/>
      <c r="R238" s="167"/>
      <c r="S238" s="167"/>
      <c r="T238" s="167">
        <f>K238*O238</f>
        <v>671.75</v>
      </c>
      <c r="U238" s="167"/>
      <c r="V238" s="167"/>
      <c r="W238" s="167"/>
      <c r="X238" s="167"/>
      <c r="AG238" s="159">
        <f>T238+T239</f>
        <v>2081.02</v>
      </c>
      <c r="AI238" s="15"/>
      <c r="AJ238" s="161">
        <v>844.99</v>
      </c>
      <c r="AL238" s="163">
        <f>AG238/AJ238</f>
        <v>2.463</v>
      </c>
    </row>
    <row r="239" spans="1:38" ht="12.75">
      <c r="A239" s="142"/>
      <c r="B239" s="144"/>
      <c r="C239" s="173"/>
      <c r="D239" s="174"/>
      <c r="E239" s="174"/>
      <c r="F239" s="174"/>
      <c r="G239" s="175"/>
      <c r="H239" s="74" t="s">
        <v>10</v>
      </c>
      <c r="I239" s="165" t="s">
        <v>11</v>
      </c>
      <c r="J239" s="166"/>
      <c r="K239" s="167">
        <f>+K233</f>
        <v>2812.91</v>
      </c>
      <c r="L239" s="167"/>
      <c r="M239" s="167"/>
      <c r="N239" s="167"/>
      <c r="O239" s="168">
        <f>O238*O$25</f>
        <v>0.501</v>
      </c>
      <c r="P239" s="168"/>
      <c r="Q239" s="168"/>
      <c r="R239" s="168"/>
      <c r="S239" s="168"/>
      <c r="T239" s="167">
        <f>K239*O239</f>
        <v>1409.27</v>
      </c>
      <c r="U239" s="167"/>
      <c r="V239" s="167"/>
      <c r="W239" s="167"/>
      <c r="X239" s="167"/>
      <c r="AG239" s="160"/>
      <c r="AI239" s="15"/>
      <c r="AJ239" s="162"/>
      <c r="AL239" s="164"/>
    </row>
    <row r="240" spans="1:39" ht="31.5" customHeight="1">
      <c r="A240" s="177" t="s">
        <v>48</v>
      </c>
      <c r="B240" s="177"/>
      <c r="C240" s="177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9"/>
      <c r="AG240" s="37"/>
      <c r="AL240" s="38" t="s">
        <v>114</v>
      </c>
      <c r="AM240" s="39" t="s">
        <v>115</v>
      </c>
    </row>
    <row r="241" spans="1:38" ht="12.75">
      <c r="A241" s="183" t="s">
        <v>134</v>
      </c>
      <c r="B241" s="185"/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  <c r="R241" s="185"/>
      <c r="S241" s="185"/>
      <c r="T241" s="185"/>
      <c r="U241" s="185"/>
      <c r="V241" s="185"/>
      <c r="W241" s="185"/>
      <c r="X241" s="184"/>
      <c r="AG241" s="91"/>
      <c r="AI241" s="15"/>
      <c r="AJ241" s="90"/>
      <c r="AL241" s="89"/>
    </row>
    <row r="242" spans="1:38" ht="12.75">
      <c r="A242" s="169" t="s">
        <v>7</v>
      </c>
      <c r="B242" s="141"/>
      <c r="C242" s="170" t="s">
        <v>85</v>
      </c>
      <c r="D242" s="171"/>
      <c r="E242" s="171"/>
      <c r="F242" s="171"/>
      <c r="G242" s="172"/>
      <c r="H242" s="74" t="s">
        <v>8</v>
      </c>
      <c r="I242" s="165" t="s">
        <v>9</v>
      </c>
      <c r="J242" s="166"/>
      <c r="K242" s="167">
        <f>+K236</f>
        <v>85.14</v>
      </c>
      <c r="L242" s="167"/>
      <c r="M242" s="167"/>
      <c r="N242" s="167"/>
      <c r="O242" s="167">
        <f>+O150*3</f>
        <v>1.65</v>
      </c>
      <c r="P242" s="167"/>
      <c r="Q242" s="167"/>
      <c r="R242" s="167"/>
      <c r="S242" s="167"/>
      <c r="T242" s="167">
        <f>K242*O242</f>
        <v>140.48</v>
      </c>
      <c r="U242" s="167"/>
      <c r="V242" s="167"/>
      <c r="W242" s="167"/>
      <c r="X242" s="167"/>
      <c r="AG242" s="159">
        <f>T242+T243</f>
        <v>458.9</v>
      </c>
      <c r="AI242" s="15"/>
      <c r="AJ242" s="161">
        <v>844.99</v>
      </c>
      <c r="AL242" s="163">
        <f>AG242/AJ242</f>
        <v>0.543</v>
      </c>
    </row>
    <row r="243" spans="1:38" ht="12.75">
      <c r="A243" s="142"/>
      <c r="B243" s="144"/>
      <c r="C243" s="173"/>
      <c r="D243" s="174"/>
      <c r="E243" s="174"/>
      <c r="F243" s="174"/>
      <c r="G243" s="175"/>
      <c r="H243" s="74" t="s">
        <v>10</v>
      </c>
      <c r="I243" s="165" t="s">
        <v>11</v>
      </c>
      <c r="J243" s="166"/>
      <c r="K243" s="167">
        <f>+K237</f>
        <v>2812.91</v>
      </c>
      <c r="L243" s="167"/>
      <c r="M243" s="167"/>
      <c r="N243" s="167"/>
      <c r="O243" s="168">
        <f>O242*O$23</f>
        <v>0.1132</v>
      </c>
      <c r="P243" s="168"/>
      <c r="Q243" s="168"/>
      <c r="R243" s="168"/>
      <c r="S243" s="168"/>
      <c r="T243" s="167">
        <f>K243*O243</f>
        <v>318.42</v>
      </c>
      <c r="U243" s="167"/>
      <c r="V243" s="167"/>
      <c r="W243" s="167"/>
      <c r="X243" s="167"/>
      <c r="AG243" s="160"/>
      <c r="AI243" s="15"/>
      <c r="AJ243" s="162"/>
      <c r="AL243" s="164"/>
    </row>
    <row r="244" spans="1:38" ht="12.75">
      <c r="A244" s="169" t="s">
        <v>7</v>
      </c>
      <c r="B244" s="141"/>
      <c r="C244" s="170" t="s">
        <v>86</v>
      </c>
      <c r="D244" s="171"/>
      <c r="E244" s="171"/>
      <c r="F244" s="171"/>
      <c r="G244" s="172"/>
      <c r="H244" s="74" t="s">
        <v>8</v>
      </c>
      <c r="I244" s="165" t="s">
        <v>9</v>
      </c>
      <c r="J244" s="166"/>
      <c r="K244" s="167">
        <f>+K238</f>
        <v>85.14</v>
      </c>
      <c r="L244" s="167"/>
      <c r="M244" s="167"/>
      <c r="N244" s="167"/>
      <c r="O244" s="167">
        <f>+O242</f>
        <v>1.65</v>
      </c>
      <c r="P244" s="167"/>
      <c r="Q244" s="167"/>
      <c r="R244" s="167"/>
      <c r="S244" s="167"/>
      <c r="T244" s="167">
        <f>K244*O244</f>
        <v>140.48</v>
      </c>
      <c r="U244" s="167"/>
      <c r="V244" s="167"/>
      <c r="W244" s="167"/>
      <c r="X244" s="167"/>
      <c r="AG244" s="159">
        <f>T244+T245</f>
        <v>435.27</v>
      </c>
      <c r="AI244" s="15"/>
      <c r="AJ244" s="161">
        <v>844.99</v>
      </c>
      <c r="AL244" s="163">
        <f>AG244/AJ244</f>
        <v>0.515</v>
      </c>
    </row>
    <row r="245" spans="1:38" ht="12.75">
      <c r="A245" s="142"/>
      <c r="B245" s="144"/>
      <c r="C245" s="173"/>
      <c r="D245" s="174"/>
      <c r="E245" s="174"/>
      <c r="F245" s="174"/>
      <c r="G245" s="175"/>
      <c r="H245" s="74" t="s">
        <v>10</v>
      </c>
      <c r="I245" s="165" t="s">
        <v>11</v>
      </c>
      <c r="J245" s="166"/>
      <c r="K245" s="167">
        <f>+K239</f>
        <v>2812.91</v>
      </c>
      <c r="L245" s="167"/>
      <c r="M245" s="167"/>
      <c r="N245" s="167"/>
      <c r="O245" s="168">
        <f>O244*O$25</f>
        <v>0.1048</v>
      </c>
      <c r="P245" s="168"/>
      <c r="Q245" s="168"/>
      <c r="R245" s="168"/>
      <c r="S245" s="168"/>
      <c r="T245" s="167">
        <f>K245*O245</f>
        <v>294.79</v>
      </c>
      <c r="U245" s="167"/>
      <c r="V245" s="167"/>
      <c r="W245" s="167"/>
      <c r="X245" s="167"/>
      <c r="AG245" s="160"/>
      <c r="AI245" s="15"/>
      <c r="AJ245" s="162"/>
      <c r="AL245" s="164"/>
    </row>
    <row r="246" spans="1:33" s="24" customFormat="1" ht="27.75" customHeight="1">
      <c r="A246" s="177" t="s">
        <v>49</v>
      </c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  <c r="AA246" s="177"/>
      <c r="AB246" s="177"/>
      <c r="AC246" s="177"/>
      <c r="AD246" s="177"/>
      <c r="AE246" s="177"/>
      <c r="AF246" s="177"/>
      <c r="AG246" s="177"/>
    </row>
    <row r="247" spans="1:38" ht="12.75">
      <c r="A247" s="183" t="s">
        <v>134</v>
      </c>
      <c r="B247" s="185"/>
      <c r="C247" s="185"/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  <c r="R247" s="185"/>
      <c r="S247" s="185"/>
      <c r="T247" s="185"/>
      <c r="U247" s="185"/>
      <c r="V247" s="185"/>
      <c r="W247" s="185"/>
      <c r="X247" s="184"/>
      <c r="AG247" s="91"/>
      <c r="AI247" s="15"/>
      <c r="AJ247" s="90"/>
      <c r="AL247" s="89"/>
    </row>
    <row r="248" spans="1:38" ht="12.75">
      <c r="A248" s="169" t="s">
        <v>7</v>
      </c>
      <c r="B248" s="141"/>
      <c r="C248" s="170" t="s">
        <v>85</v>
      </c>
      <c r="D248" s="171"/>
      <c r="E248" s="171"/>
      <c r="F248" s="171"/>
      <c r="G248" s="172"/>
      <c r="H248" s="74" t="s">
        <v>8</v>
      </c>
      <c r="I248" s="165" t="s">
        <v>9</v>
      </c>
      <c r="J248" s="166"/>
      <c r="K248" s="167">
        <f>+K242</f>
        <v>85.14</v>
      </c>
      <c r="L248" s="167"/>
      <c r="M248" s="167"/>
      <c r="N248" s="167"/>
      <c r="O248" s="167">
        <f>+O164*3</f>
        <v>5.73</v>
      </c>
      <c r="P248" s="167"/>
      <c r="Q248" s="167"/>
      <c r="R248" s="167"/>
      <c r="S248" s="167"/>
      <c r="T248" s="167">
        <f>K248*O248</f>
        <v>487.85</v>
      </c>
      <c r="U248" s="167"/>
      <c r="V248" s="167"/>
      <c r="W248" s="167"/>
      <c r="X248" s="167"/>
      <c r="AG248" s="159">
        <f>T248+T249</f>
        <v>1593.6</v>
      </c>
      <c r="AI248" s="15"/>
      <c r="AJ248" s="161">
        <v>844.99</v>
      </c>
      <c r="AL248" s="163">
        <f>AG248/AJ248</f>
        <v>1.886</v>
      </c>
    </row>
    <row r="249" spans="1:38" ht="12.75">
      <c r="A249" s="142"/>
      <c r="B249" s="144"/>
      <c r="C249" s="173"/>
      <c r="D249" s="174"/>
      <c r="E249" s="174"/>
      <c r="F249" s="174"/>
      <c r="G249" s="175"/>
      <c r="H249" s="74" t="s">
        <v>10</v>
      </c>
      <c r="I249" s="165" t="s">
        <v>11</v>
      </c>
      <c r="J249" s="166"/>
      <c r="K249" s="167">
        <f>+K243</f>
        <v>2812.91</v>
      </c>
      <c r="L249" s="167"/>
      <c r="M249" s="167"/>
      <c r="N249" s="167"/>
      <c r="O249" s="168">
        <f>O248*O$23</f>
        <v>0.3931</v>
      </c>
      <c r="P249" s="168"/>
      <c r="Q249" s="168"/>
      <c r="R249" s="168"/>
      <c r="S249" s="168"/>
      <c r="T249" s="167">
        <f>K249*O249</f>
        <v>1105.75</v>
      </c>
      <c r="U249" s="167"/>
      <c r="V249" s="167"/>
      <c r="W249" s="167"/>
      <c r="X249" s="167"/>
      <c r="AG249" s="160"/>
      <c r="AI249" s="15"/>
      <c r="AJ249" s="162"/>
      <c r="AL249" s="164"/>
    </row>
    <row r="250" spans="1:38" ht="12.75">
      <c r="A250" s="169" t="s">
        <v>7</v>
      </c>
      <c r="B250" s="141"/>
      <c r="C250" s="170" t="s">
        <v>86</v>
      </c>
      <c r="D250" s="171"/>
      <c r="E250" s="171"/>
      <c r="F250" s="171"/>
      <c r="G250" s="172"/>
      <c r="H250" s="74" t="s">
        <v>8</v>
      </c>
      <c r="I250" s="165" t="s">
        <v>9</v>
      </c>
      <c r="J250" s="166"/>
      <c r="K250" s="167">
        <f>+K244</f>
        <v>85.14</v>
      </c>
      <c r="L250" s="167"/>
      <c r="M250" s="167"/>
      <c r="N250" s="167"/>
      <c r="O250" s="167">
        <f>+O248</f>
        <v>5.73</v>
      </c>
      <c r="P250" s="167"/>
      <c r="Q250" s="167"/>
      <c r="R250" s="167"/>
      <c r="S250" s="167"/>
      <c r="T250" s="167">
        <f>K250*O250</f>
        <v>487.85</v>
      </c>
      <c r="U250" s="167"/>
      <c r="V250" s="167"/>
      <c r="W250" s="167"/>
      <c r="X250" s="167"/>
      <c r="AG250" s="159">
        <f>T250+T251</f>
        <v>1511.47</v>
      </c>
      <c r="AI250" s="15"/>
      <c r="AJ250" s="161">
        <v>844.99</v>
      </c>
      <c r="AL250" s="163">
        <f>AG250/AJ250</f>
        <v>1.789</v>
      </c>
    </row>
    <row r="251" spans="1:38" ht="12.75">
      <c r="A251" s="142"/>
      <c r="B251" s="144"/>
      <c r="C251" s="173"/>
      <c r="D251" s="174"/>
      <c r="E251" s="174"/>
      <c r="F251" s="174"/>
      <c r="G251" s="175"/>
      <c r="H251" s="74" t="s">
        <v>10</v>
      </c>
      <c r="I251" s="165" t="s">
        <v>11</v>
      </c>
      <c r="J251" s="166"/>
      <c r="K251" s="167">
        <f>+K245</f>
        <v>2812.91</v>
      </c>
      <c r="L251" s="167"/>
      <c r="M251" s="167"/>
      <c r="N251" s="167"/>
      <c r="O251" s="168">
        <f>O250*O$25</f>
        <v>0.3639</v>
      </c>
      <c r="P251" s="168"/>
      <c r="Q251" s="168"/>
      <c r="R251" s="168"/>
      <c r="S251" s="168"/>
      <c r="T251" s="167">
        <f>K251*O251</f>
        <v>1023.62</v>
      </c>
      <c r="U251" s="167"/>
      <c r="V251" s="167"/>
      <c r="W251" s="167"/>
      <c r="X251" s="167"/>
      <c r="AG251" s="160"/>
      <c r="AI251" s="15"/>
      <c r="AJ251" s="162"/>
      <c r="AL251" s="164"/>
    </row>
    <row r="252" spans="1:38" ht="4.5" customHeight="1">
      <c r="A252" s="32"/>
      <c r="B252" s="32"/>
      <c r="C252" s="76"/>
      <c r="D252" s="76"/>
      <c r="E252" s="76"/>
      <c r="F252" s="76"/>
      <c r="G252" s="76"/>
      <c r="I252" s="14"/>
      <c r="J252" s="14"/>
      <c r="K252" s="77"/>
      <c r="L252" s="77"/>
      <c r="M252" s="77"/>
      <c r="N252" s="77"/>
      <c r="O252" s="78"/>
      <c r="P252" s="78"/>
      <c r="Q252" s="78"/>
      <c r="R252" s="78"/>
      <c r="S252" s="78"/>
      <c r="T252" s="77"/>
      <c r="U252" s="77"/>
      <c r="V252" s="77"/>
      <c r="W252" s="77"/>
      <c r="X252" s="77"/>
      <c r="AG252" s="79"/>
      <c r="AJ252" s="80"/>
      <c r="AL252" s="81"/>
    </row>
    <row r="253" spans="1:35" s="5" customFormat="1" ht="15">
      <c r="A253" s="176" t="s">
        <v>117</v>
      </c>
      <c r="B253" s="176"/>
      <c r="C253" s="176"/>
      <c r="D253" s="176"/>
      <c r="E253" s="176"/>
      <c r="F253" s="176"/>
      <c r="G253" s="176"/>
      <c r="H253" s="176"/>
      <c r="I253" s="176"/>
      <c r="J253" s="176"/>
      <c r="K253" s="176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  <c r="V253" s="176"/>
      <c r="W253" s="176"/>
      <c r="X253" s="176"/>
      <c r="Y253" s="176"/>
      <c r="Z253" s="176"/>
      <c r="AA253" s="176"/>
      <c r="AB253" s="176"/>
      <c r="AC253" s="176"/>
      <c r="AD253" s="176"/>
      <c r="AE253" s="176"/>
      <c r="AF253" s="75"/>
      <c r="AG253" s="75"/>
      <c r="AH253"/>
      <c r="AI253" s="20"/>
    </row>
    <row r="254" spans="1:33" s="24" customFormat="1" ht="32.25" customHeight="1">
      <c r="A254" s="177" t="s">
        <v>41</v>
      </c>
      <c r="B254" s="177"/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  <c r="AA254" s="177"/>
      <c r="AB254" s="177"/>
      <c r="AC254" s="177"/>
      <c r="AD254" s="177"/>
      <c r="AE254" s="177"/>
      <c r="AF254" s="23"/>
      <c r="AG254" s="23"/>
    </row>
    <row r="255" spans="1:35" ht="55.5" customHeight="1">
      <c r="A255" s="178" t="s">
        <v>4</v>
      </c>
      <c r="B255" s="179"/>
      <c r="C255" s="180" t="s">
        <v>28</v>
      </c>
      <c r="D255" s="181"/>
      <c r="E255" s="181"/>
      <c r="F255" s="181"/>
      <c r="G255" s="181"/>
      <c r="H255" s="182"/>
      <c r="I255" s="200" t="s">
        <v>5</v>
      </c>
      <c r="J255" s="200"/>
      <c r="K255" s="200" t="s">
        <v>29</v>
      </c>
      <c r="L255" s="200"/>
      <c r="M255" s="200"/>
      <c r="N255" s="200"/>
      <c r="O255" s="200" t="str">
        <f>+O222</f>
        <v>Объем теплоносителя, Гкал на нагрев, (м3, Гкал)</v>
      </c>
      <c r="P255" s="200"/>
      <c r="Q255" s="200"/>
      <c r="R255" s="200"/>
      <c r="S255" s="200"/>
      <c r="T255" s="200" t="s">
        <v>6</v>
      </c>
      <c r="U255" s="200"/>
      <c r="V255" s="200"/>
      <c r="W255" s="200"/>
      <c r="X255" s="200"/>
      <c r="AI255" s="15"/>
    </row>
    <row r="256" spans="1:38" ht="12.75">
      <c r="A256" s="183">
        <v>1</v>
      </c>
      <c r="B256" s="184"/>
      <c r="C256" s="183">
        <v>2</v>
      </c>
      <c r="D256" s="185"/>
      <c r="E256" s="185"/>
      <c r="F256" s="185"/>
      <c r="G256" s="185"/>
      <c r="H256" s="184"/>
      <c r="I256" s="196">
        <v>3</v>
      </c>
      <c r="J256" s="196"/>
      <c r="K256" s="196">
        <v>4</v>
      </c>
      <c r="L256" s="196"/>
      <c r="M256" s="196"/>
      <c r="N256" s="196"/>
      <c r="O256" s="196">
        <v>5</v>
      </c>
      <c r="P256" s="196"/>
      <c r="Q256" s="196"/>
      <c r="R256" s="196"/>
      <c r="S256" s="196"/>
      <c r="T256" s="197" t="s">
        <v>79</v>
      </c>
      <c r="U256" s="198"/>
      <c r="V256" s="198"/>
      <c r="W256" s="198"/>
      <c r="X256" s="199"/>
      <c r="AI256" s="15"/>
      <c r="AJ256" s="14"/>
      <c r="AL256" s="14"/>
    </row>
    <row r="257" spans="1:38" ht="12.75">
      <c r="A257" s="183" t="s">
        <v>133</v>
      </c>
      <c r="B257" s="185"/>
      <c r="C257" s="185"/>
      <c r="D257" s="185"/>
      <c r="E257" s="185"/>
      <c r="F257" s="185"/>
      <c r="G257" s="185"/>
      <c r="H257" s="185"/>
      <c r="I257" s="185"/>
      <c r="J257" s="185"/>
      <c r="K257" s="185"/>
      <c r="L257" s="185"/>
      <c r="M257" s="185"/>
      <c r="N257" s="185"/>
      <c r="O257" s="185"/>
      <c r="P257" s="185"/>
      <c r="Q257" s="185"/>
      <c r="R257" s="185"/>
      <c r="S257" s="185"/>
      <c r="T257" s="185"/>
      <c r="U257" s="185"/>
      <c r="V257" s="185"/>
      <c r="W257" s="185"/>
      <c r="X257" s="184"/>
      <c r="AI257" s="15"/>
      <c r="AJ257" s="14"/>
      <c r="AL257" s="14"/>
    </row>
    <row r="258" spans="1:38" ht="12.75">
      <c r="A258" s="169" t="s">
        <v>7</v>
      </c>
      <c r="B258" s="141"/>
      <c r="C258" s="170" t="s">
        <v>85</v>
      </c>
      <c r="D258" s="171"/>
      <c r="E258" s="171"/>
      <c r="F258" s="171"/>
      <c r="G258" s="172"/>
      <c r="H258" s="74" t="s">
        <v>8</v>
      </c>
      <c r="I258" s="165" t="s">
        <v>9</v>
      </c>
      <c r="J258" s="166"/>
      <c r="K258" s="167">
        <f>+K225</f>
        <v>0</v>
      </c>
      <c r="L258" s="167"/>
      <c r="M258" s="167"/>
      <c r="N258" s="167"/>
      <c r="O258" s="167">
        <f>+O47*4</f>
        <v>12.96</v>
      </c>
      <c r="P258" s="167"/>
      <c r="Q258" s="167"/>
      <c r="R258" s="167"/>
      <c r="S258" s="167"/>
      <c r="T258" s="167">
        <f>K258*O258</f>
        <v>0</v>
      </c>
      <c r="U258" s="167"/>
      <c r="V258" s="167"/>
      <c r="W258" s="167"/>
      <c r="X258" s="167"/>
      <c r="AG258" s="159">
        <f>T258+T259</f>
        <v>2409.82</v>
      </c>
      <c r="AI258" s="15"/>
      <c r="AJ258" s="161">
        <v>844.99</v>
      </c>
      <c r="AL258" s="163">
        <f>AG258/AJ258</f>
        <v>2.852</v>
      </c>
    </row>
    <row r="259" spans="1:38" ht="12.75">
      <c r="A259" s="142"/>
      <c r="B259" s="144"/>
      <c r="C259" s="173"/>
      <c r="D259" s="174"/>
      <c r="E259" s="174"/>
      <c r="F259" s="174"/>
      <c r="G259" s="175"/>
      <c r="H259" s="74" t="s">
        <v>10</v>
      </c>
      <c r="I259" s="165" t="s">
        <v>11</v>
      </c>
      <c r="J259" s="166"/>
      <c r="K259" s="167">
        <f>+K226</f>
        <v>2812.91</v>
      </c>
      <c r="L259" s="167"/>
      <c r="M259" s="167"/>
      <c r="N259" s="167"/>
      <c r="O259" s="168">
        <f>O258*O$18</f>
        <v>0.8567</v>
      </c>
      <c r="P259" s="168"/>
      <c r="Q259" s="168"/>
      <c r="R259" s="168"/>
      <c r="S259" s="168"/>
      <c r="T259" s="167">
        <f>K259*O259</f>
        <v>2409.82</v>
      </c>
      <c r="U259" s="167"/>
      <c r="V259" s="167"/>
      <c r="W259" s="167"/>
      <c r="X259" s="167"/>
      <c r="AG259" s="160"/>
      <c r="AI259" s="15"/>
      <c r="AJ259" s="162"/>
      <c r="AL259" s="164"/>
    </row>
    <row r="260" spans="1:38" ht="12.75">
      <c r="A260" s="169" t="s">
        <v>7</v>
      </c>
      <c r="B260" s="141"/>
      <c r="C260" s="170" t="s">
        <v>86</v>
      </c>
      <c r="D260" s="171"/>
      <c r="E260" s="171"/>
      <c r="F260" s="171"/>
      <c r="G260" s="172"/>
      <c r="H260" s="74" t="s">
        <v>8</v>
      </c>
      <c r="I260" s="165" t="s">
        <v>9</v>
      </c>
      <c r="J260" s="166"/>
      <c r="K260" s="167">
        <f>+K227</f>
        <v>0</v>
      </c>
      <c r="L260" s="167"/>
      <c r="M260" s="167"/>
      <c r="N260" s="167"/>
      <c r="O260" s="167">
        <f>+O258</f>
        <v>12.96</v>
      </c>
      <c r="P260" s="167"/>
      <c r="Q260" s="167"/>
      <c r="R260" s="167"/>
      <c r="S260" s="167"/>
      <c r="T260" s="167">
        <f>K260*O260</f>
        <v>0</v>
      </c>
      <c r="U260" s="167"/>
      <c r="V260" s="167"/>
      <c r="W260" s="167"/>
      <c r="X260" s="167"/>
      <c r="AG260" s="159">
        <f>T260+T261</f>
        <v>2223.89</v>
      </c>
      <c r="AI260" s="15"/>
      <c r="AJ260" s="161">
        <v>844.99</v>
      </c>
      <c r="AL260" s="163">
        <f>AG260/AJ260</f>
        <v>2.632</v>
      </c>
    </row>
    <row r="261" spans="1:38" ht="12.75">
      <c r="A261" s="142"/>
      <c r="B261" s="144"/>
      <c r="C261" s="173"/>
      <c r="D261" s="174"/>
      <c r="E261" s="174"/>
      <c r="F261" s="174"/>
      <c r="G261" s="175"/>
      <c r="H261" s="74" t="s">
        <v>10</v>
      </c>
      <c r="I261" s="165" t="s">
        <v>11</v>
      </c>
      <c r="J261" s="166"/>
      <c r="K261" s="167">
        <f>+K228</f>
        <v>2812.91</v>
      </c>
      <c r="L261" s="167"/>
      <c r="M261" s="167"/>
      <c r="N261" s="167"/>
      <c r="O261" s="168">
        <f>O260*O$20</f>
        <v>0.7906</v>
      </c>
      <c r="P261" s="168"/>
      <c r="Q261" s="168"/>
      <c r="R261" s="168"/>
      <c r="S261" s="168"/>
      <c r="T261" s="167">
        <f>K261*O261</f>
        <v>2223.89</v>
      </c>
      <c r="U261" s="167"/>
      <c r="V261" s="167"/>
      <c r="W261" s="167"/>
      <c r="X261" s="167"/>
      <c r="AG261" s="160"/>
      <c r="AI261" s="15"/>
      <c r="AJ261" s="162"/>
      <c r="AL261" s="164"/>
    </row>
    <row r="262" spans="1:38" ht="12.75">
      <c r="A262" s="183" t="s">
        <v>134</v>
      </c>
      <c r="B262" s="185"/>
      <c r="C262" s="185"/>
      <c r="D262" s="185"/>
      <c r="E262" s="185"/>
      <c r="F262" s="185"/>
      <c r="G262" s="185"/>
      <c r="H262" s="185"/>
      <c r="I262" s="185"/>
      <c r="J262" s="185"/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  <c r="W262" s="185"/>
      <c r="X262" s="184"/>
      <c r="AG262" s="91"/>
      <c r="AI262" s="15"/>
      <c r="AJ262" s="90"/>
      <c r="AL262" s="89"/>
    </row>
    <row r="263" spans="1:38" ht="12.75">
      <c r="A263" s="169" t="s">
        <v>7</v>
      </c>
      <c r="B263" s="141"/>
      <c r="C263" s="170" t="s">
        <v>85</v>
      </c>
      <c r="D263" s="171"/>
      <c r="E263" s="171"/>
      <c r="F263" s="171"/>
      <c r="G263" s="172"/>
      <c r="H263" s="74" t="s">
        <v>8</v>
      </c>
      <c r="I263" s="165" t="s">
        <v>9</v>
      </c>
      <c r="J263" s="166"/>
      <c r="K263" s="167">
        <f>K242</f>
        <v>85.14</v>
      </c>
      <c r="L263" s="167"/>
      <c r="M263" s="167"/>
      <c r="N263" s="167"/>
      <c r="O263" s="167">
        <f>+O52*4</f>
        <v>12.96</v>
      </c>
      <c r="P263" s="167"/>
      <c r="Q263" s="167"/>
      <c r="R263" s="167"/>
      <c r="S263" s="167"/>
      <c r="T263" s="167">
        <f>K263*O263</f>
        <v>1103.41</v>
      </c>
      <c r="U263" s="167"/>
      <c r="V263" s="167"/>
      <c r="W263" s="167"/>
      <c r="X263" s="167"/>
      <c r="AG263" s="159">
        <f>T263+T264</f>
        <v>3604.37</v>
      </c>
      <c r="AI263" s="15"/>
      <c r="AJ263" s="161">
        <v>844.99</v>
      </c>
      <c r="AL263" s="163">
        <f>AG263/AJ263</f>
        <v>4.266</v>
      </c>
    </row>
    <row r="264" spans="1:38" ht="12.75">
      <c r="A264" s="142"/>
      <c r="B264" s="144"/>
      <c r="C264" s="173"/>
      <c r="D264" s="174"/>
      <c r="E264" s="174"/>
      <c r="F264" s="174"/>
      <c r="G264" s="175"/>
      <c r="H264" s="74" t="s">
        <v>10</v>
      </c>
      <c r="I264" s="165" t="s">
        <v>11</v>
      </c>
      <c r="J264" s="166"/>
      <c r="K264" s="167">
        <f>K243</f>
        <v>2812.91</v>
      </c>
      <c r="L264" s="167"/>
      <c r="M264" s="167"/>
      <c r="N264" s="167"/>
      <c r="O264" s="168">
        <f>O263*O$23</f>
        <v>0.8891</v>
      </c>
      <c r="P264" s="168"/>
      <c r="Q264" s="168"/>
      <c r="R264" s="168"/>
      <c r="S264" s="168"/>
      <c r="T264" s="167">
        <f>K264*O264</f>
        <v>2500.96</v>
      </c>
      <c r="U264" s="167"/>
      <c r="V264" s="167"/>
      <c r="W264" s="167"/>
      <c r="X264" s="167"/>
      <c r="AG264" s="160"/>
      <c r="AI264" s="15"/>
      <c r="AJ264" s="162"/>
      <c r="AL264" s="164"/>
    </row>
    <row r="265" spans="1:38" ht="12.75">
      <c r="A265" s="169" t="s">
        <v>7</v>
      </c>
      <c r="B265" s="141"/>
      <c r="C265" s="170" t="s">
        <v>86</v>
      </c>
      <c r="D265" s="171"/>
      <c r="E265" s="171"/>
      <c r="F265" s="171"/>
      <c r="G265" s="172"/>
      <c r="H265" s="74" t="s">
        <v>8</v>
      </c>
      <c r="I265" s="165" t="s">
        <v>9</v>
      </c>
      <c r="J265" s="166"/>
      <c r="K265" s="167">
        <f>K244</f>
        <v>85.14</v>
      </c>
      <c r="L265" s="167"/>
      <c r="M265" s="167"/>
      <c r="N265" s="167"/>
      <c r="O265" s="167">
        <f>+O263</f>
        <v>12.96</v>
      </c>
      <c r="P265" s="167"/>
      <c r="Q265" s="167"/>
      <c r="R265" s="167"/>
      <c r="S265" s="167"/>
      <c r="T265" s="167">
        <f>K265*O265</f>
        <v>1103.41</v>
      </c>
      <c r="U265" s="167"/>
      <c r="V265" s="167"/>
      <c r="W265" s="167"/>
      <c r="X265" s="167"/>
      <c r="AG265" s="159">
        <f>T265+T266</f>
        <v>3418.43</v>
      </c>
      <c r="AI265" s="15"/>
      <c r="AJ265" s="161">
        <v>844.99</v>
      </c>
      <c r="AL265" s="163">
        <f>AG265/AJ265</f>
        <v>4.046</v>
      </c>
    </row>
    <row r="266" spans="1:38" ht="12.75">
      <c r="A266" s="142"/>
      <c r="B266" s="144"/>
      <c r="C266" s="173"/>
      <c r="D266" s="174"/>
      <c r="E266" s="174"/>
      <c r="F266" s="174"/>
      <c r="G266" s="175"/>
      <c r="H266" s="74" t="s">
        <v>10</v>
      </c>
      <c r="I266" s="165" t="s">
        <v>11</v>
      </c>
      <c r="J266" s="166"/>
      <c r="K266" s="167">
        <f>K245</f>
        <v>2812.91</v>
      </c>
      <c r="L266" s="167"/>
      <c r="M266" s="167"/>
      <c r="N266" s="167"/>
      <c r="O266" s="168">
        <f>O265*O$25</f>
        <v>0.823</v>
      </c>
      <c r="P266" s="168"/>
      <c r="Q266" s="168"/>
      <c r="R266" s="168"/>
      <c r="S266" s="168"/>
      <c r="T266" s="167">
        <f>K266*O266</f>
        <v>2315.02</v>
      </c>
      <c r="U266" s="167"/>
      <c r="V266" s="167"/>
      <c r="W266" s="167"/>
      <c r="X266" s="167"/>
      <c r="AG266" s="160"/>
      <c r="AI266" s="15"/>
      <c r="AJ266" s="162"/>
      <c r="AL266" s="164"/>
    </row>
    <row r="267" spans="1:33" s="24" customFormat="1" ht="29.25" customHeight="1">
      <c r="A267" s="177" t="s">
        <v>43</v>
      </c>
      <c r="B267" s="177"/>
      <c r="C267" s="177"/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7"/>
      <c r="W267" s="177"/>
      <c r="X267" s="177"/>
      <c r="Y267" s="177"/>
      <c r="Z267" s="177"/>
      <c r="AA267" s="177"/>
      <c r="AB267" s="177"/>
      <c r="AC267" s="177"/>
      <c r="AD267" s="177"/>
      <c r="AE267" s="177"/>
      <c r="AF267" s="177"/>
      <c r="AG267" s="177"/>
    </row>
    <row r="268" spans="1:38" ht="12.75">
      <c r="A268" s="183" t="s">
        <v>134</v>
      </c>
      <c r="B268" s="185"/>
      <c r="C268" s="185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185"/>
      <c r="O268" s="185"/>
      <c r="P268" s="185"/>
      <c r="Q268" s="185"/>
      <c r="R268" s="185"/>
      <c r="S268" s="185"/>
      <c r="T268" s="185"/>
      <c r="U268" s="185"/>
      <c r="V268" s="185"/>
      <c r="W268" s="185"/>
      <c r="X268" s="184"/>
      <c r="AG268" s="91"/>
      <c r="AI268" s="15"/>
      <c r="AJ268" s="90"/>
      <c r="AL268" s="89"/>
    </row>
    <row r="269" spans="1:38" ht="12.75">
      <c r="A269" s="169" t="s">
        <v>7</v>
      </c>
      <c r="B269" s="141"/>
      <c r="C269" s="170" t="s">
        <v>85</v>
      </c>
      <c r="D269" s="171"/>
      <c r="E269" s="171"/>
      <c r="F269" s="171"/>
      <c r="G269" s="172"/>
      <c r="H269" s="74" t="s">
        <v>8</v>
      </c>
      <c r="I269" s="165" t="s">
        <v>9</v>
      </c>
      <c r="J269" s="166"/>
      <c r="K269" s="167">
        <f>+K263</f>
        <v>85.14</v>
      </c>
      <c r="L269" s="167"/>
      <c r="M269" s="167"/>
      <c r="N269" s="167"/>
      <c r="O269" s="167">
        <f>+O80*4</f>
        <v>10.52</v>
      </c>
      <c r="P269" s="167"/>
      <c r="Q269" s="167"/>
      <c r="R269" s="167"/>
      <c r="S269" s="167"/>
      <c r="T269" s="167">
        <f>K269*O269</f>
        <v>895.67</v>
      </c>
      <c r="U269" s="167"/>
      <c r="V269" s="167"/>
      <c r="W269" s="167"/>
      <c r="X269" s="167"/>
      <c r="AG269" s="159">
        <f>T269+T270</f>
        <v>2925.75</v>
      </c>
      <c r="AI269" s="15"/>
      <c r="AJ269" s="161">
        <v>844.99</v>
      </c>
      <c r="AL269" s="163">
        <f>AG269/AJ269</f>
        <v>3.462</v>
      </c>
    </row>
    <row r="270" spans="1:38" ht="12.75">
      <c r="A270" s="142"/>
      <c r="B270" s="144"/>
      <c r="C270" s="173"/>
      <c r="D270" s="174"/>
      <c r="E270" s="174"/>
      <c r="F270" s="174"/>
      <c r="G270" s="175"/>
      <c r="H270" s="74" t="s">
        <v>10</v>
      </c>
      <c r="I270" s="165" t="s">
        <v>11</v>
      </c>
      <c r="J270" s="166"/>
      <c r="K270" s="167">
        <f>+K264</f>
        <v>2812.91</v>
      </c>
      <c r="L270" s="167"/>
      <c r="M270" s="167"/>
      <c r="N270" s="167"/>
      <c r="O270" s="168">
        <f>O269*O$23</f>
        <v>0.7217</v>
      </c>
      <c r="P270" s="168"/>
      <c r="Q270" s="168"/>
      <c r="R270" s="168"/>
      <c r="S270" s="168"/>
      <c r="T270" s="167">
        <f>K270*O270</f>
        <v>2030.08</v>
      </c>
      <c r="U270" s="167"/>
      <c r="V270" s="167"/>
      <c r="W270" s="167"/>
      <c r="X270" s="167"/>
      <c r="AG270" s="160"/>
      <c r="AI270" s="15"/>
      <c r="AJ270" s="162"/>
      <c r="AL270" s="164"/>
    </row>
    <row r="271" spans="1:38" ht="12.75">
      <c r="A271" s="169" t="s">
        <v>7</v>
      </c>
      <c r="B271" s="141"/>
      <c r="C271" s="170" t="s">
        <v>86</v>
      </c>
      <c r="D271" s="171"/>
      <c r="E271" s="171"/>
      <c r="F271" s="171"/>
      <c r="G271" s="172"/>
      <c r="H271" s="74" t="s">
        <v>8</v>
      </c>
      <c r="I271" s="165" t="s">
        <v>9</v>
      </c>
      <c r="J271" s="166"/>
      <c r="K271" s="167">
        <f>+K265</f>
        <v>85.14</v>
      </c>
      <c r="L271" s="167"/>
      <c r="M271" s="167"/>
      <c r="N271" s="167"/>
      <c r="O271" s="167">
        <f>+O269</f>
        <v>10.52</v>
      </c>
      <c r="P271" s="167"/>
      <c r="Q271" s="167"/>
      <c r="R271" s="167"/>
      <c r="S271" s="167"/>
      <c r="T271" s="167">
        <f>K271*O271</f>
        <v>895.67</v>
      </c>
      <c r="U271" s="167"/>
      <c r="V271" s="167"/>
      <c r="W271" s="167"/>
      <c r="X271" s="167"/>
      <c r="AG271" s="159">
        <f>T271+T272</f>
        <v>2774.69</v>
      </c>
      <c r="AI271" s="15"/>
      <c r="AJ271" s="161">
        <v>844.99</v>
      </c>
      <c r="AL271" s="163">
        <f>AG271/AJ271</f>
        <v>3.284</v>
      </c>
    </row>
    <row r="272" spans="1:38" ht="12.75">
      <c r="A272" s="142"/>
      <c r="B272" s="144"/>
      <c r="C272" s="173"/>
      <c r="D272" s="174"/>
      <c r="E272" s="174"/>
      <c r="F272" s="174"/>
      <c r="G272" s="175"/>
      <c r="H272" s="74" t="s">
        <v>10</v>
      </c>
      <c r="I272" s="165" t="s">
        <v>11</v>
      </c>
      <c r="J272" s="166"/>
      <c r="K272" s="167">
        <f>+K266</f>
        <v>2812.91</v>
      </c>
      <c r="L272" s="167"/>
      <c r="M272" s="167"/>
      <c r="N272" s="167"/>
      <c r="O272" s="168">
        <f>O271*O$25</f>
        <v>0.668</v>
      </c>
      <c r="P272" s="168"/>
      <c r="Q272" s="168"/>
      <c r="R272" s="168"/>
      <c r="S272" s="168"/>
      <c r="T272" s="167">
        <f>K272*O272</f>
        <v>1879.02</v>
      </c>
      <c r="U272" s="167"/>
      <c r="V272" s="167"/>
      <c r="W272" s="167"/>
      <c r="X272" s="167"/>
      <c r="AG272" s="160"/>
      <c r="AI272" s="15"/>
      <c r="AJ272" s="162"/>
      <c r="AL272" s="164"/>
    </row>
    <row r="273" spans="1:39" ht="31.5" customHeight="1">
      <c r="A273" s="177" t="s">
        <v>48</v>
      </c>
      <c r="B273" s="177"/>
      <c r="C273" s="177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  <c r="AA273" s="177"/>
      <c r="AB273" s="177"/>
      <c r="AC273" s="177"/>
      <c r="AD273" s="177"/>
      <c r="AE273" s="177"/>
      <c r="AF273" s="9"/>
      <c r="AG273" s="37"/>
      <c r="AL273" s="38" t="s">
        <v>114</v>
      </c>
      <c r="AM273" s="39" t="s">
        <v>115</v>
      </c>
    </row>
    <row r="274" spans="1:38" ht="12.75">
      <c r="A274" s="183" t="s">
        <v>134</v>
      </c>
      <c r="B274" s="185"/>
      <c r="C274" s="185"/>
      <c r="D274" s="185"/>
      <c r="E274" s="185"/>
      <c r="F274" s="185"/>
      <c r="G274" s="185"/>
      <c r="H274" s="185"/>
      <c r="I274" s="185"/>
      <c r="J274" s="185"/>
      <c r="K274" s="185"/>
      <c r="L274" s="185"/>
      <c r="M274" s="185"/>
      <c r="N274" s="185"/>
      <c r="O274" s="185"/>
      <c r="P274" s="185"/>
      <c r="Q274" s="185"/>
      <c r="R274" s="185"/>
      <c r="S274" s="185"/>
      <c r="T274" s="185"/>
      <c r="U274" s="185"/>
      <c r="V274" s="185"/>
      <c r="W274" s="185"/>
      <c r="X274" s="184"/>
      <c r="AG274" s="91"/>
      <c r="AI274" s="15"/>
      <c r="AJ274" s="90"/>
      <c r="AL274" s="89"/>
    </row>
    <row r="275" spans="1:38" ht="12.75">
      <c r="A275" s="169" t="s">
        <v>7</v>
      </c>
      <c r="B275" s="141"/>
      <c r="C275" s="170" t="s">
        <v>85</v>
      </c>
      <c r="D275" s="171"/>
      <c r="E275" s="171"/>
      <c r="F275" s="171"/>
      <c r="G275" s="172"/>
      <c r="H275" s="74" t="s">
        <v>8</v>
      </c>
      <c r="I275" s="165" t="s">
        <v>9</v>
      </c>
      <c r="J275" s="166"/>
      <c r="K275" s="167">
        <f>+K269</f>
        <v>85.14</v>
      </c>
      <c r="L275" s="167"/>
      <c r="M275" s="167"/>
      <c r="N275" s="167"/>
      <c r="O275" s="167">
        <f>+O150*4</f>
        <v>2.2</v>
      </c>
      <c r="P275" s="167"/>
      <c r="Q275" s="167"/>
      <c r="R275" s="167"/>
      <c r="S275" s="167"/>
      <c r="T275" s="167">
        <f>K275*O275</f>
        <v>187.31</v>
      </c>
      <c r="U275" s="167"/>
      <c r="V275" s="167"/>
      <c r="W275" s="167"/>
      <c r="X275" s="167"/>
      <c r="AG275" s="159">
        <f>T275+T276</f>
        <v>611.78</v>
      </c>
      <c r="AI275" s="15"/>
      <c r="AJ275" s="161">
        <v>844.99</v>
      </c>
      <c r="AL275" s="163">
        <f>AG275/AJ275</f>
        <v>0.724</v>
      </c>
    </row>
    <row r="276" spans="1:38" ht="12.75">
      <c r="A276" s="142"/>
      <c r="B276" s="144"/>
      <c r="C276" s="173"/>
      <c r="D276" s="174"/>
      <c r="E276" s="174"/>
      <c r="F276" s="174"/>
      <c r="G276" s="175"/>
      <c r="H276" s="74" t="s">
        <v>10</v>
      </c>
      <c r="I276" s="165" t="s">
        <v>11</v>
      </c>
      <c r="J276" s="166"/>
      <c r="K276" s="167">
        <f>+K270</f>
        <v>2812.91</v>
      </c>
      <c r="L276" s="167"/>
      <c r="M276" s="167"/>
      <c r="N276" s="167"/>
      <c r="O276" s="168">
        <f>O275*O$23</f>
        <v>0.1509</v>
      </c>
      <c r="P276" s="168"/>
      <c r="Q276" s="168"/>
      <c r="R276" s="168"/>
      <c r="S276" s="168"/>
      <c r="T276" s="167">
        <f>K276*O276</f>
        <v>424.47</v>
      </c>
      <c r="U276" s="167"/>
      <c r="V276" s="167"/>
      <c r="W276" s="167"/>
      <c r="X276" s="167"/>
      <c r="AG276" s="160"/>
      <c r="AI276" s="15"/>
      <c r="AJ276" s="162"/>
      <c r="AL276" s="164"/>
    </row>
    <row r="277" spans="1:38" ht="12.75">
      <c r="A277" s="169" t="s">
        <v>7</v>
      </c>
      <c r="B277" s="141"/>
      <c r="C277" s="170" t="s">
        <v>86</v>
      </c>
      <c r="D277" s="171"/>
      <c r="E277" s="171"/>
      <c r="F277" s="171"/>
      <c r="G277" s="172"/>
      <c r="H277" s="74" t="s">
        <v>8</v>
      </c>
      <c r="I277" s="165" t="s">
        <v>9</v>
      </c>
      <c r="J277" s="166"/>
      <c r="K277" s="167">
        <f>+K271</f>
        <v>85.14</v>
      </c>
      <c r="L277" s="167"/>
      <c r="M277" s="167"/>
      <c r="N277" s="167"/>
      <c r="O277" s="167">
        <f>+O275</f>
        <v>2.2</v>
      </c>
      <c r="P277" s="167"/>
      <c r="Q277" s="167"/>
      <c r="R277" s="167"/>
      <c r="S277" s="167"/>
      <c r="T277" s="167">
        <f>K277*O277</f>
        <v>187.31</v>
      </c>
      <c r="U277" s="167"/>
      <c r="V277" s="167"/>
      <c r="W277" s="167"/>
      <c r="X277" s="167"/>
      <c r="AG277" s="159">
        <f>T277+T278</f>
        <v>580.27</v>
      </c>
      <c r="AI277" s="15"/>
      <c r="AJ277" s="161">
        <v>844.99</v>
      </c>
      <c r="AL277" s="163">
        <f>AG277/AJ277</f>
        <v>0.687</v>
      </c>
    </row>
    <row r="278" spans="1:38" ht="12.75">
      <c r="A278" s="142"/>
      <c r="B278" s="144"/>
      <c r="C278" s="173"/>
      <c r="D278" s="174"/>
      <c r="E278" s="174"/>
      <c r="F278" s="174"/>
      <c r="G278" s="175"/>
      <c r="H278" s="74" t="s">
        <v>10</v>
      </c>
      <c r="I278" s="165" t="s">
        <v>11</v>
      </c>
      <c r="J278" s="166"/>
      <c r="K278" s="167">
        <f>+K272</f>
        <v>2812.91</v>
      </c>
      <c r="L278" s="167"/>
      <c r="M278" s="167"/>
      <c r="N278" s="167"/>
      <c r="O278" s="168">
        <f>O277*O$25</f>
        <v>0.1397</v>
      </c>
      <c r="P278" s="168"/>
      <c r="Q278" s="168"/>
      <c r="R278" s="168"/>
      <c r="S278" s="168"/>
      <c r="T278" s="167">
        <f>K278*O278</f>
        <v>392.96</v>
      </c>
      <c r="U278" s="167"/>
      <c r="V278" s="167"/>
      <c r="W278" s="167"/>
      <c r="X278" s="167"/>
      <c r="AG278" s="160"/>
      <c r="AI278" s="15"/>
      <c r="AJ278" s="162"/>
      <c r="AL278" s="164"/>
    </row>
    <row r="279" spans="1:33" s="24" customFormat="1" ht="27" customHeight="1">
      <c r="A279" s="177" t="s">
        <v>49</v>
      </c>
      <c r="B279" s="177"/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  <c r="AA279" s="177"/>
      <c r="AB279" s="177"/>
      <c r="AC279" s="177"/>
      <c r="AD279" s="177"/>
      <c r="AE279" s="177"/>
      <c r="AF279" s="177"/>
      <c r="AG279" s="177"/>
    </row>
    <row r="280" spans="1:38" ht="12.75">
      <c r="A280" s="183" t="s">
        <v>134</v>
      </c>
      <c r="B280" s="185"/>
      <c r="C280" s="185"/>
      <c r="D280" s="185"/>
      <c r="E280" s="185"/>
      <c r="F280" s="185"/>
      <c r="G280" s="185"/>
      <c r="H280" s="185"/>
      <c r="I280" s="185"/>
      <c r="J280" s="185"/>
      <c r="K280" s="185"/>
      <c r="L280" s="185"/>
      <c r="M280" s="185"/>
      <c r="N280" s="185"/>
      <c r="O280" s="185"/>
      <c r="P280" s="185"/>
      <c r="Q280" s="185"/>
      <c r="R280" s="185"/>
      <c r="S280" s="185"/>
      <c r="T280" s="185"/>
      <c r="U280" s="185"/>
      <c r="V280" s="185"/>
      <c r="W280" s="185"/>
      <c r="X280" s="184"/>
      <c r="AG280" s="91"/>
      <c r="AI280" s="15"/>
      <c r="AJ280" s="90"/>
      <c r="AL280" s="89"/>
    </row>
    <row r="281" spans="1:38" ht="12.75">
      <c r="A281" s="169" t="s">
        <v>7</v>
      </c>
      <c r="B281" s="141"/>
      <c r="C281" s="170" t="s">
        <v>85</v>
      </c>
      <c r="D281" s="171"/>
      <c r="E281" s="171"/>
      <c r="F281" s="171"/>
      <c r="G281" s="172"/>
      <c r="H281" s="74" t="s">
        <v>8</v>
      </c>
      <c r="I281" s="165" t="s">
        <v>9</v>
      </c>
      <c r="J281" s="166"/>
      <c r="K281" s="167">
        <f>+K275</f>
        <v>85.14</v>
      </c>
      <c r="L281" s="167"/>
      <c r="M281" s="167"/>
      <c r="N281" s="167"/>
      <c r="O281" s="167">
        <f>+O164*4</f>
        <v>7.64</v>
      </c>
      <c r="P281" s="167"/>
      <c r="Q281" s="167"/>
      <c r="R281" s="167"/>
      <c r="S281" s="167"/>
      <c r="T281" s="167">
        <f>K281*O281</f>
        <v>650.47</v>
      </c>
      <c r="U281" s="167"/>
      <c r="V281" s="167"/>
      <c r="W281" s="167"/>
      <c r="X281" s="167"/>
      <c r="AG281" s="159">
        <f>T281+T282</f>
        <v>2124.72</v>
      </c>
      <c r="AI281" s="15"/>
      <c r="AJ281" s="161">
        <v>844.99</v>
      </c>
      <c r="AL281" s="163">
        <f>AG281/AJ281</f>
        <v>2.514</v>
      </c>
    </row>
    <row r="282" spans="1:38" ht="12.75">
      <c r="A282" s="142"/>
      <c r="B282" s="144"/>
      <c r="C282" s="173"/>
      <c r="D282" s="174"/>
      <c r="E282" s="174"/>
      <c r="F282" s="174"/>
      <c r="G282" s="175"/>
      <c r="H282" s="74" t="s">
        <v>10</v>
      </c>
      <c r="I282" s="165" t="s">
        <v>11</v>
      </c>
      <c r="J282" s="166"/>
      <c r="K282" s="167">
        <f>+K276</f>
        <v>2812.91</v>
      </c>
      <c r="L282" s="167"/>
      <c r="M282" s="167"/>
      <c r="N282" s="167"/>
      <c r="O282" s="168">
        <f>O281*O$23</f>
        <v>0.5241</v>
      </c>
      <c r="P282" s="168"/>
      <c r="Q282" s="168"/>
      <c r="R282" s="168"/>
      <c r="S282" s="168"/>
      <c r="T282" s="167">
        <f>K282*O282</f>
        <v>1474.25</v>
      </c>
      <c r="U282" s="167"/>
      <c r="V282" s="167"/>
      <c r="W282" s="167"/>
      <c r="X282" s="167"/>
      <c r="AG282" s="160"/>
      <c r="AI282" s="15"/>
      <c r="AJ282" s="162"/>
      <c r="AL282" s="164"/>
    </row>
    <row r="283" spans="1:38" ht="12.75">
      <c r="A283" s="169" t="s">
        <v>7</v>
      </c>
      <c r="B283" s="141"/>
      <c r="C283" s="170" t="s">
        <v>86</v>
      </c>
      <c r="D283" s="171"/>
      <c r="E283" s="171"/>
      <c r="F283" s="171"/>
      <c r="G283" s="172"/>
      <c r="H283" s="74" t="s">
        <v>8</v>
      </c>
      <c r="I283" s="165" t="s">
        <v>9</v>
      </c>
      <c r="J283" s="166"/>
      <c r="K283" s="167">
        <f>+K277</f>
        <v>85.14</v>
      </c>
      <c r="L283" s="167"/>
      <c r="M283" s="167"/>
      <c r="N283" s="167"/>
      <c r="O283" s="167">
        <f>+O281</f>
        <v>7.64</v>
      </c>
      <c r="P283" s="167"/>
      <c r="Q283" s="167"/>
      <c r="R283" s="167"/>
      <c r="S283" s="167"/>
      <c r="T283" s="167">
        <f>K283*O283</f>
        <v>650.47</v>
      </c>
      <c r="U283" s="167"/>
      <c r="V283" s="167"/>
      <c r="W283" s="167"/>
      <c r="X283" s="167"/>
      <c r="AG283" s="159">
        <f>T283+T284</f>
        <v>2015.01</v>
      </c>
      <c r="AI283" s="15"/>
      <c r="AJ283" s="161">
        <v>844.99</v>
      </c>
      <c r="AL283" s="163">
        <f>AG283/AJ283</f>
        <v>2.385</v>
      </c>
    </row>
    <row r="284" spans="1:38" ht="12.75">
      <c r="A284" s="142"/>
      <c r="B284" s="144"/>
      <c r="C284" s="173"/>
      <c r="D284" s="174"/>
      <c r="E284" s="174"/>
      <c r="F284" s="174"/>
      <c r="G284" s="175"/>
      <c r="H284" s="74" t="s">
        <v>10</v>
      </c>
      <c r="I284" s="165" t="s">
        <v>11</v>
      </c>
      <c r="J284" s="166"/>
      <c r="K284" s="167">
        <f>+K278</f>
        <v>2812.91</v>
      </c>
      <c r="L284" s="167"/>
      <c r="M284" s="167"/>
      <c r="N284" s="167"/>
      <c r="O284" s="168">
        <f>O283*O$25</f>
        <v>0.4851</v>
      </c>
      <c r="P284" s="168"/>
      <c r="Q284" s="168"/>
      <c r="R284" s="168"/>
      <c r="S284" s="168"/>
      <c r="T284" s="167">
        <f>K284*O284</f>
        <v>1364.54</v>
      </c>
      <c r="U284" s="167"/>
      <c r="V284" s="167"/>
      <c r="W284" s="167"/>
      <c r="X284" s="167"/>
      <c r="AG284" s="160"/>
      <c r="AI284" s="15"/>
      <c r="AJ284" s="162"/>
      <c r="AL284" s="164"/>
    </row>
    <row r="285" spans="1:38" ht="3" customHeight="1">
      <c r="A285" s="32"/>
      <c r="B285" s="32"/>
      <c r="C285" s="76"/>
      <c r="D285" s="76"/>
      <c r="E285" s="76"/>
      <c r="F285" s="76"/>
      <c r="G285" s="76"/>
      <c r="I285" s="14"/>
      <c r="J285" s="14"/>
      <c r="K285" s="77"/>
      <c r="L285" s="77"/>
      <c r="M285" s="77"/>
      <c r="N285" s="77"/>
      <c r="O285" s="78"/>
      <c r="P285" s="78"/>
      <c r="Q285" s="78"/>
      <c r="R285" s="78"/>
      <c r="S285" s="78"/>
      <c r="T285" s="77"/>
      <c r="U285" s="77"/>
      <c r="V285" s="77"/>
      <c r="W285" s="77"/>
      <c r="X285" s="77"/>
      <c r="AG285" s="79"/>
      <c r="AJ285" s="80"/>
      <c r="AL285" s="81"/>
    </row>
    <row r="286" spans="1:35" s="5" customFormat="1" ht="15">
      <c r="A286" s="176" t="s">
        <v>118</v>
      </c>
      <c r="B286" s="176"/>
      <c r="C286" s="176"/>
      <c r="D286" s="176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  <c r="R286" s="176"/>
      <c r="S286" s="176"/>
      <c r="T286" s="176"/>
      <c r="U286" s="176"/>
      <c r="V286" s="176"/>
      <c r="W286" s="176"/>
      <c r="X286" s="176"/>
      <c r="Y286" s="176"/>
      <c r="Z286" s="176"/>
      <c r="AA286" s="176"/>
      <c r="AB286" s="176"/>
      <c r="AC286" s="176"/>
      <c r="AD286" s="176"/>
      <c r="AE286" s="176"/>
      <c r="AF286" s="75"/>
      <c r="AG286" s="75"/>
      <c r="AH286"/>
      <c r="AI286" s="20"/>
    </row>
    <row r="287" spans="1:33" s="24" customFormat="1" ht="24.75" customHeight="1">
      <c r="A287" s="177" t="s">
        <v>41</v>
      </c>
      <c r="B287" s="177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7"/>
      <c r="AD287" s="177"/>
      <c r="AE287" s="177"/>
      <c r="AF287" s="23"/>
      <c r="AG287" s="23"/>
    </row>
    <row r="288" spans="1:35" ht="54" customHeight="1" hidden="1">
      <c r="A288" s="178" t="s">
        <v>4</v>
      </c>
      <c r="B288" s="179"/>
      <c r="C288" s="180" t="s">
        <v>28</v>
      </c>
      <c r="D288" s="181"/>
      <c r="E288" s="181"/>
      <c r="F288" s="181"/>
      <c r="G288" s="181"/>
      <c r="H288" s="182"/>
      <c r="I288" s="200" t="s">
        <v>5</v>
      </c>
      <c r="J288" s="200"/>
      <c r="K288" s="200" t="s">
        <v>29</v>
      </c>
      <c r="L288" s="200"/>
      <c r="M288" s="200"/>
      <c r="N288" s="200"/>
      <c r="O288" s="200" t="str">
        <f>+O255</f>
        <v>Объем теплоносителя, Гкал на нагрев, (м3, Гкал)</v>
      </c>
      <c r="P288" s="200"/>
      <c r="Q288" s="200"/>
      <c r="R288" s="200"/>
      <c r="S288" s="200"/>
      <c r="T288" s="200" t="s">
        <v>6</v>
      </c>
      <c r="U288" s="200"/>
      <c r="V288" s="200"/>
      <c r="W288" s="200"/>
      <c r="X288" s="200"/>
      <c r="AI288" s="15"/>
    </row>
    <row r="289" spans="1:38" ht="12.75" hidden="1">
      <c r="A289" s="183">
        <v>1</v>
      </c>
      <c r="B289" s="184"/>
      <c r="C289" s="183">
        <v>2</v>
      </c>
      <c r="D289" s="185"/>
      <c r="E289" s="185"/>
      <c r="F289" s="185"/>
      <c r="G289" s="185"/>
      <c r="H289" s="184"/>
      <c r="I289" s="196">
        <v>3</v>
      </c>
      <c r="J289" s="196"/>
      <c r="K289" s="196">
        <v>4</v>
      </c>
      <c r="L289" s="196"/>
      <c r="M289" s="196"/>
      <c r="N289" s="196"/>
      <c r="O289" s="196">
        <v>5</v>
      </c>
      <c r="P289" s="196"/>
      <c r="Q289" s="196"/>
      <c r="R289" s="196"/>
      <c r="S289" s="196"/>
      <c r="T289" s="197" t="s">
        <v>79</v>
      </c>
      <c r="U289" s="198"/>
      <c r="V289" s="198"/>
      <c r="W289" s="198"/>
      <c r="X289" s="199"/>
      <c r="AI289" s="15"/>
      <c r="AJ289" s="14"/>
      <c r="AL289" s="14"/>
    </row>
    <row r="290" spans="1:38" ht="12.75">
      <c r="A290" s="183" t="s">
        <v>133</v>
      </c>
      <c r="B290" s="185"/>
      <c r="C290" s="185"/>
      <c r="D290" s="185"/>
      <c r="E290" s="185"/>
      <c r="F290" s="185"/>
      <c r="G290" s="185"/>
      <c r="H290" s="185"/>
      <c r="I290" s="185"/>
      <c r="J290" s="185"/>
      <c r="K290" s="185"/>
      <c r="L290" s="185"/>
      <c r="M290" s="185"/>
      <c r="N290" s="185"/>
      <c r="O290" s="185"/>
      <c r="P290" s="185"/>
      <c r="Q290" s="185"/>
      <c r="R290" s="185"/>
      <c r="S290" s="185"/>
      <c r="T290" s="185"/>
      <c r="U290" s="185"/>
      <c r="V290" s="185"/>
      <c r="W290" s="185"/>
      <c r="X290" s="184"/>
      <c r="AI290" s="15"/>
      <c r="AJ290" s="14"/>
      <c r="AL290" s="14"/>
    </row>
    <row r="291" spans="1:38" ht="12.75">
      <c r="A291" s="169" t="s">
        <v>7</v>
      </c>
      <c r="B291" s="141"/>
      <c r="C291" s="170" t="s">
        <v>85</v>
      </c>
      <c r="D291" s="171"/>
      <c r="E291" s="171"/>
      <c r="F291" s="171"/>
      <c r="G291" s="172"/>
      <c r="H291" s="74" t="s">
        <v>8</v>
      </c>
      <c r="I291" s="165" t="s">
        <v>9</v>
      </c>
      <c r="J291" s="166"/>
      <c r="K291" s="167">
        <f>+K258</f>
        <v>0</v>
      </c>
      <c r="L291" s="167"/>
      <c r="M291" s="167"/>
      <c r="N291" s="167"/>
      <c r="O291" s="167">
        <f>+O47*5</f>
        <v>16.2</v>
      </c>
      <c r="P291" s="167"/>
      <c r="Q291" s="167"/>
      <c r="R291" s="167"/>
      <c r="S291" s="167"/>
      <c r="T291" s="167">
        <f>K291*O291</f>
        <v>0</v>
      </c>
      <c r="U291" s="167"/>
      <c r="V291" s="167"/>
      <c r="W291" s="167"/>
      <c r="X291" s="167"/>
      <c r="AG291" s="159">
        <f>T291+T292</f>
        <v>3012.06</v>
      </c>
      <c r="AI291" s="15"/>
      <c r="AJ291" s="161">
        <v>844.99</v>
      </c>
      <c r="AL291" s="163">
        <f>AG291/AJ291</f>
        <v>3.565</v>
      </c>
    </row>
    <row r="292" spans="1:38" ht="12.75">
      <c r="A292" s="142"/>
      <c r="B292" s="144"/>
      <c r="C292" s="173"/>
      <c r="D292" s="174"/>
      <c r="E292" s="174"/>
      <c r="F292" s="174"/>
      <c r="G292" s="175"/>
      <c r="H292" s="74" t="s">
        <v>10</v>
      </c>
      <c r="I292" s="165" t="s">
        <v>11</v>
      </c>
      <c r="J292" s="166"/>
      <c r="K292" s="167">
        <f>+K259</f>
        <v>2812.91</v>
      </c>
      <c r="L292" s="167"/>
      <c r="M292" s="167"/>
      <c r="N292" s="167"/>
      <c r="O292" s="168">
        <f>O291*O$18</f>
        <v>1.0708</v>
      </c>
      <c r="P292" s="168"/>
      <c r="Q292" s="168"/>
      <c r="R292" s="168"/>
      <c r="S292" s="168"/>
      <c r="T292" s="167">
        <f>K292*O292</f>
        <v>3012.06</v>
      </c>
      <c r="U292" s="167"/>
      <c r="V292" s="167"/>
      <c r="W292" s="167"/>
      <c r="X292" s="167"/>
      <c r="AG292" s="160"/>
      <c r="AI292" s="15"/>
      <c r="AJ292" s="162"/>
      <c r="AL292" s="164"/>
    </row>
    <row r="293" spans="1:38" ht="12.75">
      <c r="A293" s="169" t="s">
        <v>7</v>
      </c>
      <c r="B293" s="141"/>
      <c r="C293" s="170" t="s">
        <v>86</v>
      </c>
      <c r="D293" s="171"/>
      <c r="E293" s="171"/>
      <c r="F293" s="171"/>
      <c r="G293" s="172"/>
      <c r="H293" s="74" t="s">
        <v>8</v>
      </c>
      <c r="I293" s="165" t="s">
        <v>9</v>
      </c>
      <c r="J293" s="166"/>
      <c r="K293" s="167">
        <f>+K260</f>
        <v>0</v>
      </c>
      <c r="L293" s="167"/>
      <c r="M293" s="167"/>
      <c r="N293" s="167"/>
      <c r="O293" s="167">
        <f>+O291</f>
        <v>16.2</v>
      </c>
      <c r="P293" s="167"/>
      <c r="Q293" s="167"/>
      <c r="R293" s="167"/>
      <c r="S293" s="167"/>
      <c r="T293" s="167">
        <f>K293*O293</f>
        <v>0</v>
      </c>
      <c r="U293" s="167"/>
      <c r="V293" s="167"/>
      <c r="W293" s="167"/>
      <c r="X293" s="167"/>
      <c r="AG293" s="159">
        <f>T293+T294</f>
        <v>2779.72</v>
      </c>
      <c r="AI293" s="15"/>
      <c r="AJ293" s="161">
        <v>844.99</v>
      </c>
      <c r="AL293" s="163">
        <f>AG293/AJ293</f>
        <v>3.29</v>
      </c>
    </row>
    <row r="294" spans="1:38" ht="12.75">
      <c r="A294" s="142"/>
      <c r="B294" s="144"/>
      <c r="C294" s="173"/>
      <c r="D294" s="174"/>
      <c r="E294" s="174"/>
      <c r="F294" s="174"/>
      <c r="G294" s="175"/>
      <c r="H294" s="74" t="s">
        <v>10</v>
      </c>
      <c r="I294" s="165" t="s">
        <v>11</v>
      </c>
      <c r="J294" s="166"/>
      <c r="K294" s="167">
        <f>+K261</f>
        <v>2812.91</v>
      </c>
      <c r="L294" s="167"/>
      <c r="M294" s="167"/>
      <c r="N294" s="167"/>
      <c r="O294" s="168">
        <f>O293*O$20</f>
        <v>0.9882</v>
      </c>
      <c r="P294" s="168"/>
      <c r="Q294" s="168"/>
      <c r="R294" s="168"/>
      <c r="S294" s="168"/>
      <c r="T294" s="167">
        <f>K294*O294</f>
        <v>2779.72</v>
      </c>
      <c r="U294" s="167"/>
      <c r="V294" s="167"/>
      <c r="W294" s="167"/>
      <c r="X294" s="167"/>
      <c r="AG294" s="160"/>
      <c r="AI294" s="15"/>
      <c r="AJ294" s="162"/>
      <c r="AL294" s="164"/>
    </row>
    <row r="295" spans="1:38" ht="12.75">
      <c r="A295" s="183" t="s">
        <v>134</v>
      </c>
      <c r="B295" s="185"/>
      <c r="C295" s="185"/>
      <c r="D295" s="185"/>
      <c r="E295" s="185"/>
      <c r="F295" s="185"/>
      <c r="G295" s="185"/>
      <c r="H295" s="185"/>
      <c r="I295" s="185"/>
      <c r="J295" s="185"/>
      <c r="K295" s="185"/>
      <c r="L295" s="185"/>
      <c r="M295" s="185"/>
      <c r="N295" s="185"/>
      <c r="O295" s="185"/>
      <c r="P295" s="185"/>
      <c r="Q295" s="185"/>
      <c r="R295" s="185"/>
      <c r="S295" s="185"/>
      <c r="T295" s="185"/>
      <c r="U295" s="185"/>
      <c r="V295" s="185"/>
      <c r="W295" s="185"/>
      <c r="X295" s="184"/>
      <c r="AG295" s="91"/>
      <c r="AI295" s="15"/>
      <c r="AJ295" s="90"/>
      <c r="AL295" s="89"/>
    </row>
    <row r="296" spans="1:38" ht="12.75">
      <c r="A296" s="169" t="s">
        <v>7</v>
      </c>
      <c r="B296" s="141"/>
      <c r="C296" s="170" t="s">
        <v>85</v>
      </c>
      <c r="D296" s="171"/>
      <c r="E296" s="171"/>
      <c r="F296" s="171"/>
      <c r="G296" s="172"/>
      <c r="H296" s="74" t="s">
        <v>8</v>
      </c>
      <c r="I296" s="165" t="s">
        <v>9</v>
      </c>
      <c r="J296" s="166"/>
      <c r="K296" s="167">
        <f>K275</f>
        <v>85.14</v>
      </c>
      <c r="L296" s="167"/>
      <c r="M296" s="167"/>
      <c r="N296" s="167"/>
      <c r="O296" s="167">
        <f>+O52*5</f>
        <v>16.2</v>
      </c>
      <c r="P296" s="167"/>
      <c r="Q296" s="167"/>
      <c r="R296" s="167"/>
      <c r="S296" s="167"/>
      <c r="T296" s="167">
        <f>K296*O296</f>
        <v>1379.27</v>
      </c>
      <c r="U296" s="167"/>
      <c r="V296" s="167"/>
      <c r="W296" s="167"/>
      <c r="X296" s="167"/>
      <c r="AG296" s="159">
        <f>T296+T297</f>
        <v>4505.26</v>
      </c>
      <c r="AI296" s="15"/>
      <c r="AJ296" s="161">
        <v>844.99</v>
      </c>
      <c r="AL296" s="163">
        <f>AG296/AJ296</f>
        <v>5.332</v>
      </c>
    </row>
    <row r="297" spans="1:38" ht="12.75">
      <c r="A297" s="142"/>
      <c r="B297" s="144"/>
      <c r="C297" s="173"/>
      <c r="D297" s="174"/>
      <c r="E297" s="174"/>
      <c r="F297" s="174"/>
      <c r="G297" s="175"/>
      <c r="H297" s="74" t="s">
        <v>10</v>
      </c>
      <c r="I297" s="165" t="s">
        <v>11</v>
      </c>
      <c r="J297" s="166"/>
      <c r="K297" s="167">
        <f>K276</f>
        <v>2812.91</v>
      </c>
      <c r="L297" s="167"/>
      <c r="M297" s="167"/>
      <c r="N297" s="167"/>
      <c r="O297" s="168">
        <f>O296*O$23</f>
        <v>1.1113</v>
      </c>
      <c r="P297" s="168"/>
      <c r="Q297" s="168"/>
      <c r="R297" s="168"/>
      <c r="S297" s="168"/>
      <c r="T297" s="167">
        <f>K297*O297</f>
        <v>3125.99</v>
      </c>
      <c r="U297" s="167"/>
      <c r="V297" s="167"/>
      <c r="W297" s="167"/>
      <c r="X297" s="167"/>
      <c r="AG297" s="160"/>
      <c r="AI297" s="15"/>
      <c r="AJ297" s="162"/>
      <c r="AL297" s="164"/>
    </row>
    <row r="298" spans="1:38" ht="12.75">
      <c r="A298" s="169" t="s">
        <v>7</v>
      </c>
      <c r="B298" s="141"/>
      <c r="C298" s="170" t="s">
        <v>86</v>
      </c>
      <c r="D298" s="171"/>
      <c r="E298" s="171"/>
      <c r="F298" s="171"/>
      <c r="G298" s="172"/>
      <c r="H298" s="74" t="s">
        <v>8</v>
      </c>
      <c r="I298" s="165" t="s">
        <v>9</v>
      </c>
      <c r="J298" s="166"/>
      <c r="K298" s="167">
        <f>K277</f>
        <v>85.14</v>
      </c>
      <c r="L298" s="167"/>
      <c r="M298" s="167"/>
      <c r="N298" s="167"/>
      <c r="O298" s="167">
        <f>+O296</f>
        <v>16.2</v>
      </c>
      <c r="P298" s="167"/>
      <c r="Q298" s="167"/>
      <c r="R298" s="167"/>
      <c r="S298" s="167"/>
      <c r="T298" s="167">
        <f>K298*O298</f>
        <v>1379.27</v>
      </c>
      <c r="U298" s="167"/>
      <c r="V298" s="167"/>
      <c r="W298" s="167"/>
      <c r="X298" s="167"/>
      <c r="AG298" s="159">
        <f>T298+T299</f>
        <v>4272.91</v>
      </c>
      <c r="AI298" s="15"/>
      <c r="AJ298" s="161">
        <v>844.99</v>
      </c>
      <c r="AL298" s="163">
        <f>AG298/AJ298</f>
        <v>5.057</v>
      </c>
    </row>
    <row r="299" spans="1:38" ht="12.75">
      <c r="A299" s="142"/>
      <c r="B299" s="144"/>
      <c r="C299" s="173"/>
      <c r="D299" s="174"/>
      <c r="E299" s="174"/>
      <c r="F299" s="174"/>
      <c r="G299" s="175"/>
      <c r="H299" s="74" t="s">
        <v>10</v>
      </c>
      <c r="I299" s="165" t="s">
        <v>11</v>
      </c>
      <c r="J299" s="166"/>
      <c r="K299" s="167">
        <f>K278</f>
        <v>2812.91</v>
      </c>
      <c r="L299" s="167"/>
      <c r="M299" s="167"/>
      <c r="N299" s="167"/>
      <c r="O299" s="168">
        <f>O298*O$25</f>
        <v>1.0287</v>
      </c>
      <c r="P299" s="168"/>
      <c r="Q299" s="168"/>
      <c r="R299" s="168"/>
      <c r="S299" s="168"/>
      <c r="T299" s="167">
        <f>K299*O299</f>
        <v>2893.64</v>
      </c>
      <c r="U299" s="167"/>
      <c r="V299" s="167"/>
      <c r="W299" s="167"/>
      <c r="X299" s="167"/>
      <c r="AG299" s="160"/>
      <c r="AI299" s="15"/>
      <c r="AJ299" s="162"/>
      <c r="AL299" s="164"/>
    </row>
    <row r="300" spans="1:33" s="24" customFormat="1" ht="27.75" customHeight="1">
      <c r="A300" s="177" t="s">
        <v>43</v>
      </c>
      <c r="B300" s="177"/>
      <c r="C300" s="177"/>
      <c r="D300" s="177"/>
      <c r="E300" s="177"/>
      <c r="F300" s="177"/>
      <c r="G300" s="177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7"/>
      <c r="W300" s="177"/>
      <c r="X300" s="177"/>
      <c r="Y300" s="177"/>
      <c r="Z300" s="177"/>
      <c r="AA300" s="177"/>
      <c r="AB300" s="177"/>
      <c r="AC300" s="177"/>
      <c r="AD300" s="177"/>
      <c r="AE300" s="177"/>
      <c r="AF300" s="177"/>
      <c r="AG300" s="177"/>
    </row>
    <row r="301" spans="1:38" ht="12.75">
      <c r="A301" s="183" t="s">
        <v>134</v>
      </c>
      <c r="B301" s="185"/>
      <c r="C301" s="185"/>
      <c r="D301" s="185"/>
      <c r="E301" s="185"/>
      <c r="F301" s="185"/>
      <c r="G301" s="185"/>
      <c r="H301" s="185"/>
      <c r="I301" s="185"/>
      <c r="J301" s="185"/>
      <c r="K301" s="185"/>
      <c r="L301" s="185"/>
      <c r="M301" s="185"/>
      <c r="N301" s="185"/>
      <c r="O301" s="185"/>
      <c r="P301" s="185"/>
      <c r="Q301" s="185"/>
      <c r="R301" s="185"/>
      <c r="S301" s="185"/>
      <c r="T301" s="185"/>
      <c r="U301" s="185"/>
      <c r="V301" s="185"/>
      <c r="W301" s="185"/>
      <c r="X301" s="184"/>
      <c r="AG301" s="91"/>
      <c r="AI301" s="15"/>
      <c r="AJ301" s="90"/>
      <c r="AL301" s="89"/>
    </row>
    <row r="302" spans="1:38" ht="12.75">
      <c r="A302" s="169" t="s">
        <v>7</v>
      </c>
      <c r="B302" s="141"/>
      <c r="C302" s="170" t="s">
        <v>85</v>
      </c>
      <c r="D302" s="171"/>
      <c r="E302" s="171"/>
      <c r="F302" s="171"/>
      <c r="G302" s="172"/>
      <c r="H302" s="74" t="s">
        <v>8</v>
      </c>
      <c r="I302" s="165" t="s">
        <v>9</v>
      </c>
      <c r="J302" s="166"/>
      <c r="K302" s="167">
        <f>+K296</f>
        <v>85.14</v>
      </c>
      <c r="L302" s="167"/>
      <c r="M302" s="167"/>
      <c r="N302" s="167"/>
      <c r="O302" s="167">
        <f>+O80*5</f>
        <v>13.15</v>
      </c>
      <c r="P302" s="167"/>
      <c r="Q302" s="167"/>
      <c r="R302" s="167"/>
      <c r="S302" s="167"/>
      <c r="T302" s="167">
        <f>K302*O302</f>
        <v>1119.59</v>
      </c>
      <c r="U302" s="167"/>
      <c r="V302" s="167"/>
      <c r="W302" s="167"/>
      <c r="X302" s="167"/>
      <c r="AG302" s="159">
        <f>T302+T303</f>
        <v>3657.12</v>
      </c>
      <c r="AI302" s="15"/>
      <c r="AJ302" s="161">
        <v>844.99</v>
      </c>
      <c r="AL302" s="163">
        <f>AG302/AJ302</f>
        <v>4.328</v>
      </c>
    </row>
    <row r="303" spans="1:38" ht="12.75">
      <c r="A303" s="142"/>
      <c r="B303" s="144"/>
      <c r="C303" s="173"/>
      <c r="D303" s="174"/>
      <c r="E303" s="174"/>
      <c r="F303" s="174"/>
      <c r="G303" s="175"/>
      <c r="H303" s="74" t="s">
        <v>10</v>
      </c>
      <c r="I303" s="165" t="s">
        <v>11</v>
      </c>
      <c r="J303" s="166"/>
      <c r="K303" s="167">
        <f>+K297</f>
        <v>2812.91</v>
      </c>
      <c r="L303" s="167"/>
      <c r="M303" s="167"/>
      <c r="N303" s="167"/>
      <c r="O303" s="168">
        <f>O302*O$23</f>
        <v>0.9021</v>
      </c>
      <c r="P303" s="168"/>
      <c r="Q303" s="168"/>
      <c r="R303" s="168"/>
      <c r="S303" s="168"/>
      <c r="T303" s="167">
        <f>K303*O303</f>
        <v>2537.53</v>
      </c>
      <c r="U303" s="167"/>
      <c r="V303" s="167"/>
      <c r="W303" s="167"/>
      <c r="X303" s="167"/>
      <c r="AG303" s="160"/>
      <c r="AI303" s="15"/>
      <c r="AJ303" s="162"/>
      <c r="AL303" s="164"/>
    </row>
    <row r="304" spans="1:38" ht="12.75">
      <c r="A304" s="169" t="s">
        <v>7</v>
      </c>
      <c r="B304" s="141"/>
      <c r="C304" s="170" t="s">
        <v>86</v>
      </c>
      <c r="D304" s="171"/>
      <c r="E304" s="171"/>
      <c r="F304" s="171"/>
      <c r="G304" s="172"/>
      <c r="H304" s="74" t="s">
        <v>8</v>
      </c>
      <c r="I304" s="165" t="s">
        <v>9</v>
      </c>
      <c r="J304" s="166"/>
      <c r="K304" s="167">
        <f>+K298</f>
        <v>85.14</v>
      </c>
      <c r="L304" s="167"/>
      <c r="M304" s="167"/>
      <c r="N304" s="167"/>
      <c r="O304" s="167">
        <f>+O302</f>
        <v>13.15</v>
      </c>
      <c r="P304" s="167"/>
      <c r="Q304" s="167"/>
      <c r="R304" s="167"/>
      <c r="S304" s="167"/>
      <c r="T304" s="167">
        <f>K304*O304</f>
        <v>1119.59</v>
      </c>
      <c r="U304" s="167"/>
      <c r="V304" s="167"/>
      <c r="W304" s="167"/>
      <c r="X304" s="167"/>
      <c r="AG304" s="159">
        <f>T304+T305</f>
        <v>3468.37</v>
      </c>
      <c r="AI304" s="15"/>
      <c r="AJ304" s="161">
        <v>844.99</v>
      </c>
      <c r="AL304" s="163">
        <f>AG304/AJ304</f>
        <v>4.105</v>
      </c>
    </row>
    <row r="305" spans="1:38" ht="12.75">
      <c r="A305" s="142"/>
      <c r="B305" s="144"/>
      <c r="C305" s="173"/>
      <c r="D305" s="174"/>
      <c r="E305" s="174"/>
      <c r="F305" s="174"/>
      <c r="G305" s="175"/>
      <c r="H305" s="74" t="s">
        <v>10</v>
      </c>
      <c r="I305" s="165" t="s">
        <v>11</v>
      </c>
      <c r="J305" s="166"/>
      <c r="K305" s="167">
        <f>+K299</f>
        <v>2812.91</v>
      </c>
      <c r="L305" s="167"/>
      <c r="M305" s="167"/>
      <c r="N305" s="167"/>
      <c r="O305" s="168">
        <f>O304*O$25</f>
        <v>0.835</v>
      </c>
      <c r="P305" s="168"/>
      <c r="Q305" s="168"/>
      <c r="R305" s="168"/>
      <c r="S305" s="168"/>
      <c r="T305" s="167">
        <f>K305*O305</f>
        <v>2348.78</v>
      </c>
      <c r="U305" s="167"/>
      <c r="V305" s="167"/>
      <c r="W305" s="167"/>
      <c r="X305" s="167"/>
      <c r="AG305" s="160"/>
      <c r="AI305" s="15"/>
      <c r="AJ305" s="162"/>
      <c r="AL305" s="164"/>
    </row>
    <row r="306" spans="1:39" ht="28.5" customHeight="1">
      <c r="A306" s="177" t="s">
        <v>48</v>
      </c>
      <c r="B306" s="177"/>
      <c r="C306" s="177"/>
      <c r="D306" s="177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/>
      <c r="AA306" s="177"/>
      <c r="AB306" s="177"/>
      <c r="AC306" s="177"/>
      <c r="AD306" s="177"/>
      <c r="AE306" s="177"/>
      <c r="AF306" s="9"/>
      <c r="AG306" s="37"/>
      <c r="AL306" s="38" t="s">
        <v>114</v>
      </c>
      <c r="AM306" s="39" t="s">
        <v>115</v>
      </c>
    </row>
    <row r="307" spans="1:38" ht="12.75">
      <c r="A307" s="183" t="s">
        <v>134</v>
      </c>
      <c r="B307" s="185"/>
      <c r="C307" s="185"/>
      <c r="D307" s="185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5"/>
      <c r="Q307" s="185"/>
      <c r="R307" s="185"/>
      <c r="S307" s="185"/>
      <c r="T307" s="185"/>
      <c r="U307" s="185"/>
      <c r="V307" s="185"/>
      <c r="W307" s="185"/>
      <c r="X307" s="184"/>
      <c r="AG307" s="91"/>
      <c r="AI307" s="15"/>
      <c r="AJ307" s="90"/>
      <c r="AL307" s="89"/>
    </row>
    <row r="308" spans="1:38" ht="12.75">
      <c r="A308" s="169" t="s">
        <v>7</v>
      </c>
      <c r="B308" s="141"/>
      <c r="C308" s="170" t="s">
        <v>85</v>
      </c>
      <c r="D308" s="171"/>
      <c r="E308" s="171"/>
      <c r="F308" s="171"/>
      <c r="G308" s="172"/>
      <c r="H308" s="74" t="s">
        <v>8</v>
      </c>
      <c r="I308" s="165" t="s">
        <v>9</v>
      </c>
      <c r="J308" s="166"/>
      <c r="K308" s="167">
        <f>+K302</f>
        <v>85.14</v>
      </c>
      <c r="L308" s="167"/>
      <c r="M308" s="167"/>
      <c r="N308" s="167"/>
      <c r="O308" s="167">
        <f>+O150*5</f>
        <v>2.75</v>
      </c>
      <c r="P308" s="167"/>
      <c r="Q308" s="167"/>
      <c r="R308" s="167"/>
      <c r="S308" s="167"/>
      <c r="T308" s="167">
        <f>K308*O308</f>
        <v>234.14</v>
      </c>
      <c r="U308" s="167"/>
      <c r="V308" s="167"/>
      <c r="W308" s="167"/>
      <c r="X308" s="167"/>
      <c r="AG308" s="159">
        <f>T308+T309</f>
        <v>764.94</v>
      </c>
      <c r="AI308" s="15"/>
      <c r="AJ308" s="161">
        <v>844.99</v>
      </c>
      <c r="AL308" s="163">
        <f>AG308/AJ308</f>
        <v>0.905</v>
      </c>
    </row>
    <row r="309" spans="1:38" ht="12.75">
      <c r="A309" s="142"/>
      <c r="B309" s="144"/>
      <c r="C309" s="173"/>
      <c r="D309" s="174"/>
      <c r="E309" s="174"/>
      <c r="F309" s="174"/>
      <c r="G309" s="175"/>
      <c r="H309" s="74" t="s">
        <v>10</v>
      </c>
      <c r="I309" s="165" t="s">
        <v>11</v>
      </c>
      <c r="J309" s="166"/>
      <c r="K309" s="167">
        <f>+K303</f>
        <v>2812.91</v>
      </c>
      <c r="L309" s="167"/>
      <c r="M309" s="167"/>
      <c r="N309" s="167"/>
      <c r="O309" s="168">
        <f>O308*O$23</f>
        <v>0.1887</v>
      </c>
      <c r="P309" s="168"/>
      <c r="Q309" s="168"/>
      <c r="R309" s="168"/>
      <c r="S309" s="168"/>
      <c r="T309" s="167">
        <f>K309*O309</f>
        <v>530.8</v>
      </c>
      <c r="U309" s="167"/>
      <c r="V309" s="167"/>
      <c r="W309" s="167"/>
      <c r="X309" s="167"/>
      <c r="AG309" s="160"/>
      <c r="AI309" s="15"/>
      <c r="AJ309" s="162"/>
      <c r="AL309" s="164"/>
    </row>
    <row r="310" spans="1:38" ht="12.75">
      <c r="A310" s="169" t="s">
        <v>7</v>
      </c>
      <c r="B310" s="141"/>
      <c r="C310" s="170" t="s">
        <v>86</v>
      </c>
      <c r="D310" s="171"/>
      <c r="E310" s="171"/>
      <c r="F310" s="171"/>
      <c r="G310" s="172"/>
      <c r="H310" s="74" t="s">
        <v>8</v>
      </c>
      <c r="I310" s="165" t="s">
        <v>9</v>
      </c>
      <c r="J310" s="166"/>
      <c r="K310" s="167">
        <f>+K304</f>
        <v>85.14</v>
      </c>
      <c r="L310" s="167"/>
      <c r="M310" s="167"/>
      <c r="N310" s="167"/>
      <c r="O310" s="167">
        <f>+O308</f>
        <v>2.75</v>
      </c>
      <c r="P310" s="167"/>
      <c r="Q310" s="167"/>
      <c r="R310" s="167"/>
      <c r="S310" s="167"/>
      <c r="T310" s="167">
        <f>K310*O310</f>
        <v>234.14</v>
      </c>
      <c r="U310" s="167"/>
      <c r="V310" s="167"/>
      <c r="W310" s="167"/>
      <c r="X310" s="167"/>
      <c r="AG310" s="159">
        <f>T310+T311</f>
        <v>725.27</v>
      </c>
      <c r="AI310" s="15"/>
      <c r="AJ310" s="161">
        <v>844.99</v>
      </c>
      <c r="AL310" s="163">
        <f>AG310/AJ310</f>
        <v>0.858</v>
      </c>
    </row>
    <row r="311" spans="1:38" ht="12.75">
      <c r="A311" s="142"/>
      <c r="B311" s="144"/>
      <c r="C311" s="173"/>
      <c r="D311" s="174"/>
      <c r="E311" s="174"/>
      <c r="F311" s="174"/>
      <c r="G311" s="175"/>
      <c r="H311" s="74" t="s">
        <v>10</v>
      </c>
      <c r="I311" s="165" t="s">
        <v>11</v>
      </c>
      <c r="J311" s="166"/>
      <c r="K311" s="167">
        <f>+K305</f>
        <v>2812.91</v>
      </c>
      <c r="L311" s="167"/>
      <c r="M311" s="167"/>
      <c r="N311" s="167"/>
      <c r="O311" s="168">
        <f>O310*O$25</f>
        <v>0.1746</v>
      </c>
      <c r="P311" s="168"/>
      <c r="Q311" s="168"/>
      <c r="R311" s="168"/>
      <c r="S311" s="168"/>
      <c r="T311" s="167">
        <f>K311*O311</f>
        <v>491.13</v>
      </c>
      <c r="U311" s="167"/>
      <c r="V311" s="167"/>
      <c r="W311" s="167"/>
      <c r="X311" s="167"/>
      <c r="AG311" s="160"/>
      <c r="AI311" s="15"/>
      <c r="AJ311" s="162"/>
      <c r="AL311" s="164"/>
    </row>
    <row r="312" spans="1:33" s="24" customFormat="1" ht="25.5" customHeight="1">
      <c r="A312" s="177" t="s">
        <v>49</v>
      </c>
      <c r="B312" s="177"/>
      <c r="C312" s="177"/>
      <c r="D312" s="177"/>
      <c r="E312" s="177"/>
      <c r="F312" s="177"/>
      <c r="G312" s="177"/>
      <c r="H312" s="177"/>
      <c r="I312" s="177"/>
      <c r="J312" s="177"/>
      <c r="K312" s="177"/>
      <c r="L312" s="177"/>
      <c r="M312" s="177"/>
      <c r="N312" s="177"/>
      <c r="O312" s="177"/>
      <c r="P312" s="177"/>
      <c r="Q312" s="177"/>
      <c r="R312" s="177"/>
      <c r="S312" s="177"/>
      <c r="T312" s="177"/>
      <c r="U312" s="177"/>
      <c r="V312" s="177"/>
      <c r="W312" s="177"/>
      <c r="X312" s="177"/>
      <c r="Y312" s="177"/>
      <c r="Z312" s="177"/>
      <c r="AA312" s="177"/>
      <c r="AB312" s="177"/>
      <c r="AC312" s="177"/>
      <c r="AD312" s="177"/>
      <c r="AE312" s="177"/>
      <c r="AF312" s="177"/>
      <c r="AG312" s="177"/>
    </row>
    <row r="313" spans="1:38" ht="12.75">
      <c r="A313" s="183" t="s">
        <v>134</v>
      </c>
      <c r="B313" s="185"/>
      <c r="C313" s="185"/>
      <c r="D313" s="185"/>
      <c r="E313" s="185"/>
      <c r="F313" s="185"/>
      <c r="G313" s="185"/>
      <c r="H313" s="185"/>
      <c r="I313" s="185"/>
      <c r="J313" s="185"/>
      <c r="K313" s="185"/>
      <c r="L313" s="185"/>
      <c r="M313" s="185"/>
      <c r="N313" s="185"/>
      <c r="O313" s="185"/>
      <c r="P313" s="185"/>
      <c r="Q313" s="185"/>
      <c r="R313" s="185"/>
      <c r="S313" s="185"/>
      <c r="T313" s="185"/>
      <c r="U313" s="185"/>
      <c r="V313" s="185"/>
      <c r="W313" s="185"/>
      <c r="X313" s="184"/>
      <c r="AG313" s="91"/>
      <c r="AI313" s="15"/>
      <c r="AJ313" s="90"/>
      <c r="AL313" s="89"/>
    </row>
    <row r="314" spans="1:38" ht="12.75">
      <c r="A314" s="169" t="s">
        <v>7</v>
      </c>
      <c r="B314" s="141"/>
      <c r="C314" s="170" t="s">
        <v>85</v>
      </c>
      <c r="D314" s="171"/>
      <c r="E314" s="171"/>
      <c r="F314" s="171"/>
      <c r="G314" s="172"/>
      <c r="H314" s="74" t="s">
        <v>8</v>
      </c>
      <c r="I314" s="165" t="s">
        <v>9</v>
      </c>
      <c r="J314" s="166"/>
      <c r="K314" s="167">
        <f>+K308</f>
        <v>85.14</v>
      </c>
      <c r="L314" s="167"/>
      <c r="M314" s="167"/>
      <c r="N314" s="167"/>
      <c r="O314" s="167">
        <f>+O164*5</f>
        <v>9.55</v>
      </c>
      <c r="P314" s="167"/>
      <c r="Q314" s="167"/>
      <c r="R314" s="167"/>
      <c r="S314" s="167"/>
      <c r="T314" s="167">
        <f>K314*O314</f>
        <v>813.09</v>
      </c>
      <c r="U314" s="167"/>
      <c r="V314" s="167"/>
      <c r="W314" s="167"/>
      <c r="X314" s="167"/>
      <c r="AG314" s="159">
        <f>T314+T315</f>
        <v>2655.83</v>
      </c>
      <c r="AI314" s="15"/>
      <c r="AJ314" s="161">
        <v>844.99</v>
      </c>
      <c r="AL314" s="163">
        <f>AG314/AJ314</f>
        <v>3.143</v>
      </c>
    </row>
    <row r="315" spans="1:38" ht="12.75">
      <c r="A315" s="142"/>
      <c r="B315" s="144"/>
      <c r="C315" s="173"/>
      <c r="D315" s="174"/>
      <c r="E315" s="174"/>
      <c r="F315" s="174"/>
      <c r="G315" s="175"/>
      <c r="H315" s="74" t="s">
        <v>10</v>
      </c>
      <c r="I315" s="165" t="s">
        <v>11</v>
      </c>
      <c r="J315" s="166"/>
      <c r="K315" s="167">
        <f>+K309</f>
        <v>2812.91</v>
      </c>
      <c r="L315" s="167"/>
      <c r="M315" s="167"/>
      <c r="N315" s="167"/>
      <c r="O315" s="168">
        <f>O314*O$23</f>
        <v>0.6551</v>
      </c>
      <c r="P315" s="168"/>
      <c r="Q315" s="168"/>
      <c r="R315" s="168"/>
      <c r="S315" s="168"/>
      <c r="T315" s="167">
        <f>K315*O315</f>
        <v>1842.74</v>
      </c>
      <c r="U315" s="167"/>
      <c r="V315" s="167"/>
      <c r="W315" s="167"/>
      <c r="X315" s="167"/>
      <c r="AG315" s="160"/>
      <c r="AI315" s="15"/>
      <c r="AJ315" s="162"/>
      <c r="AL315" s="164"/>
    </row>
    <row r="316" spans="1:38" ht="12.75">
      <c r="A316" s="169" t="s">
        <v>7</v>
      </c>
      <c r="B316" s="141"/>
      <c r="C316" s="170" t="s">
        <v>86</v>
      </c>
      <c r="D316" s="171"/>
      <c r="E316" s="171"/>
      <c r="F316" s="171"/>
      <c r="G316" s="172"/>
      <c r="H316" s="74" t="s">
        <v>8</v>
      </c>
      <c r="I316" s="165" t="s">
        <v>9</v>
      </c>
      <c r="J316" s="166"/>
      <c r="K316" s="167">
        <f>+K310</f>
        <v>85.14</v>
      </c>
      <c r="L316" s="167"/>
      <c r="M316" s="167"/>
      <c r="N316" s="167"/>
      <c r="O316" s="167">
        <f>+O314</f>
        <v>9.55</v>
      </c>
      <c r="P316" s="167"/>
      <c r="Q316" s="167"/>
      <c r="R316" s="167"/>
      <c r="S316" s="167"/>
      <c r="T316" s="167">
        <f>K316*O316</f>
        <v>813.09</v>
      </c>
      <c r="U316" s="167"/>
      <c r="V316" s="167"/>
      <c r="W316" s="167"/>
      <c r="X316" s="167"/>
      <c r="AG316" s="159">
        <f>T316+T317</f>
        <v>2518.84</v>
      </c>
      <c r="AI316" s="15"/>
      <c r="AJ316" s="161">
        <v>844.99</v>
      </c>
      <c r="AL316" s="163">
        <f>AG316/AJ316</f>
        <v>2.981</v>
      </c>
    </row>
    <row r="317" spans="1:38" ht="12.75">
      <c r="A317" s="142"/>
      <c r="B317" s="144"/>
      <c r="C317" s="173"/>
      <c r="D317" s="174"/>
      <c r="E317" s="174"/>
      <c r="F317" s="174"/>
      <c r="G317" s="175"/>
      <c r="H317" s="74" t="s">
        <v>10</v>
      </c>
      <c r="I317" s="165" t="s">
        <v>11</v>
      </c>
      <c r="J317" s="166"/>
      <c r="K317" s="167">
        <f>+K311</f>
        <v>2812.91</v>
      </c>
      <c r="L317" s="167"/>
      <c r="M317" s="167"/>
      <c r="N317" s="167"/>
      <c r="O317" s="168">
        <f>O316*O$25</f>
        <v>0.6064</v>
      </c>
      <c r="P317" s="168"/>
      <c r="Q317" s="168"/>
      <c r="R317" s="168"/>
      <c r="S317" s="168"/>
      <c r="T317" s="167">
        <f>K317*O317</f>
        <v>1705.75</v>
      </c>
      <c r="U317" s="167"/>
      <c r="V317" s="167"/>
      <c r="W317" s="167"/>
      <c r="X317" s="167"/>
      <c r="AG317" s="160"/>
      <c r="AI317" s="15"/>
      <c r="AJ317" s="162"/>
      <c r="AL317" s="164"/>
    </row>
    <row r="318" spans="1:38" ht="12.75">
      <c r="A318" s="32" t="s">
        <v>23</v>
      </c>
      <c r="B318" s="32"/>
      <c r="C318" s="76"/>
      <c r="D318" s="76"/>
      <c r="E318" s="76"/>
      <c r="F318" s="76"/>
      <c r="G318" s="76"/>
      <c r="I318" s="14"/>
      <c r="J318" s="14"/>
      <c r="K318" s="77"/>
      <c r="L318" s="77"/>
      <c r="M318" s="77"/>
      <c r="N318" s="77"/>
      <c r="O318" s="78"/>
      <c r="P318" s="78"/>
      <c r="Q318" s="78"/>
      <c r="R318" s="78"/>
      <c r="S318" s="78"/>
      <c r="T318" s="77"/>
      <c r="U318" s="77"/>
      <c r="V318" s="77"/>
      <c r="W318" s="77"/>
      <c r="X318" s="77"/>
      <c r="AG318" s="79"/>
      <c r="AJ318" s="80"/>
      <c r="AL318" s="81"/>
    </row>
    <row r="319" spans="1:39" ht="24.75" customHeight="1">
      <c r="A319" s="8">
        <v>1</v>
      </c>
      <c r="B319" s="9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",AL319," № ",AM319,"")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18.12.2023 г. № 346-п</v>
      </c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"/>
      <c r="AG319" s="37"/>
      <c r="AL319" s="38" t="str">
        <f>+'[6]Шуш_1-2 эт'!AL246</f>
        <v>от 18.12.2023 г.</v>
      </c>
      <c r="AM319" s="39" t="str">
        <f>+'[6]Шуш_1-2 эт'!AM246</f>
        <v>346-п</v>
      </c>
    </row>
    <row r="320" spans="1:39" ht="12.75" hidden="1">
      <c r="A320" s="8">
        <v>2</v>
      </c>
      <c r="B320" s="92" t="str">
        <f>CONCATENATE("Тариф на теплоноситель ",,"утвержден Приказом Министерства тарифной политики Красноярского края ",AL320," № ",AM320)</f>
        <v>Тариф на теплоноситель утвержден Приказом Министерства тарифной политики Красноярского края  № </v>
      </c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"/>
      <c r="AG320" s="37"/>
      <c r="AL320" s="38"/>
      <c r="AM320" s="39"/>
    </row>
    <row r="321" spans="1:31" ht="24" customHeight="1">
      <c r="A321" s="8">
        <v>2</v>
      </c>
      <c r="B321" s="93" t="str">
        <f>+'[6]Шуш_1-2 эт'!B248:AE248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</row>
    <row r="322" spans="1:33" ht="27" customHeight="1">
      <c r="A322" s="8">
        <v>3</v>
      </c>
      <c r="B322" s="93" t="str">
        <f>+'[6]Шуш_1-2 эт'!B249:AE249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G322" s="37"/>
    </row>
    <row r="323" spans="1:35" s="4" customFormat="1" ht="18">
      <c r="A323" s="145" t="s">
        <v>13</v>
      </c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3"/>
      <c r="AG323" s="25"/>
      <c r="AH323"/>
      <c r="AI323" s="26"/>
    </row>
    <row r="324" ht="12.75">
      <c r="AI324" s="15"/>
    </row>
    <row r="325" spans="1:35" ht="51" customHeight="1">
      <c r="A325" s="146" t="s">
        <v>4</v>
      </c>
      <c r="B325" s="147"/>
      <c r="C325" s="147"/>
      <c r="D325" s="147"/>
      <c r="E325" s="147"/>
      <c r="F325" s="147"/>
      <c r="G325" s="147"/>
      <c r="H325" s="148"/>
      <c r="I325" s="192" t="s">
        <v>14</v>
      </c>
      <c r="J325" s="192"/>
      <c r="K325" s="192"/>
      <c r="L325" s="192"/>
      <c r="M325" s="192"/>
      <c r="N325" s="192"/>
      <c r="O325" s="193" t="s">
        <v>15</v>
      </c>
      <c r="P325" s="194"/>
      <c r="Q325" s="194"/>
      <c r="R325" s="194"/>
      <c r="S325" s="195"/>
      <c r="T325" s="192" t="s">
        <v>16</v>
      </c>
      <c r="U325" s="192"/>
      <c r="V325" s="192"/>
      <c r="W325" s="192"/>
      <c r="X325" s="192"/>
      <c r="Y325" s="192"/>
      <c r="Z325" s="192" t="s">
        <v>17</v>
      </c>
      <c r="AA325" s="192"/>
      <c r="AB325" s="192"/>
      <c r="AC325" s="192"/>
      <c r="AD325" s="192"/>
      <c r="AE325" s="192"/>
      <c r="AF325" s="67"/>
      <c r="AI325" s="15"/>
    </row>
    <row r="326" spans="1:35" ht="12.75">
      <c r="A326" s="149"/>
      <c r="B326" s="150"/>
      <c r="C326" s="150"/>
      <c r="D326" s="150"/>
      <c r="E326" s="150"/>
      <c r="F326" s="150"/>
      <c r="G326" s="150"/>
      <c r="H326" s="151"/>
      <c r="I326" s="192" t="s">
        <v>18</v>
      </c>
      <c r="J326" s="192"/>
      <c r="K326" s="192"/>
      <c r="L326" s="192"/>
      <c r="M326" s="192"/>
      <c r="N326" s="192"/>
      <c r="O326" s="193" t="s">
        <v>19</v>
      </c>
      <c r="P326" s="194"/>
      <c r="Q326" s="194"/>
      <c r="R326" s="194"/>
      <c r="S326" s="195"/>
      <c r="T326" s="192" t="s">
        <v>20</v>
      </c>
      <c r="U326" s="192"/>
      <c r="V326" s="192"/>
      <c r="W326" s="192"/>
      <c r="X326" s="192"/>
      <c r="Y326" s="192"/>
      <c r="Z326" s="192" t="s">
        <v>21</v>
      </c>
      <c r="AA326" s="192"/>
      <c r="AB326" s="192"/>
      <c r="AC326" s="192"/>
      <c r="AD326" s="192"/>
      <c r="AE326" s="192"/>
      <c r="AF326" s="68"/>
      <c r="AI326" s="15"/>
    </row>
    <row r="327" spans="1:38" s="6" customFormat="1" ht="12.75">
      <c r="A327" s="152">
        <v>1</v>
      </c>
      <c r="B327" s="153"/>
      <c r="C327" s="153"/>
      <c r="D327" s="153"/>
      <c r="E327" s="153"/>
      <c r="F327" s="153"/>
      <c r="G327" s="153"/>
      <c r="H327" s="154"/>
      <c r="I327" s="155">
        <v>2</v>
      </c>
      <c r="J327" s="155"/>
      <c r="K327" s="155"/>
      <c r="L327" s="155"/>
      <c r="M327" s="155"/>
      <c r="N327" s="155"/>
      <c r="O327" s="156">
        <v>3</v>
      </c>
      <c r="P327" s="157"/>
      <c r="Q327" s="157"/>
      <c r="R327" s="157"/>
      <c r="S327" s="158"/>
      <c r="T327" s="155">
        <v>4</v>
      </c>
      <c r="U327" s="155"/>
      <c r="V327" s="155"/>
      <c r="W327" s="155"/>
      <c r="X327" s="155"/>
      <c r="Y327" s="155"/>
      <c r="Z327" s="155" t="s">
        <v>122</v>
      </c>
      <c r="AA327" s="155"/>
      <c r="AB327" s="155"/>
      <c r="AC327" s="155"/>
      <c r="AD327" s="155"/>
      <c r="AE327" s="155"/>
      <c r="AF327" s="69"/>
      <c r="AG327" s="27" t="s">
        <v>34</v>
      </c>
      <c r="AH327"/>
      <c r="AI327" s="28"/>
      <c r="AJ327" s="27" t="s">
        <v>35</v>
      </c>
      <c r="AL327" s="27" t="s">
        <v>32</v>
      </c>
    </row>
    <row r="328" spans="1:38" s="32" customFormat="1" ht="19.5" customHeight="1" hidden="1">
      <c r="A328" s="95" t="s">
        <v>55</v>
      </c>
      <c r="B328" s="140"/>
      <c r="C328" s="140"/>
      <c r="D328" s="140"/>
      <c r="E328" s="140"/>
      <c r="F328" s="140"/>
      <c r="G328" s="140"/>
      <c r="H328" s="141"/>
      <c r="I328" s="137">
        <v>19.8</v>
      </c>
      <c r="J328" s="137"/>
      <c r="K328" s="137"/>
      <c r="L328" s="137"/>
      <c r="M328" s="137"/>
      <c r="N328" s="137"/>
      <c r="O328" s="104">
        <v>0.0446</v>
      </c>
      <c r="P328" s="105"/>
      <c r="Q328" s="105"/>
      <c r="R328" s="105"/>
      <c r="S328" s="106"/>
      <c r="T328" s="138">
        <f>K23</f>
        <v>2812.91</v>
      </c>
      <c r="U328" s="138"/>
      <c r="V328" s="138"/>
      <c r="W328" s="138"/>
      <c r="X328" s="138"/>
      <c r="Y328" s="138"/>
      <c r="Z328" s="139">
        <f>I328*O328*T328</f>
        <v>2484.02</v>
      </c>
      <c r="AA328" s="139"/>
      <c r="AB328" s="139"/>
      <c r="AC328" s="139"/>
      <c r="AD328" s="139"/>
      <c r="AE328" s="139"/>
      <c r="AF328" s="62"/>
      <c r="AG328" s="29">
        <f>O328*T328</f>
        <v>125.46</v>
      </c>
      <c r="AH328"/>
      <c r="AI328" s="30"/>
      <c r="AJ328" s="31">
        <v>54.52</v>
      </c>
      <c r="AL328" s="63">
        <f>AG328/AJ328</f>
        <v>2.301</v>
      </c>
    </row>
    <row r="329" spans="1:35" s="32" customFormat="1" ht="19.5" customHeight="1" hidden="1">
      <c r="A329" s="142"/>
      <c r="B329" s="143"/>
      <c r="C329" s="143"/>
      <c r="D329" s="143"/>
      <c r="E329" s="143"/>
      <c r="F329" s="143"/>
      <c r="G329" s="143"/>
      <c r="H329" s="144"/>
      <c r="I329" s="136" t="str">
        <f>CONCATENATE(I328," ",I326," х ",O328," ",O326," х ",T328," ",T326," = ",Z328," ",Z326)</f>
        <v>19,8 кв.м х 0,0446 Гкал/кв.м х 2812,91 руб./Гкал = 2484,02 руб.</v>
      </c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  <c r="Y329" s="136"/>
      <c r="Z329" s="136"/>
      <c r="AA329" s="136"/>
      <c r="AB329" s="136"/>
      <c r="AC329" s="136"/>
      <c r="AD329" s="136"/>
      <c r="AE329" s="136"/>
      <c r="AF329" s="70"/>
      <c r="AG329" s="33"/>
      <c r="AH329"/>
      <c r="AI329" s="30"/>
    </row>
    <row r="330" spans="1:38" s="32" customFormat="1" ht="18" customHeight="1" hidden="1">
      <c r="A330" s="95" t="s">
        <v>98</v>
      </c>
      <c r="B330" s="140"/>
      <c r="C330" s="140"/>
      <c r="D330" s="140"/>
      <c r="E330" s="140"/>
      <c r="F330" s="140"/>
      <c r="G330" s="140"/>
      <c r="H330" s="141"/>
      <c r="I330" s="137">
        <v>19.8</v>
      </c>
      <c r="J330" s="137"/>
      <c r="K330" s="137"/>
      <c r="L330" s="137"/>
      <c r="M330" s="137"/>
      <c r="N330" s="137"/>
      <c r="O330" s="104">
        <v>0.0452</v>
      </c>
      <c r="P330" s="105"/>
      <c r="Q330" s="105"/>
      <c r="R330" s="105"/>
      <c r="S330" s="106"/>
      <c r="T330" s="138">
        <f>+T328</f>
        <v>2812.91</v>
      </c>
      <c r="U330" s="138"/>
      <c r="V330" s="138"/>
      <c r="W330" s="138"/>
      <c r="X330" s="138"/>
      <c r="Y330" s="138"/>
      <c r="Z330" s="139">
        <f>I330*O330*T330</f>
        <v>2517.44</v>
      </c>
      <c r="AA330" s="139"/>
      <c r="AB330" s="139"/>
      <c r="AC330" s="139"/>
      <c r="AD330" s="139"/>
      <c r="AE330" s="139"/>
      <c r="AF330" s="62"/>
      <c r="AG330" s="29">
        <f>O330*T330</f>
        <v>127.14</v>
      </c>
      <c r="AH330"/>
      <c r="AI330" s="30"/>
      <c r="AJ330" s="31">
        <v>54.52</v>
      </c>
      <c r="AL330" s="63">
        <f>AG330/AJ330</f>
        <v>2.332</v>
      </c>
    </row>
    <row r="331" spans="1:35" s="32" customFormat="1" ht="13.5" hidden="1">
      <c r="A331" s="142"/>
      <c r="B331" s="143"/>
      <c r="C331" s="143"/>
      <c r="D331" s="143"/>
      <c r="E331" s="143"/>
      <c r="F331" s="143"/>
      <c r="G331" s="143"/>
      <c r="H331" s="144"/>
      <c r="I331" s="136" t="str">
        <f>CONCATENATE(I330," ",I$326," х ",O330," ",O$326," х ",T330," ",T$326," = ",Z330," ",Z$326)</f>
        <v>19,8 кв.м х 0,0452 Гкал/кв.м х 2812,91 руб./Гкал = 2517,44 руб.</v>
      </c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136"/>
      <c r="Y331" s="136"/>
      <c r="Z331" s="136"/>
      <c r="AA331" s="136"/>
      <c r="AB331" s="136"/>
      <c r="AC331" s="136"/>
      <c r="AD331" s="136"/>
      <c r="AE331" s="136"/>
      <c r="AF331" s="70"/>
      <c r="AG331" s="33"/>
      <c r="AH331"/>
      <c r="AI331" s="30"/>
    </row>
    <row r="332" spans="1:38" s="32" customFormat="1" ht="21" customHeight="1" hidden="1">
      <c r="A332" s="95" t="s">
        <v>99</v>
      </c>
      <c r="B332" s="140"/>
      <c r="C332" s="140"/>
      <c r="D332" s="140"/>
      <c r="E332" s="140"/>
      <c r="F332" s="140"/>
      <c r="G332" s="140"/>
      <c r="H332" s="141"/>
      <c r="I332" s="137">
        <v>19.8</v>
      </c>
      <c r="J332" s="137"/>
      <c r="K332" s="137"/>
      <c r="L332" s="137"/>
      <c r="M332" s="137"/>
      <c r="N332" s="137"/>
      <c r="O332" s="104">
        <v>0.0451</v>
      </c>
      <c r="P332" s="105"/>
      <c r="Q332" s="105"/>
      <c r="R332" s="105"/>
      <c r="S332" s="106"/>
      <c r="T332" s="138">
        <f>+T328</f>
        <v>2812.91</v>
      </c>
      <c r="U332" s="138"/>
      <c r="V332" s="138"/>
      <c r="W332" s="138"/>
      <c r="X332" s="138"/>
      <c r="Y332" s="138"/>
      <c r="Z332" s="139">
        <f>I332*O332*T332</f>
        <v>2511.87</v>
      </c>
      <c r="AA332" s="139"/>
      <c r="AB332" s="139"/>
      <c r="AC332" s="139"/>
      <c r="AD332" s="139"/>
      <c r="AE332" s="139"/>
      <c r="AF332" s="62"/>
      <c r="AG332" s="29">
        <f>O332*T332</f>
        <v>126.86</v>
      </c>
      <c r="AH332"/>
      <c r="AI332" s="30"/>
      <c r="AJ332" s="31">
        <v>54.52</v>
      </c>
      <c r="AL332" s="63">
        <f>AG332/AJ332</f>
        <v>2.327</v>
      </c>
    </row>
    <row r="333" spans="1:35" s="32" customFormat="1" ht="13.5" hidden="1">
      <c r="A333" s="142"/>
      <c r="B333" s="143"/>
      <c r="C333" s="143"/>
      <c r="D333" s="143"/>
      <c r="E333" s="143"/>
      <c r="F333" s="143"/>
      <c r="G333" s="143"/>
      <c r="H333" s="144"/>
      <c r="I333" s="136" t="str">
        <f>CONCATENATE(I332," ",I$326," х ",O332," ",O$326," х ",T332," ",T$326," = ",Z332," ",Z$326)</f>
        <v>19,8 кв.м х 0,0451 Гкал/кв.м х 2812,91 руб./Гкал = 2511,87 руб.</v>
      </c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136"/>
      <c r="AC333" s="136"/>
      <c r="AD333" s="136"/>
      <c r="AE333" s="136"/>
      <c r="AF333" s="70"/>
      <c r="AG333" s="33"/>
      <c r="AH333"/>
      <c r="AI333" s="30"/>
    </row>
    <row r="334" spans="1:38" s="32" customFormat="1" ht="21" customHeight="1" hidden="1">
      <c r="A334" s="95" t="s">
        <v>100</v>
      </c>
      <c r="B334" s="140"/>
      <c r="C334" s="140"/>
      <c r="D334" s="140"/>
      <c r="E334" s="140"/>
      <c r="F334" s="140"/>
      <c r="G334" s="140"/>
      <c r="H334" s="141"/>
      <c r="I334" s="137">
        <v>19.8</v>
      </c>
      <c r="J334" s="137"/>
      <c r="K334" s="137"/>
      <c r="L334" s="137"/>
      <c r="M334" s="137"/>
      <c r="N334" s="137"/>
      <c r="O334" s="104">
        <v>0.0444</v>
      </c>
      <c r="P334" s="105"/>
      <c r="Q334" s="105"/>
      <c r="R334" s="105"/>
      <c r="S334" s="106"/>
      <c r="T334" s="138">
        <f>+T328</f>
        <v>2812.91</v>
      </c>
      <c r="U334" s="138"/>
      <c r="V334" s="138"/>
      <c r="W334" s="138"/>
      <c r="X334" s="138"/>
      <c r="Y334" s="138"/>
      <c r="Z334" s="139">
        <f>I334*O334*T334</f>
        <v>2472.89</v>
      </c>
      <c r="AA334" s="139"/>
      <c r="AB334" s="139"/>
      <c r="AC334" s="139"/>
      <c r="AD334" s="139"/>
      <c r="AE334" s="139"/>
      <c r="AF334" s="62"/>
      <c r="AG334" s="29">
        <f>O334*T334</f>
        <v>124.89</v>
      </c>
      <c r="AH334"/>
      <c r="AI334" s="30"/>
      <c r="AJ334" s="31">
        <v>54.52</v>
      </c>
      <c r="AL334" s="63">
        <f>AG334/AJ334</f>
        <v>2.291</v>
      </c>
    </row>
    <row r="335" spans="1:35" s="32" customFormat="1" ht="16.5" customHeight="1" hidden="1">
      <c r="A335" s="142"/>
      <c r="B335" s="143"/>
      <c r="C335" s="143"/>
      <c r="D335" s="143"/>
      <c r="E335" s="143"/>
      <c r="F335" s="143"/>
      <c r="G335" s="143"/>
      <c r="H335" s="144"/>
      <c r="I335" s="136" t="str">
        <f>CONCATENATE(I334," ",I$326," х ",O334," ",O$326," х ",T334," ",T$326," = ",Z334," ",Z$326)</f>
        <v>19,8 кв.м х 0,0444 Гкал/кв.м х 2812,91 руб./Гкал = 2472,89 руб.</v>
      </c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70"/>
      <c r="AG335" s="33"/>
      <c r="AH335"/>
      <c r="AI335" s="30"/>
    </row>
    <row r="336" spans="1:38" s="32" customFormat="1" ht="22.5" customHeight="1">
      <c r="A336" s="95" t="s">
        <v>101</v>
      </c>
      <c r="B336" s="140"/>
      <c r="C336" s="140"/>
      <c r="D336" s="140"/>
      <c r="E336" s="140"/>
      <c r="F336" s="140"/>
      <c r="G336" s="140"/>
      <c r="H336" s="141"/>
      <c r="I336" s="137">
        <v>19.8</v>
      </c>
      <c r="J336" s="137"/>
      <c r="K336" s="137"/>
      <c r="L336" s="137"/>
      <c r="M336" s="137"/>
      <c r="N336" s="137"/>
      <c r="O336" s="104">
        <v>0.0284</v>
      </c>
      <c r="P336" s="105"/>
      <c r="Q336" s="105"/>
      <c r="R336" s="105"/>
      <c r="S336" s="106"/>
      <c r="T336" s="138">
        <f>+T328</f>
        <v>2812.91</v>
      </c>
      <c r="U336" s="138"/>
      <c r="V336" s="138"/>
      <c r="W336" s="138"/>
      <c r="X336" s="138"/>
      <c r="Y336" s="138"/>
      <c r="Z336" s="139">
        <f>I336*O336*T336</f>
        <v>1581.76</v>
      </c>
      <c r="AA336" s="139"/>
      <c r="AB336" s="139"/>
      <c r="AC336" s="139"/>
      <c r="AD336" s="139"/>
      <c r="AE336" s="139"/>
      <c r="AF336" s="62"/>
      <c r="AG336" s="29">
        <f>O336*T336</f>
        <v>79.89</v>
      </c>
      <c r="AH336"/>
      <c r="AI336" s="30"/>
      <c r="AJ336" s="31">
        <v>54.52</v>
      </c>
      <c r="AL336" s="63">
        <f>AG336/AJ336</f>
        <v>1.465</v>
      </c>
    </row>
    <row r="337" spans="1:35" s="32" customFormat="1" ht="18" customHeight="1">
      <c r="A337" s="142"/>
      <c r="B337" s="143"/>
      <c r="C337" s="143"/>
      <c r="D337" s="143"/>
      <c r="E337" s="143"/>
      <c r="F337" s="143"/>
      <c r="G337" s="143"/>
      <c r="H337" s="144"/>
      <c r="I337" s="136" t="str">
        <f>CONCATENATE(I336," ",I$326," х ",O336," ",O$326," х ",T336," ",T$326," = ",Z336," ",Z$326)</f>
        <v>19,8 кв.м х 0,0284 Гкал/кв.м х 2812,91 руб./Гкал = 1581,76 руб.</v>
      </c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/>
      <c r="AC337" s="136"/>
      <c r="AD337" s="136"/>
      <c r="AE337" s="136"/>
      <c r="AF337" s="70"/>
      <c r="AG337" s="33"/>
      <c r="AH337"/>
      <c r="AI337" s="30"/>
    </row>
    <row r="338" spans="1:38" s="32" customFormat="1" ht="21" customHeight="1">
      <c r="A338" s="95" t="s">
        <v>102</v>
      </c>
      <c r="B338" s="140"/>
      <c r="C338" s="140"/>
      <c r="D338" s="140"/>
      <c r="E338" s="140"/>
      <c r="F338" s="140"/>
      <c r="G338" s="140"/>
      <c r="H338" s="141"/>
      <c r="I338" s="137">
        <v>19.8</v>
      </c>
      <c r="J338" s="137"/>
      <c r="K338" s="137"/>
      <c r="L338" s="137"/>
      <c r="M338" s="137"/>
      <c r="N338" s="137"/>
      <c r="O338" s="104">
        <v>0.0287</v>
      </c>
      <c r="P338" s="105"/>
      <c r="Q338" s="105"/>
      <c r="R338" s="105"/>
      <c r="S338" s="106"/>
      <c r="T338" s="138">
        <f>+T328</f>
        <v>2812.91</v>
      </c>
      <c r="U338" s="138"/>
      <c r="V338" s="138"/>
      <c r="W338" s="138"/>
      <c r="X338" s="138"/>
      <c r="Y338" s="138"/>
      <c r="Z338" s="139">
        <f>I338*O338*T338</f>
        <v>1598.46</v>
      </c>
      <c r="AA338" s="139"/>
      <c r="AB338" s="139"/>
      <c r="AC338" s="139"/>
      <c r="AD338" s="139"/>
      <c r="AE338" s="139"/>
      <c r="AF338" s="62"/>
      <c r="AG338" s="29">
        <f>O338*T338</f>
        <v>80.73</v>
      </c>
      <c r="AH338"/>
      <c r="AI338" s="30"/>
      <c r="AJ338" s="31">
        <v>54.52</v>
      </c>
      <c r="AL338" s="63">
        <f>AG338/AJ338</f>
        <v>1.481</v>
      </c>
    </row>
    <row r="339" spans="1:35" s="32" customFormat="1" ht="16.5" customHeight="1">
      <c r="A339" s="142"/>
      <c r="B339" s="143"/>
      <c r="C339" s="143"/>
      <c r="D339" s="143"/>
      <c r="E339" s="143"/>
      <c r="F339" s="143"/>
      <c r="G339" s="143"/>
      <c r="H339" s="144"/>
      <c r="I339" s="136" t="str">
        <f>CONCATENATE(I338," ",I$326," х ",O338," ",O$326," х ",T338," ",T$326," = ",Z338," ",Z$326)</f>
        <v>19,8 кв.м х 0,0287 Гкал/кв.м х 2812,91 руб./Гкал = 1598,46 руб.</v>
      </c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/>
      <c r="AE339" s="136"/>
      <c r="AF339" s="70"/>
      <c r="AG339" s="33"/>
      <c r="AH339"/>
      <c r="AI339" s="30"/>
    </row>
    <row r="340" spans="1:38" s="32" customFormat="1" ht="19.5" customHeight="1">
      <c r="A340" s="95" t="s">
        <v>103</v>
      </c>
      <c r="B340" s="140"/>
      <c r="C340" s="140"/>
      <c r="D340" s="140"/>
      <c r="E340" s="140"/>
      <c r="F340" s="140"/>
      <c r="G340" s="140"/>
      <c r="H340" s="141"/>
      <c r="I340" s="137">
        <v>19.8</v>
      </c>
      <c r="J340" s="137"/>
      <c r="K340" s="137"/>
      <c r="L340" s="137"/>
      <c r="M340" s="137"/>
      <c r="N340" s="137"/>
      <c r="O340" s="104">
        <v>0.0243</v>
      </c>
      <c r="P340" s="105"/>
      <c r="Q340" s="105"/>
      <c r="R340" s="105"/>
      <c r="S340" s="106"/>
      <c r="T340" s="138">
        <f>+T332</f>
        <v>2812.91</v>
      </c>
      <c r="U340" s="138"/>
      <c r="V340" s="138"/>
      <c r="W340" s="138"/>
      <c r="X340" s="138"/>
      <c r="Y340" s="138"/>
      <c r="Z340" s="139">
        <f>I340*O340*T340</f>
        <v>1353.4</v>
      </c>
      <c r="AA340" s="139"/>
      <c r="AB340" s="139"/>
      <c r="AC340" s="139"/>
      <c r="AD340" s="139"/>
      <c r="AE340" s="139"/>
      <c r="AF340" s="62"/>
      <c r="AG340" s="29">
        <f>O340*T340</f>
        <v>68.35</v>
      </c>
      <c r="AH340"/>
      <c r="AI340" s="30"/>
      <c r="AJ340" s="31">
        <v>54.52</v>
      </c>
      <c r="AL340" s="63">
        <f>AG340/AJ340</f>
        <v>1.254</v>
      </c>
    </row>
    <row r="341" spans="1:35" s="32" customFormat="1" ht="21" customHeight="1">
      <c r="A341" s="142"/>
      <c r="B341" s="143"/>
      <c r="C341" s="143"/>
      <c r="D341" s="143"/>
      <c r="E341" s="143"/>
      <c r="F341" s="143"/>
      <c r="G341" s="143"/>
      <c r="H341" s="144"/>
      <c r="I341" s="136" t="str">
        <f>CONCATENATE(I340," ",I$326," х ",O340," ",O$326," х ",T340," ",T$326," = ",Z340," ",Z$326)</f>
        <v>19,8 кв.м х 0,0243 Гкал/кв.м х 2812,91 руб./Гкал = 1353,4 руб.</v>
      </c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70"/>
      <c r="AG341" s="33"/>
      <c r="AH341"/>
      <c r="AI341" s="30"/>
    </row>
    <row r="342" spans="1:38" s="32" customFormat="1" ht="21" customHeight="1">
      <c r="A342" s="95" t="s">
        <v>104</v>
      </c>
      <c r="B342" s="140"/>
      <c r="C342" s="140"/>
      <c r="D342" s="140"/>
      <c r="E342" s="140"/>
      <c r="F342" s="140"/>
      <c r="G342" s="140"/>
      <c r="H342" s="141"/>
      <c r="I342" s="137">
        <v>19.8</v>
      </c>
      <c r="J342" s="137"/>
      <c r="K342" s="137"/>
      <c r="L342" s="137"/>
      <c r="M342" s="137"/>
      <c r="N342" s="137"/>
      <c r="O342" s="104">
        <v>0.0247</v>
      </c>
      <c r="P342" s="105"/>
      <c r="Q342" s="105"/>
      <c r="R342" s="105"/>
      <c r="S342" s="106"/>
      <c r="T342" s="138">
        <f>+T332</f>
        <v>2812.91</v>
      </c>
      <c r="U342" s="138"/>
      <c r="V342" s="138"/>
      <c r="W342" s="138"/>
      <c r="X342" s="138"/>
      <c r="Y342" s="138"/>
      <c r="Z342" s="139">
        <f>I342*O342*T342</f>
        <v>1375.68</v>
      </c>
      <c r="AA342" s="139"/>
      <c r="AB342" s="139"/>
      <c r="AC342" s="139"/>
      <c r="AD342" s="139"/>
      <c r="AE342" s="139"/>
      <c r="AF342" s="62"/>
      <c r="AG342" s="29">
        <f>O342*T342</f>
        <v>69.48</v>
      </c>
      <c r="AH342"/>
      <c r="AI342" s="30"/>
      <c r="AJ342" s="31">
        <v>54.52</v>
      </c>
      <c r="AL342" s="63">
        <f>AG342/AJ342</f>
        <v>1.274</v>
      </c>
    </row>
    <row r="343" spans="1:35" s="32" customFormat="1" ht="18" customHeight="1">
      <c r="A343" s="142"/>
      <c r="B343" s="143"/>
      <c r="C343" s="143"/>
      <c r="D343" s="143"/>
      <c r="E343" s="143"/>
      <c r="F343" s="143"/>
      <c r="G343" s="143"/>
      <c r="H343" s="144"/>
      <c r="I343" s="136" t="str">
        <f>CONCATENATE(I342," ",I$326," х ",O342," ",O$326," х ",T342," ",T$326," = ",Z342," ",Z$326)</f>
        <v>19,8 кв.м х 0,0247 Гкал/кв.м х 2812,91 руб./Гкал = 1375,68 руб.</v>
      </c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70"/>
      <c r="AG343" s="33"/>
      <c r="AH343"/>
      <c r="AI343" s="30"/>
    </row>
    <row r="344" spans="1:38" s="32" customFormat="1" ht="27.75" customHeight="1" hidden="1">
      <c r="A344" s="95" t="s">
        <v>63</v>
      </c>
      <c r="B344" s="140"/>
      <c r="C344" s="140"/>
      <c r="D344" s="140"/>
      <c r="E344" s="140"/>
      <c r="F344" s="140"/>
      <c r="G344" s="140"/>
      <c r="H344" s="141"/>
      <c r="I344" s="137">
        <v>19.8</v>
      </c>
      <c r="J344" s="137"/>
      <c r="K344" s="137"/>
      <c r="L344" s="137"/>
      <c r="M344" s="137"/>
      <c r="N344" s="137"/>
      <c r="O344" s="104">
        <v>0.0192</v>
      </c>
      <c r="P344" s="105"/>
      <c r="Q344" s="105"/>
      <c r="R344" s="105"/>
      <c r="S344" s="106"/>
      <c r="T344" s="138">
        <f>+T328</f>
        <v>2812.91</v>
      </c>
      <c r="U344" s="138"/>
      <c r="V344" s="138"/>
      <c r="W344" s="138"/>
      <c r="X344" s="138"/>
      <c r="Y344" s="138"/>
      <c r="Z344" s="139">
        <f>I344*O344*T344</f>
        <v>1069.36</v>
      </c>
      <c r="AA344" s="139"/>
      <c r="AB344" s="139"/>
      <c r="AC344" s="139"/>
      <c r="AD344" s="139"/>
      <c r="AE344" s="139"/>
      <c r="AF344" s="62"/>
      <c r="AG344" s="29">
        <f>O344*T344</f>
        <v>54.01</v>
      </c>
      <c r="AH344"/>
      <c r="AI344" s="30"/>
      <c r="AJ344" s="31">
        <v>54.52</v>
      </c>
      <c r="AL344" s="63">
        <f>AG344/AJ344</f>
        <v>0.991</v>
      </c>
    </row>
    <row r="345" spans="1:35" s="32" customFormat="1" ht="22.5" customHeight="1" hidden="1">
      <c r="A345" s="142"/>
      <c r="B345" s="143"/>
      <c r="C345" s="143"/>
      <c r="D345" s="143"/>
      <c r="E345" s="143"/>
      <c r="F345" s="143"/>
      <c r="G345" s="143"/>
      <c r="H345" s="144"/>
      <c r="I345" s="136" t="str">
        <f>CONCATENATE(I344," ",I338," х ",O344," ",O338," х ",T344," ",T338," = ",Z344," ",Z338)</f>
        <v>19,8 19,8 х 0,0192 0,0287 х 2812,91 2812,91 = 1069,36 1598,46</v>
      </c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136"/>
      <c r="AC345" s="136"/>
      <c r="AD345" s="136"/>
      <c r="AE345" s="136"/>
      <c r="AF345" s="70"/>
      <c r="AG345" s="33"/>
      <c r="AH345"/>
      <c r="AI345" s="30"/>
    </row>
    <row r="346" spans="1:38" s="32" customFormat="1" ht="18.75" customHeight="1" hidden="1">
      <c r="A346" s="95" t="s">
        <v>105</v>
      </c>
      <c r="B346" s="140"/>
      <c r="C346" s="140"/>
      <c r="D346" s="140"/>
      <c r="E346" s="140"/>
      <c r="F346" s="140"/>
      <c r="G346" s="140"/>
      <c r="H346" s="141"/>
      <c r="I346" s="137">
        <v>19.8</v>
      </c>
      <c r="J346" s="137"/>
      <c r="K346" s="137"/>
      <c r="L346" s="137"/>
      <c r="M346" s="137"/>
      <c r="N346" s="137"/>
      <c r="O346" s="104">
        <v>0.0176</v>
      </c>
      <c r="P346" s="105"/>
      <c r="Q346" s="105"/>
      <c r="R346" s="105"/>
      <c r="S346" s="106"/>
      <c r="T346" s="138">
        <f>+T328</f>
        <v>2812.91</v>
      </c>
      <c r="U346" s="138"/>
      <c r="V346" s="138"/>
      <c r="W346" s="138"/>
      <c r="X346" s="138"/>
      <c r="Y346" s="138"/>
      <c r="Z346" s="139">
        <f>I346*O346*T346</f>
        <v>980.24</v>
      </c>
      <c r="AA346" s="139"/>
      <c r="AB346" s="139"/>
      <c r="AC346" s="139"/>
      <c r="AD346" s="139"/>
      <c r="AE346" s="139"/>
      <c r="AF346" s="62"/>
      <c r="AG346" s="29">
        <f>O346*T346</f>
        <v>49.51</v>
      </c>
      <c r="AH346"/>
      <c r="AI346" s="30"/>
      <c r="AJ346" s="31">
        <v>54.52</v>
      </c>
      <c r="AL346" s="63">
        <f>AG346/AJ346</f>
        <v>0.908</v>
      </c>
    </row>
    <row r="347" spans="1:35" s="32" customFormat="1" ht="21" customHeight="1" hidden="1">
      <c r="A347" s="142"/>
      <c r="B347" s="143"/>
      <c r="C347" s="143"/>
      <c r="D347" s="143"/>
      <c r="E347" s="143"/>
      <c r="F347" s="143"/>
      <c r="G347" s="143"/>
      <c r="H347" s="144"/>
      <c r="I347" s="136" t="str">
        <f>CONCATENATE(I346," ",I$326," х ",O346," ",O$326," х ",T346," ",T$326," = ",Z346," ",Z$326)</f>
        <v>19,8 кв.м х 0,0176 Гкал/кв.м х 2812,91 руб./Гкал = 980,24 руб.</v>
      </c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136"/>
      <c r="AC347" s="136"/>
      <c r="AD347" s="136"/>
      <c r="AE347" s="136"/>
      <c r="AF347" s="70"/>
      <c r="AG347" s="33"/>
      <c r="AH347"/>
      <c r="AI347" s="30"/>
    </row>
    <row r="348" spans="1:38" s="32" customFormat="1" ht="20.25" customHeight="1" hidden="1">
      <c r="A348" s="95" t="s">
        <v>65</v>
      </c>
      <c r="B348" s="140"/>
      <c r="C348" s="140"/>
      <c r="D348" s="140"/>
      <c r="E348" s="140"/>
      <c r="F348" s="140"/>
      <c r="G348" s="140"/>
      <c r="H348" s="141"/>
      <c r="I348" s="137">
        <v>19.8</v>
      </c>
      <c r="J348" s="137"/>
      <c r="K348" s="137"/>
      <c r="L348" s="137"/>
      <c r="M348" s="137"/>
      <c r="N348" s="137"/>
      <c r="O348" s="104">
        <v>0.0164</v>
      </c>
      <c r="P348" s="105"/>
      <c r="Q348" s="105"/>
      <c r="R348" s="105"/>
      <c r="S348" s="106"/>
      <c r="T348" s="138">
        <f>+T328</f>
        <v>2812.91</v>
      </c>
      <c r="U348" s="138"/>
      <c r="V348" s="138"/>
      <c r="W348" s="138"/>
      <c r="X348" s="138"/>
      <c r="Y348" s="138"/>
      <c r="Z348" s="139">
        <f>I348*O348*T348</f>
        <v>913.41</v>
      </c>
      <c r="AA348" s="139"/>
      <c r="AB348" s="139"/>
      <c r="AC348" s="139"/>
      <c r="AD348" s="139"/>
      <c r="AE348" s="139"/>
      <c r="AF348" s="62"/>
      <c r="AG348" s="29">
        <f>O348*T348</f>
        <v>46.13</v>
      </c>
      <c r="AH348"/>
      <c r="AI348" s="30"/>
      <c r="AJ348" s="31">
        <v>54.52</v>
      </c>
      <c r="AL348" s="63">
        <f>AG348/AJ348</f>
        <v>0.846</v>
      </c>
    </row>
    <row r="349" spans="1:35" s="32" customFormat="1" ht="24" customHeight="1" hidden="1">
      <c r="A349" s="142"/>
      <c r="B349" s="143"/>
      <c r="C349" s="143"/>
      <c r="D349" s="143"/>
      <c r="E349" s="143"/>
      <c r="F349" s="143"/>
      <c r="G349" s="143"/>
      <c r="H349" s="144"/>
      <c r="I349" s="136" t="str">
        <f>CONCATENATE(I348," ",I$326," х ",O348," ",O$326," х ",T348," ",T$326," = ",Z348," ",Z$326)</f>
        <v>19,8 кв.м х 0,0164 Гкал/кв.м х 2812,91 руб./Гкал = 913,41 руб.</v>
      </c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  <c r="AA349" s="136"/>
      <c r="AB349" s="136"/>
      <c r="AC349" s="136"/>
      <c r="AD349" s="136"/>
      <c r="AE349" s="136"/>
      <c r="AF349" s="70"/>
      <c r="AG349" s="33"/>
      <c r="AH349"/>
      <c r="AI349" s="30"/>
    </row>
    <row r="350" spans="1:38" s="32" customFormat="1" ht="21" customHeight="1">
      <c r="A350" s="95" t="s">
        <v>106</v>
      </c>
      <c r="B350" s="140"/>
      <c r="C350" s="140"/>
      <c r="D350" s="140"/>
      <c r="E350" s="140"/>
      <c r="F350" s="140"/>
      <c r="G350" s="140"/>
      <c r="H350" s="141"/>
      <c r="I350" s="137">
        <v>19.8</v>
      </c>
      <c r="J350" s="137"/>
      <c r="K350" s="137"/>
      <c r="L350" s="137"/>
      <c r="M350" s="137"/>
      <c r="N350" s="137"/>
      <c r="O350" s="104">
        <v>0.0179</v>
      </c>
      <c r="P350" s="105"/>
      <c r="Q350" s="105"/>
      <c r="R350" s="105"/>
      <c r="S350" s="106"/>
      <c r="T350" s="138">
        <f>+T328</f>
        <v>2812.91</v>
      </c>
      <c r="U350" s="138"/>
      <c r="V350" s="138"/>
      <c r="W350" s="138"/>
      <c r="X350" s="138"/>
      <c r="Y350" s="138"/>
      <c r="Z350" s="139">
        <f>I350*O350*T350</f>
        <v>996.95</v>
      </c>
      <c r="AA350" s="139"/>
      <c r="AB350" s="139"/>
      <c r="AC350" s="139"/>
      <c r="AD350" s="139"/>
      <c r="AE350" s="139"/>
      <c r="AF350" s="62"/>
      <c r="AG350" s="29">
        <f>O350*T350</f>
        <v>50.35</v>
      </c>
      <c r="AH350"/>
      <c r="AI350" s="30"/>
      <c r="AJ350" s="31">
        <v>54.52</v>
      </c>
      <c r="AL350" s="63">
        <f>AG350/AJ350</f>
        <v>0.924</v>
      </c>
    </row>
    <row r="351" spans="1:35" s="32" customFormat="1" ht="18.75" customHeight="1">
      <c r="A351" s="142"/>
      <c r="B351" s="143"/>
      <c r="C351" s="143"/>
      <c r="D351" s="143"/>
      <c r="E351" s="143"/>
      <c r="F351" s="143"/>
      <c r="G351" s="143"/>
      <c r="H351" s="144"/>
      <c r="I351" s="136" t="str">
        <f>CONCATENATE(I350," ",I$326," х ",O350," ",O$326," х ",T350," ",T$326," = ",Z350," ",Z$326)</f>
        <v>19,8 кв.м х 0,0179 Гкал/кв.м х 2812,91 руб./Гкал = 996,95 руб.</v>
      </c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136"/>
      <c r="AD351" s="136"/>
      <c r="AE351" s="136"/>
      <c r="AF351" s="70"/>
      <c r="AG351" s="33"/>
      <c r="AH351"/>
      <c r="AI351" s="30"/>
    </row>
    <row r="352" spans="1:38" s="32" customFormat="1" ht="18" customHeight="1">
      <c r="A352" s="95" t="s">
        <v>67</v>
      </c>
      <c r="B352" s="140"/>
      <c r="C352" s="140"/>
      <c r="D352" s="140"/>
      <c r="E352" s="140"/>
      <c r="F352" s="140"/>
      <c r="G352" s="140"/>
      <c r="H352" s="141"/>
      <c r="I352" s="137">
        <v>19.8</v>
      </c>
      <c r="J352" s="137"/>
      <c r="K352" s="137"/>
      <c r="L352" s="137"/>
      <c r="M352" s="137"/>
      <c r="N352" s="137"/>
      <c r="O352" s="104">
        <v>0.0154</v>
      </c>
      <c r="P352" s="105"/>
      <c r="Q352" s="105"/>
      <c r="R352" s="105"/>
      <c r="S352" s="106"/>
      <c r="T352" s="138">
        <f>+T328</f>
        <v>2812.91</v>
      </c>
      <c r="U352" s="138"/>
      <c r="V352" s="138"/>
      <c r="W352" s="138"/>
      <c r="X352" s="138"/>
      <c r="Y352" s="138"/>
      <c r="Z352" s="139">
        <f>I352*O352*T352</f>
        <v>857.71</v>
      </c>
      <c r="AA352" s="139"/>
      <c r="AB352" s="139"/>
      <c r="AC352" s="139"/>
      <c r="AD352" s="139"/>
      <c r="AE352" s="139"/>
      <c r="AF352" s="62"/>
      <c r="AG352" s="29">
        <f>O352*T352</f>
        <v>43.32</v>
      </c>
      <c r="AH352"/>
      <c r="AI352" s="30"/>
      <c r="AJ352" s="31">
        <v>54.52</v>
      </c>
      <c r="AL352" s="63">
        <f>AG352/AJ352</f>
        <v>0.795</v>
      </c>
    </row>
    <row r="353" spans="1:35" s="32" customFormat="1" ht="18.75" customHeight="1">
      <c r="A353" s="142"/>
      <c r="B353" s="143"/>
      <c r="C353" s="143"/>
      <c r="D353" s="143"/>
      <c r="E353" s="143"/>
      <c r="F353" s="143"/>
      <c r="G353" s="143"/>
      <c r="H353" s="144"/>
      <c r="I353" s="136" t="str">
        <f>CONCATENATE(I352," ",I$326," х ",O352," ",O$326," х ",T352," ",T$326," = ",Z352," ",Z$326)</f>
        <v>19,8 кв.м х 0,0154 Гкал/кв.м х 2812,91 руб./Гкал = 857,71 руб.</v>
      </c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/>
      <c r="AE353" s="136"/>
      <c r="AF353" s="70"/>
      <c r="AG353" s="33"/>
      <c r="AH353"/>
      <c r="AI353" s="30"/>
    </row>
    <row r="354" spans="1:38" s="32" customFormat="1" ht="18" customHeight="1">
      <c r="A354" s="95" t="s">
        <v>68</v>
      </c>
      <c r="B354" s="140"/>
      <c r="C354" s="140"/>
      <c r="D354" s="140"/>
      <c r="E354" s="140"/>
      <c r="F354" s="140"/>
      <c r="G354" s="140"/>
      <c r="H354" s="141"/>
      <c r="I354" s="137">
        <v>19.8</v>
      </c>
      <c r="J354" s="137"/>
      <c r="K354" s="137"/>
      <c r="L354" s="137"/>
      <c r="M354" s="137"/>
      <c r="N354" s="137"/>
      <c r="O354" s="104">
        <v>0.0139</v>
      </c>
      <c r="P354" s="105"/>
      <c r="Q354" s="105"/>
      <c r="R354" s="105"/>
      <c r="S354" s="106"/>
      <c r="T354" s="138">
        <f>+T328</f>
        <v>2812.91</v>
      </c>
      <c r="U354" s="138"/>
      <c r="V354" s="138"/>
      <c r="W354" s="138"/>
      <c r="X354" s="138"/>
      <c r="Y354" s="138"/>
      <c r="Z354" s="139">
        <f>I354*O354*T354</f>
        <v>774.17</v>
      </c>
      <c r="AA354" s="139"/>
      <c r="AB354" s="139"/>
      <c r="AC354" s="139"/>
      <c r="AD354" s="139"/>
      <c r="AE354" s="139"/>
      <c r="AF354" s="62"/>
      <c r="AG354" s="29">
        <f>O354*T354</f>
        <v>39.1</v>
      </c>
      <c r="AH354"/>
      <c r="AI354" s="30"/>
      <c r="AJ354" s="31">
        <v>54.52</v>
      </c>
      <c r="AL354" s="63">
        <f>AG354/AJ354</f>
        <v>0.717</v>
      </c>
    </row>
    <row r="355" spans="1:35" s="32" customFormat="1" ht="19.5" customHeight="1">
      <c r="A355" s="142"/>
      <c r="B355" s="143"/>
      <c r="C355" s="143"/>
      <c r="D355" s="143"/>
      <c r="E355" s="143"/>
      <c r="F355" s="143"/>
      <c r="G355" s="143"/>
      <c r="H355" s="144"/>
      <c r="I355" s="136" t="str">
        <f>CONCATENATE(I354," ",I$326," х ",O354," ",O$326," х ",T354," ",T$326," = ",Z354," ",Z$326)</f>
        <v>19,8 кв.м х 0,0139 Гкал/кв.м х 2812,91 руб./Гкал = 774,17 руб.</v>
      </c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  <c r="AD355" s="136"/>
      <c r="AE355" s="136"/>
      <c r="AF355" s="70"/>
      <c r="AG355" s="33"/>
      <c r="AH355"/>
      <c r="AI355" s="30"/>
    </row>
    <row r="356" spans="1:38" s="32" customFormat="1" ht="16.5" customHeight="1">
      <c r="A356" s="95" t="s">
        <v>88</v>
      </c>
      <c r="B356" s="140"/>
      <c r="C356" s="140"/>
      <c r="D356" s="140"/>
      <c r="E356" s="140"/>
      <c r="F356" s="140"/>
      <c r="G356" s="140"/>
      <c r="H356" s="141"/>
      <c r="I356" s="137">
        <v>19.8</v>
      </c>
      <c r="J356" s="137"/>
      <c r="K356" s="137"/>
      <c r="L356" s="137"/>
      <c r="M356" s="137"/>
      <c r="N356" s="137"/>
      <c r="O356" s="104">
        <v>0.0189</v>
      </c>
      <c r="P356" s="105"/>
      <c r="Q356" s="105"/>
      <c r="R356" s="105"/>
      <c r="S356" s="106"/>
      <c r="T356" s="138">
        <f>+T332</f>
        <v>2812.91</v>
      </c>
      <c r="U356" s="138"/>
      <c r="V356" s="138"/>
      <c r="W356" s="138"/>
      <c r="X356" s="138"/>
      <c r="Y356" s="138"/>
      <c r="Z356" s="139">
        <f>I356*O356*T356</f>
        <v>1052.65</v>
      </c>
      <c r="AA356" s="139"/>
      <c r="AB356" s="139"/>
      <c r="AC356" s="139"/>
      <c r="AD356" s="139"/>
      <c r="AE356" s="139"/>
      <c r="AF356" s="62"/>
      <c r="AG356" s="29">
        <f>O356*T356</f>
        <v>53.16</v>
      </c>
      <c r="AH356"/>
      <c r="AI356" s="30"/>
      <c r="AJ356" s="31">
        <v>54.52</v>
      </c>
      <c r="AL356" s="63">
        <f>AG356/AJ356</f>
        <v>0.975</v>
      </c>
    </row>
    <row r="357" spans="1:35" s="32" customFormat="1" ht="20.25" customHeight="1">
      <c r="A357" s="142"/>
      <c r="B357" s="143"/>
      <c r="C357" s="143"/>
      <c r="D357" s="143"/>
      <c r="E357" s="143"/>
      <c r="F357" s="143"/>
      <c r="G357" s="143"/>
      <c r="H357" s="144"/>
      <c r="I357" s="136" t="str">
        <f>CONCATENATE(I356," ",I$326," х ",O356," ",O$326," х ",T356," ",T$326," = ",Z356," ",Z$326)</f>
        <v>19,8 кв.м х 0,0189 Гкал/кв.м х 2812,91 руб./Гкал = 1052,65 руб.</v>
      </c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  <c r="AA357" s="136"/>
      <c r="AB357" s="136"/>
      <c r="AC357" s="136"/>
      <c r="AD357" s="136"/>
      <c r="AE357" s="136"/>
      <c r="AF357" s="70"/>
      <c r="AG357" s="33"/>
      <c r="AH357"/>
      <c r="AI357" s="30"/>
    </row>
    <row r="358" spans="1:38" s="32" customFormat="1" ht="20.25" customHeight="1">
      <c r="A358" s="95" t="s">
        <v>89</v>
      </c>
      <c r="B358" s="140"/>
      <c r="C358" s="140"/>
      <c r="D358" s="140"/>
      <c r="E358" s="140"/>
      <c r="F358" s="140"/>
      <c r="G358" s="140"/>
      <c r="H358" s="141"/>
      <c r="I358" s="137">
        <v>19.8</v>
      </c>
      <c r="J358" s="137"/>
      <c r="K358" s="137"/>
      <c r="L358" s="137"/>
      <c r="M358" s="137"/>
      <c r="N358" s="137"/>
      <c r="O358" s="104">
        <v>0.0168</v>
      </c>
      <c r="P358" s="105"/>
      <c r="Q358" s="105"/>
      <c r="R358" s="105"/>
      <c r="S358" s="106"/>
      <c r="T358" s="138">
        <f>+T332</f>
        <v>2812.91</v>
      </c>
      <c r="U358" s="138"/>
      <c r="V358" s="138"/>
      <c r="W358" s="138"/>
      <c r="X358" s="138"/>
      <c r="Y358" s="138"/>
      <c r="Z358" s="139">
        <f>I358*O358*T358</f>
        <v>935.69</v>
      </c>
      <c r="AA358" s="139"/>
      <c r="AB358" s="139"/>
      <c r="AC358" s="139"/>
      <c r="AD358" s="139"/>
      <c r="AE358" s="139"/>
      <c r="AF358" s="62"/>
      <c r="AG358" s="29">
        <f>O358*T358</f>
        <v>47.26</v>
      </c>
      <c r="AH358"/>
      <c r="AI358" s="30"/>
      <c r="AJ358" s="31">
        <v>54.52</v>
      </c>
      <c r="AL358" s="63">
        <f>AG358/AJ358</f>
        <v>0.867</v>
      </c>
    </row>
    <row r="359" spans="1:35" s="32" customFormat="1" ht="18.75" customHeight="1">
      <c r="A359" s="142"/>
      <c r="B359" s="143"/>
      <c r="C359" s="143"/>
      <c r="D359" s="143"/>
      <c r="E359" s="143"/>
      <c r="F359" s="143"/>
      <c r="G359" s="143"/>
      <c r="H359" s="144"/>
      <c r="I359" s="136" t="str">
        <f>CONCATENATE(I358," ",I$326," х ",O358," ",O$326," х ",T358," ",T$326," = ",Z358," ",Z$326)</f>
        <v>19,8 кв.м х 0,0168 Гкал/кв.м х 2812,91 руб./Гкал = 935,69 руб.</v>
      </c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70"/>
      <c r="AG359" s="33"/>
      <c r="AH359"/>
      <c r="AI359" s="30"/>
    </row>
    <row r="361" ht="12.75">
      <c r="A361" s="7" t="s">
        <v>23</v>
      </c>
    </row>
    <row r="362" spans="1:39" ht="12.75">
      <c r="A362" s="8">
        <v>1</v>
      </c>
      <c r="B362" s="92" t="str">
        <f>CONCATENATE("Тариф на тепловую энергию в размере ",K23," руб./Гкал (с НДС) утвержден Приказом Министерства тарифной политики Красноярского края ",AL362," № ",AM362,)</f>
        <v>Тариф на тепловую энергию в размере 2812,91 руб./Гкал (с НДС) утвержден Приказом Министерства тарифной политики Красноярского края от 18.12.2023 г. № 344-п</v>
      </c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"/>
      <c r="AG362" s="37"/>
      <c r="AL362" s="38" t="str">
        <f>+'[6]Шуш_1-2 эт'!AL295</f>
        <v>от 18.12.2023 г.</v>
      </c>
      <c r="AM362" s="39" t="str">
        <f>+'[6]Шуш_1-2 эт'!AM295</f>
        <v>344-п</v>
      </c>
    </row>
    <row r="363" spans="1:39" ht="27.75" customHeight="1" hidden="1">
      <c r="A363" s="8">
        <v>2</v>
      </c>
      <c r="B363" s="9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",AL363," № ",AM363,"")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15.12.2016 г. № 620-п</v>
      </c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"/>
      <c r="AG363" s="37"/>
      <c r="AL363" s="38" t="s">
        <v>70</v>
      </c>
      <c r="AM363" s="39" t="s">
        <v>72</v>
      </c>
    </row>
    <row r="364" spans="1:39" ht="12.75" hidden="1">
      <c r="A364" s="8">
        <v>3</v>
      </c>
      <c r="B364" s="92" t="str">
        <f>CONCATENATE("Тариф на теплоноситель ",,"утвержден Приказом Министерства тарифной политики Красноярского края ",AL364," № ",AM364)</f>
        <v>Тариф на теплоноситель утвержден Приказом Министерства тарифной политики Красноярского края от 15.12.2016 г. № 619-п</v>
      </c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"/>
      <c r="AG364" s="37"/>
      <c r="AL364" s="38" t="s">
        <v>70</v>
      </c>
      <c r="AM364" s="39" t="s">
        <v>73</v>
      </c>
    </row>
    <row r="365" spans="1:39" ht="39" customHeight="1">
      <c r="A365" s="8">
        <v>2</v>
      </c>
      <c r="B365" s="93" t="str">
        <f>+'[6]Шуш_1-2 эт'!B299:AE299</f>
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128)</v>
      </c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94"/>
      <c r="AE365" s="94"/>
      <c r="AF365" s="9"/>
      <c r="AG365" s="37"/>
      <c r="AL365" s="72"/>
      <c r="AM365" s="73"/>
    </row>
    <row r="366" spans="1:31" ht="12.75" hidden="1">
      <c r="A366" s="8">
        <v>5</v>
      </c>
      <c r="B366" s="93" t="s">
        <v>50</v>
      </c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  <c r="AD366" s="94"/>
      <c r="AE366" s="94"/>
    </row>
    <row r="367" spans="1:33" ht="12.75" hidden="1">
      <c r="A367" s="8">
        <v>6</v>
      </c>
      <c r="B367" s="93" t="s">
        <v>87</v>
      </c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  <c r="AD367" s="94"/>
      <c r="AE367" s="94"/>
      <c r="AG367" s="37"/>
    </row>
    <row r="368" spans="1:34" s="34" customFormat="1" ht="17.25">
      <c r="A368" s="34" t="s">
        <v>107</v>
      </c>
      <c r="AE368" s="35"/>
      <c r="AF368" s="35"/>
      <c r="AG368" s="36"/>
      <c r="AH368"/>
    </row>
    <row r="369" ht="12.75">
      <c r="A369" s="40" t="s">
        <v>51</v>
      </c>
    </row>
    <row r="370" ht="12.75">
      <c r="A370" s="41" t="s">
        <v>52</v>
      </c>
    </row>
  </sheetData>
  <sheetProtection/>
  <mergeCells count="1586">
    <mergeCell ref="A5:AE5"/>
    <mergeCell ref="A6:AE6"/>
    <mergeCell ref="A7:AD7"/>
    <mergeCell ref="A8:AE8"/>
    <mergeCell ref="A9:AE9"/>
    <mergeCell ref="AJ10:AJ11"/>
    <mergeCell ref="AL10:AL11"/>
    <mergeCell ref="A11:AE11"/>
    <mergeCell ref="A12:AE12"/>
    <mergeCell ref="AF12:AG12"/>
    <mergeCell ref="A14:B14"/>
    <mergeCell ref="C14:H14"/>
    <mergeCell ref="I14:J14"/>
    <mergeCell ref="K14:N14"/>
    <mergeCell ref="O14:S14"/>
    <mergeCell ref="T14:X14"/>
    <mergeCell ref="A16:X16"/>
    <mergeCell ref="A15:B15"/>
    <mergeCell ref="C15:H15"/>
    <mergeCell ref="I15:J15"/>
    <mergeCell ref="K15:N15"/>
    <mergeCell ref="O15:S15"/>
    <mergeCell ref="T15:X15"/>
    <mergeCell ref="A17:B18"/>
    <mergeCell ref="C17:G18"/>
    <mergeCell ref="I17:J17"/>
    <mergeCell ref="K17:N17"/>
    <mergeCell ref="O17:S17"/>
    <mergeCell ref="T17:X17"/>
    <mergeCell ref="AG17:AG18"/>
    <mergeCell ref="AJ17:AJ18"/>
    <mergeCell ref="AL17:AL18"/>
    <mergeCell ref="I18:J18"/>
    <mergeCell ref="K18:N18"/>
    <mergeCell ref="O18:S18"/>
    <mergeCell ref="T18:X18"/>
    <mergeCell ref="A19:B20"/>
    <mergeCell ref="C19:G20"/>
    <mergeCell ref="A21:X21"/>
    <mergeCell ref="I19:J19"/>
    <mergeCell ref="K19:N19"/>
    <mergeCell ref="O19:S19"/>
    <mergeCell ref="T19:X19"/>
    <mergeCell ref="AG19:AG20"/>
    <mergeCell ref="AJ19:AJ20"/>
    <mergeCell ref="AL19:AL20"/>
    <mergeCell ref="I20:J20"/>
    <mergeCell ref="K20:N20"/>
    <mergeCell ref="O20:S20"/>
    <mergeCell ref="T20:X20"/>
    <mergeCell ref="A22:B23"/>
    <mergeCell ref="C22:G23"/>
    <mergeCell ref="I22:J22"/>
    <mergeCell ref="K22:N22"/>
    <mergeCell ref="O22:S22"/>
    <mergeCell ref="T22:X22"/>
    <mergeCell ref="AG22:AG23"/>
    <mergeCell ref="AJ22:AJ23"/>
    <mergeCell ref="AL22:AL23"/>
    <mergeCell ref="I23:J23"/>
    <mergeCell ref="K23:N23"/>
    <mergeCell ref="O23:S23"/>
    <mergeCell ref="T23:X23"/>
    <mergeCell ref="C30:H30"/>
    <mergeCell ref="A31:B31"/>
    <mergeCell ref="C31:H31"/>
    <mergeCell ref="A27:AE27"/>
    <mergeCell ref="A24:B25"/>
    <mergeCell ref="C24:G25"/>
    <mergeCell ref="A32:X32"/>
    <mergeCell ref="I31:J31"/>
    <mergeCell ref="K31:N31"/>
    <mergeCell ref="O31:S31"/>
    <mergeCell ref="T31:X31"/>
    <mergeCell ref="I30:J30"/>
    <mergeCell ref="K30:N30"/>
    <mergeCell ref="O30:S30"/>
    <mergeCell ref="T30:X30"/>
    <mergeCell ref="A30:B30"/>
    <mergeCell ref="A33:B34"/>
    <mergeCell ref="C33:G34"/>
    <mergeCell ref="I33:J33"/>
    <mergeCell ref="K33:N33"/>
    <mergeCell ref="O33:S33"/>
    <mergeCell ref="T33:X33"/>
    <mergeCell ref="AG33:AG34"/>
    <mergeCell ref="AJ33:AJ34"/>
    <mergeCell ref="AL33:AL34"/>
    <mergeCell ref="I34:J34"/>
    <mergeCell ref="K34:N34"/>
    <mergeCell ref="O34:S34"/>
    <mergeCell ref="T34:X34"/>
    <mergeCell ref="A35:B36"/>
    <mergeCell ref="C35:G36"/>
    <mergeCell ref="A37:X37"/>
    <mergeCell ref="I35:J35"/>
    <mergeCell ref="K35:N35"/>
    <mergeCell ref="O35:S35"/>
    <mergeCell ref="T35:X35"/>
    <mergeCell ref="AG35:AG36"/>
    <mergeCell ref="AJ35:AJ36"/>
    <mergeCell ref="AL35:AL36"/>
    <mergeCell ref="I36:J36"/>
    <mergeCell ref="K36:N36"/>
    <mergeCell ref="O36:S36"/>
    <mergeCell ref="T36:X36"/>
    <mergeCell ref="C45:H45"/>
    <mergeCell ref="I41:J41"/>
    <mergeCell ref="K41:N41"/>
    <mergeCell ref="O41:S41"/>
    <mergeCell ref="T41:X41"/>
    <mergeCell ref="I40:J40"/>
    <mergeCell ref="K40:N40"/>
    <mergeCell ref="O40:S40"/>
    <mergeCell ref="T40:X40"/>
    <mergeCell ref="A46:X46"/>
    <mergeCell ref="I45:J45"/>
    <mergeCell ref="K45:N45"/>
    <mergeCell ref="O45:S45"/>
    <mergeCell ref="T45:X45"/>
    <mergeCell ref="I44:J44"/>
    <mergeCell ref="K44:N44"/>
    <mergeCell ref="O44:S44"/>
    <mergeCell ref="T44:X44"/>
    <mergeCell ref="A45:B45"/>
    <mergeCell ref="A47:B48"/>
    <mergeCell ref="C47:G48"/>
    <mergeCell ref="A49:B50"/>
    <mergeCell ref="C49:G50"/>
    <mergeCell ref="I47:J47"/>
    <mergeCell ref="K47:N47"/>
    <mergeCell ref="AG47:AG48"/>
    <mergeCell ref="AJ47:AJ48"/>
    <mergeCell ref="AL47:AL48"/>
    <mergeCell ref="I48:J48"/>
    <mergeCell ref="K48:N48"/>
    <mergeCell ref="O48:S48"/>
    <mergeCell ref="T48:X48"/>
    <mergeCell ref="O47:S47"/>
    <mergeCell ref="T47:X47"/>
    <mergeCell ref="A51:X51"/>
    <mergeCell ref="AG52:AG53"/>
    <mergeCell ref="I49:J49"/>
    <mergeCell ref="K49:N49"/>
    <mergeCell ref="O49:S49"/>
    <mergeCell ref="T49:X49"/>
    <mergeCell ref="I53:J53"/>
    <mergeCell ref="K53:N53"/>
    <mergeCell ref="O53:S53"/>
    <mergeCell ref="T53:X53"/>
    <mergeCell ref="A52:B53"/>
    <mergeCell ref="C52:G53"/>
    <mergeCell ref="I52:J52"/>
    <mergeCell ref="K52:N52"/>
    <mergeCell ref="O52:S52"/>
    <mergeCell ref="T52:X52"/>
    <mergeCell ref="A54:B55"/>
    <mergeCell ref="C54:G55"/>
    <mergeCell ref="I54:J54"/>
    <mergeCell ref="K54:N54"/>
    <mergeCell ref="O54:S54"/>
    <mergeCell ref="T54:X54"/>
    <mergeCell ref="AG54:AG55"/>
    <mergeCell ref="AJ54:AJ55"/>
    <mergeCell ref="AL54:AL55"/>
    <mergeCell ref="I55:J55"/>
    <mergeCell ref="K55:N55"/>
    <mergeCell ref="O55:S55"/>
    <mergeCell ref="T55:X55"/>
    <mergeCell ref="A60:X60"/>
    <mergeCell ref="A61:B62"/>
    <mergeCell ref="C61:G62"/>
    <mergeCell ref="I59:J59"/>
    <mergeCell ref="K59:N59"/>
    <mergeCell ref="O59:S59"/>
    <mergeCell ref="T59:X59"/>
    <mergeCell ref="A59:B59"/>
    <mergeCell ref="C59:H59"/>
    <mergeCell ref="K64:N64"/>
    <mergeCell ref="O64:S64"/>
    <mergeCell ref="T64:X64"/>
    <mergeCell ref="A63:B64"/>
    <mergeCell ref="C63:G64"/>
    <mergeCell ref="I61:J61"/>
    <mergeCell ref="K61:N61"/>
    <mergeCell ref="O61:S61"/>
    <mergeCell ref="T61:X61"/>
    <mergeCell ref="A66:B67"/>
    <mergeCell ref="C66:G67"/>
    <mergeCell ref="I66:J66"/>
    <mergeCell ref="K66:N66"/>
    <mergeCell ref="O66:S66"/>
    <mergeCell ref="T66:X66"/>
    <mergeCell ref="AJ66:AJ67"/>
    <mergeCell ref="AL66:AL67"/>
    <mergeCell ref="I67:J67"/>
    <mergeCell ref="K67:N67"/>
    <mergeCell ref="O67:S67"/>
    <mergeCell ref="T67:X67"/>
    <mergeCell ref="C68:G69"/>
    <mergeCell ref="I68:J68"/>
    <mergeCell ref="K68:N68"/>
    <mergeCell ref="O68:S68"/>
    <mergeCell ref="T68:X68"/>
    <mergeCell ref="AG66:AG67"/>
    <mergeCell ref="A73:B73"/>
    <mergeCell ref="C73:H73"/>
    <mergeCell ref="AG68:AG69"/>
    <mergeCell ref="AJ68:AJ69"/>
    <mergeCell ref="AL68:AL69"/>
    <mergeCell ref="I69:J69"/>
    <mergeCell ref="K69:N69"/>
    <mergeCell ref="O69:S69"/>
    <mergeCell ref="T69:X69"/>
    <mergeCell ref="A68:B69"/>
    <mergeCell ref="I73:J73"/>
    <mergeCell ref="K73:N73"/>
    <mergeCell ref="O73:S73"/>
    <mergeCell ref="T73:X73"/>
    <mergeCell ref="I72:J72"/>
    <mergeCell ref="K72:N72"/>
    <mergeCell ref="O72:S72"/>
    <mergeCell ref="T72:X72"/>
    <mergeCell ref="A79:X79"/>
    <mergeCell ref="I78:J78"/>
    <mergeCell ref="K78:N78"/>
    <mergeCell ref="O78:S78"/>
    <mergeCell ref="T78:X78"/>
    <mergeCell ref="I77:J77"/>
    <mergeCell ref="K77:N77"/>
    <mergeCell ref="O77:S77"/>
    <mergeCell ref="T77:X77"/>
    <mergeCell ref="A80:B81"/>
    <mergeCell ref="C80:G81"/>
    <mergeCell ref="I80:J80"/>
    <mergeCell ref="K80:N80"/>
    <mergeCell ref="O80:S80"/>
    <mergeCell ref="T80:X80"/>
    <mergeCell ref="AG80:AG81"/>
    <mergeCell ref="AJ80:AJ81"/>
    <mergeCell ref="AL80:AL81"/>
    <mergeCell ref="I81:J81"/>
    <mergeCell ref="K81:N81"/>
    <mergeCell ref="O81:S81"/>
    <mergeCell ref="T81:X81"/>
    <mergeCell ref="AJ82:AJ83"/>
    <mergeCell ref="AL82:AL83"/>
    <mergeCell ref="I83:J83"/>
    <mergeCell ref="K83:N83"/>
    <mergeCell ref="O83:S83"/>
    <mergeCell ref="T83:X83"/>
    <mergeCell ref="I82:J82"/>
    <mergeCell ref="K82:N82"/>
    <mergeCell ref="O82:S82"/>
    <mergeCell ref="T82:X82"/>
    <mergeCell ref="T89:X89"/>
    <mergeCell ref="A87:B87"/>
    <mergeCell ref="C87:H87"/>
    <mergeCell ref="A85:AE85"/>
    <mergeCell ref="AF85:AG85"/>
    <mergeCell ref="AG82:AG83"/>
    <mergeCell ref="A82:B83"/>
    <mergeCell ref="C82:G83"/>
    <mergeCell ref="AG89:AG90"/>
    <mergeCell ref="AJ89:AJ90"/>
    <mergeCell ref="AL89:AL90"/>
    <mergeCell ref="I90:J90"/>
    <mergeCell ref="K90:N90"/>
    <mergeCell ref="O90:S90"/>
    <mergeCell ref="T90:X90"/>
    <mergeCell ref="I89:J89"/>
    <mergeCell ref="K89:N89"/>
    <mergeCell ref="O89:S89"/>
    <mergeCell ref="A91:B92"/>
    <mergeCell ref="C91:G92"/>
    <mergeCell ref="A93:X93"/>
    <mergeCell ref="I91:J91"/>
    <mergeCell ref="K91:N91"/>
    <mergeCell ref="O91:S91"/>
    <mergeCell ref="T91:X91"/>
    <mergeCell ref="AG91:AG92"/>
    <mergeCell ref="AJ91:AJ92"/>
    <mergeCell ref="AL91:AL92"/>
    <mergeCell ref="I92:J92"/>
    <mergeCell ref="K92:N92"/>
    <mergeCell ref="O92:S92"/>
    <mergeCell ref="T92:X92"/>
    <mergeCell ref="A94:B95"/>
    <mergeCell ref="C94:G95"/>
    <mergeCell ref="I94:J94"/>
    <mergeCell ref="K94:N94"/>
    <mergeCell ref="O94:S94"/>
    <mergeCell ref="T94:X94"/>
    <mergeCell ref="AG94:AG95"/>
    <mergeCell ref="AJ94:AJ95"/>
    <mergeCell ref="AL94:AL95"/>
    <mergeCell ref="I95:J95"/>
    <mergeCell ref="K95:N95"/>
    <mergeCell ref="O95:S95"/>
    <mergeCell ref="T95:X95"/>
    <mergeCell ref="A96:B97"/>
    <mergeCell ref="C96:G97"/>
    <mergeCell ref="I96:J96"/>
    <mergeCell ref="K96:N96"/>
    <mergeCell ref="O96:S96"/>
    <mergeCell ref="T96:X96"/>
    <mergeCell ref="AG96:AG97"/>
    <mergeCell ref="AJ96:AJ97"/>
    <mergeCell ref="AL96:AL97"/>
    <mergeCell ref="I97:J97"/>
    <mergeCell ref="K97:N97"/>
    <mergeCell ref="O97:S97"/>
    <mergeCell ref="T97:X97"/>
    <mergeCell ref="A99:AE99"/>
    <mergeCell ref="AF99:AG99"/>
    <mergeCell ref="A100:B100"/>
    <mergeCell ref="C100:H100"/>
    <mergeCell ref="I100:J100"/>
    <mergeCell ref="K100:N100"/>
    <mergeCell ref="O100:S100"/>
    <mergeCell ref="T100:X100"/>
    <mergeCell ref="A102:X102"/>
    <mergeCell ref="A101:B101"/>
    <mergeCell ref="C101:H101"/>
    <mergeCell ref="I101:J101"/>
    <mergeCell ref="K101:N101"/>
    <mergeCell ref="O101:S101"/>
    <mergeCell ref="T101:X101"/>
    <mergeCell ref="A103:B104"/>
    <mergeCell ref="C103:G104"/>
    <mergeCell ref="I103:J103"/>
    <mergeCell ref="K103:N103"/>
    <mergeCell ref="O103:S103"/>
    <mergeCell ref="T103:X103"/>
    <mergeCell ref="AG103:AG104"/>
    <mergeCell ref="AJ103:AJ104"/>
    <mergeCell ref="AL103:AL104"/>
    <mergeCell ref="I104:J104"/>
    <mergeCell ref="K104:N104"/>
    <mergeCell ref="O104:S104"/>
    <mergeCell ref="T104:X104"/>
    <mergeCell ref="A105:B106"/>
    <mergeCell ref="C105:G106"/>
    <mergeCell ref="A107:X107"/>
    <mergeCell ref="I105:J105"/>
    <mergeCell ref="K105:N105"/>
    <mergeCell ref="O105:S105"/>
    <mergeCell ref="T105:X105"/>
    <mergeCell ref="AG105:AG106"/>
    <mergeCell ref="AJ105:AJ106"/>
    <mergeCell ref="AL105:AL106"/>
    <mergeCell ref="I106:J106"/>
    <mergeCell ref="K106:N106"/>
    <mergeCell ref="O106:S106"/>
    <mergeCell ref="T106:X106"/>
    <mergeCell ref="AJ108:AJ109"/>
    <mergeCell ref="AL108:AL109"/>
    <mergeCell ref="I109:J109"/>
    <mergeCell ref="K109:N109"/>
    <mergeCell ref="O109:S109"/>
    <mergeCell ref="T109:X109"/>
    <mergeCell ref="I108:J108"/>
    <mergeCell ref="K108:N108"/>
    <mergeCell ref="O108:S108"/>
    <mergeCell ref="T108:X108"/>
    <mergeCell ref="C114:H114"/>
    <mergeCell ref="A115:B115"/>
    <mergeCell ref="C115:H115"/>
    <mergeCell ref="A110:B111"/>
    <mergeCell ref="C110:G111"/>
    <mergeCell ref="AG108:AG109"/>
    <mergeCell ref="A108:B109"/>
    <mergeCell ref="C108:G109"/>
    <mergeCell ref="A116:X116"/>
    <mergeCell ref="I115:J115"/>
    <mergeCell ref="K115:N115"/>
    <mergeCell ref="O115:S115"/>
    <mergeCell ref="T115:X115"/>
    <mergeCell ref="I114:J114"/>
    <mergeCell ref="K114:N114"/>
    <mergeCell ref="O114:S114"/>
    <mergeCell ref="T114:X114"/>
    <mergeCell ref="A114:B114"/>
    <mergeCell ref="A117:B118"/>
    <mergeCell ref="C117:G118"/>
    <mergeCell ref="I117:J117"/>
    <mergeCell ref="K117:N117"/>
    <mergeCell ref="O117:S117"/>
    <mergeCell ref="T117:X117"/>
    <mergeCell ref="AG117:AG118"/>
    <mergeCell ref="AJ117:AJ118"/>
    <mergeCell ref="AL117:AL118"/>
    <mergeCell ref="I118:J118"/>
    <mergeCell ref="K118:N118"/>
    <mergeCell ref="O118:S118"/>
    <mergeCell ref="T118:X118"/>
    <mergeCell ref="A119:B120"/>
    <mergeCell ref="C119:G120"/>
    <mergeCell ref="A121:X121"/>
    <mergeCell ref="I119:J119"/>
    <mergeCell ref="K119:N119"/>
    <mergeCell ref="O119:S119"/>
    <mergeCell ref="T119:X119"/>
    <mergeCell ref="AG119:AG120"/>
    <mergeCell ref="AJ119:AJ120"/>
    <mergeCell ref="AL119:AL120"/>
    <mergeCell ref="I120:J120"/>
    <mergeCell ref="K120:N120"/>
    <mergeCell ref="O120:S120"/>
    <mergeCell ref="T120:X120"/>
    <mergeCell ref="I124:J124"/>
    <mergeCell ref="K124:N124"/>
    <mergeCell ref="O124:S124"/>
    <mergeCell ref="T124:X124"/>
    <mergeCell ref="A122:B123"/>
    <mergeCell ref="C122:G123"/>
    <mergeCell ref="C128:H128"/>
    <mergeCell ref="A129:B129"/>
    <mergeCell ref="C129:H129"/>
    <mergeCell ref="A127:AE127"/>
    <mergeCell ref="AF127:AG127"/>
    <mergeCell ref="I125:J125"/>
    <mergeCell ref="K125:N125"/>
    <mergeCell ref="O125:S125"/>
    <mergeCell ref="T125:X125"/>
    <mergeCell ref="A130:X130"/>
    <mergeCell ref="I129:J129"/>
    <mergeCell ref="K129:N129"/>
    <mergeCell ref="O129:S129"/>
    <mergeCell ref="T129:X129"/>
    <mergeCell ref="I128:J128"/>
    <mergeCell ref="K128:N128"/>
    <mergeCell ref="O128:S128"/>
    <mergeCell ref="T128:X128"/>
    <mergeCell ref="A128:B128"/>
    <mergeCell ref="A131:B132"/>
    <mergeCell ref="C131:G132"/>
    <mergeCell ref="A133:B134"/>
    <mergeCell ref="C133:G134"/>
    <mergeCell ref="I131:J131"/>
    <mergeCell ref="K131:N131"/>
    <mergeCell ref="AG131:AG132"/>
    <mergeCell ref="AJ131:AJ132"/>
    <mergeCell ref="AL131:AL132"/>
    <mergeCell ref="I132:J132"/>
    <mergeCell ref="K132:N132"/>
    <mergeCell ref="O132:S132"/>
    <mergeCell ref="T132:X132"/>
    <mergeCell ref="O131:S131"/>
    <mergeCell ref="T131:X131"/>
    <mergeCell ref="A135:X135"/>
    <mergeCell ref="AG136:AG137"/>
    <mergeCell ref="I133:J133"/>
    <mergeCell ref="K133:N133"/>
    <mergeCell ref="O133:S133"/>
    <mergeCell ref="T133:X133"/>
    <mergeCell ref="I137:J137"/>
    <mergeCell ref="K137:N137"/>
    <mergeCell ref="O137:S137"/>
    <mergeCell ref="T137:X137"/>
    <mergeCell ref="A136:B137"/>
    <mergeCell ref="C136:G137"/>
    <mergeCell ref="I136:J136"/>
    <mergeCell ref="K136:N136"/>
    <mergeCell ref="O136:S136"/>
    <mergeCell ref="T136:X136"/>
    <mergeCell ref="A138:B139"/>
    <mergeCell ref="C138:G139"/>
    <mergeCell ref="I138:J138"/>
    <mergeCell ref="K138:N138"/>
    <mergeCell ref="O138:S138"/>
    <mergeCell ref="T138:X138"/>
    <mergeCell ref="AG138:AG139"/>
    <mergeCell ref="AJ138:AJ139"/>
    <mergeCell ref="AL138:AL139"/>
    <mergeCell ref="I139:J139"/>
    <mergeCell ref="K139:N139"/>
    <mergeCell ref="O139:S139"/>
    <mergeCell ref="T139:X139"/>
    <mergeCell ref="A144:X144"/>
    <mergeCell ref="A145:B146"/>
    <mergeCell ref="C145:G146"/>
    <mergeCell ref="I143:J143"/>
    <mergeCell ref="K143:N143"/>
    <mergeCell ref="O143:S143"/>
    <mergeCell ref="T143:X143"/>
    <mergeCell ref="A143:B143"/>
    <mergeCell ref="C143:H143"/>
    <mergeCell ref="I157:J157"/>
    <mergeCell ref="K157:N157"/>
    <mergeCell ref="I145:J145"/>
    <mergeCell ref="K145:N145"/>
    <mergeCell ref="O145:S145"/>
    <mergeCell ref="T145:X145"/>
    <mergeCell ref="O162:S162"/>
    <mergeCell ref="T162:X162"/>
    <mergeCell ref="O159:S159"/>
    <mergeCell ref="A159:B160"/>
    <mergeCell ref="C159:G160"/>
    <mergeCell ref="I159:J159"/>
    <mergeCell ref="K159:N159"/>
    <mergeCell ref="T159:X159"/>
    <mergeCell ref="A164:B165"/>
    <mergeCell ref="C164:G165"/>
    <mergeCell ref="I164:J164"/>
    <mergeCell ref="K164:N164"/>
    <mergeCell ref="I162:J162"/>
    <mergeCell ref="K162:N162"/>
    <mergeCell ref="A147:B148"/>
    <mergeCell ref="C147:G148"/>
    <mergeCell ref="I193:J193"/>
    <mergeCell ref="K193:N193"/>
    <mergeCell ref="O187:S187"/>
    <mergeCell ref="A185:B185"/>
    <mergeCell ref="O177:S177"/>
    <mergeCell ref="A176:B177"/>
    <mergeCell ref="C176:G177"/>
    <mergeCell ref="I176:J176"/>
    <mergeCell ref="I151:J151"/>
    <mergeCell ref="K151:N151"/>
    <mergeCell ref="O151:S151"/>
    <mergeCell ref="T151:X151"/>
    <mergeCell ref="A150:B151"/>
    <mergeCell ref="C150:G151"/>
    <mergeCell ref="I150:J150"/>
    <mergeCell ref="K150:N150"/>
    <mergeCell ref="O150:S150"/>
    <mergeCell ref="T150:X150"/>
    <mergeCell ref="I153:J153"/>
    <mergeCell ref="K153:N153"/>
    <mergeCell ref="O153:S153"/>
    <mergeCell ref="T153:X153"/>
    <mergeCell ref="A152:B153"/>
    <mergeCell ref="C152:G153"/>
    <mergeCell ref="I152:J152"/>
    <mergeCell ref="K152:N152"/>
    <mergeCell ref="O152:S152"/>
    <mergeCell ref="T152:X152"/>
    <mergeCell ref="T157:X157"/>
    <mergeCell ref="O157:S157"/>
    <mergeCell ref="T156:X156"/>
    <mergeCell ref="AG152:AG153"/>
    <mergeCell ref="AJ152:AJ153"/>
    <mergeCell ref="AL152:AL153"/>
    <mergeCell ref="AG161:AG162"/>
    <mergeCell ref="AJ161:AJ162"/>
    <mergeCell ref="AL161:AL162"/>
    <mergeCell ref="A163:X163"/>
    <mergeCell ref="AG159:AG160"/>
    <mergeCell ref="AJ159:AJ160"/>
    <mergeCell ref="AL159:AL160"/>
    <mergeCell ref="I160:J160"/>
    <mergeCell ref="K160:N160"/>
    <mergeCell ref="O160:S160"/>
    <mergeCell ref="T164:X164"/>
    <mergeCell ref="AG164:AG165"/>
    <mergeCell ref="AJ164:AJ165"/>
    <mergeCell ref="AL164:AL165"/>
    <mergeCell ref="I165:J165"/>
    <mergeCell ref="K165:N165"/>
    <mergeCell ref="T165:X165"/>
    <mergeCell ref="O165:S165"/>
    <mergeCell ref="O164:S164"/>
    <mergeCell ref="AL166:AL167"/>
    <mergeCell ref="I167:J167"/>
    <mergeCell ref="K167:N167"/>
    <mergeCell ref="T167:X167"/>
    <mergeCell ref="O167:S167"/>
    <mergeCell ref="A166:B167"/>
    <mergeCell ref="K175:N175"/>
    <mergeCell ref="T175:X175"/>
    <mergeCell ref="O175:S175"/>
    <mergeCell ref="A169:AE169"/>
    <mergeCell ref="A170:AE170"/>
    <mergeCell ref="AJ166:AJ167"/>
    <mergeCell ref="I174:J174"/>
    <mergeCell ref="AG176:AG177"/>
    <mergeCell ref="AJ176:AJ177"/>
    <mergeCell ref="AL176:AL177"/>
    <mergeCell ref="I177:J177"/>
    <mergeCell ref="K177:N177"/>
    <mergeCell ref="T177:X177"/>
    <mergeCell ref="T176:X176"/>
    <mergeCell ref="K176:N176"/>
    <mergeCell ref="O176:S176"/>
    <mergeCell ref="A179:B180"/>
    <mergeCell ref="I179:J179"/>
    <mergeCell ref="K179:N179"/>
    <mergeCell ref="T179:X179"/>
    <mergeCell ref="O179:S179"/>
    <mergeCell ref="A178:X178"/>
    <mergeCell ref="A181:B182"/>
    <mergeCell ref="C181:G182"/>
    <mergeCell ref="I181:J181"/>
    <mergeCell ref="K181:N181"/>
    <mergeCell ref="T181:X181"/>
    <mergeCell ref="AG181:AG182"/>
    <mergeCell ref="O181:S181"/>
    <mergeCell ref="AJ181:AJ182"/>
    <mergeCell ref="AL181:AL182"/>
    <mergeCell ref="I182:J182"/>
    <mergeCell ref="K182:N182"/>
    <mergeCell ref="O182:S182"/>
    <mergeCell ref="T182:X182"/>
    <mergeCell ref="I184:J184"/>
    <mergeCell ref="K184:N184"/>
    <mergeCell ref="O184:S184"/>
    <mergeCell ref="T184:X184"/>
    <mergeCell ref="A183:AE183"/>
    <mergeCell ref="A184:B184"/>
    <mergeCell ref="C184:H184"/>
    <mergeCell ref="I188:J188"/>
    <mergeCell ref="K188:N188"/>
    <mergeCell ref="O188:S188"/>
    <mergeCell ref="T188:X188"/>
    <mergeCell ref="I187:J187"/>
    <mergeCell ref="K187:N187"/>
    <mergeCell ref="T187:X187"/>
    <mergeCell ref="AL192:AL193"/>
    <mergeCell ref="I190:J190"/>
    <mergeCell ref="I189:J189"/>
    <mergeCell ref="K189:N189"/>
    <mergeCell ref="O189:S189"/>
    <mergeCell ref="T189:X189"/>
    <mergeCell ref="AG192:AG193"/>
    <mergeCell ref="I192:J192"/>
    <mergeCell ref="K192:N192"/>
    <mergeCell ref="O192:S192"/>
    <mergeCell ref="T192:X192"/>
    <mergeCell ref="AJ192:AJ193"/>
    <mergeCell ref="A196:AE196"/>
    <mergeCell ref="I198:J198"/>
    <mergeCell ref="K198:N198"/>
    <mergeCell ref="O198:S198"/>
    <mergeCell ref="T198:X198"/>
    <mergeCell ref="O193:S193"/>
    <mergeCell ref="T193:X193"/>
    <mergeCell ref="I194:J194"/>
    <mergeCell ref="K194:N194"/>
    <mergeCell ref="O194:S194"/>
    <mergeCell ref="AL200:AL201"/>
    <mergeCell ref="I201:J201"/>
    <mergeCell ref="K201:N201"/>
    <mergeCell ref="O201:S201"/>
    <mergeCell ref="T201:X201"/>
    <mergeCell ref="A200:B201"/>
    <mergeCell ref="C200:G201"/>
    <mergeCell ref="I200:J200"/>
    <mergeCell ref="K200:N200"/>
    <mergeCell ref="O200:S200"/>
    <mergeCell ref="I203:J203"/>
    <mergeCell ref="K203:N203"/>
    <mergeCell ref="O203:S203"/>
    <mergeCell ref="T203:X203"/>
    <mergeCell ref="AG200:AG201"/>
    <mergeCell ref="AJ200:AJ201"/>
    <mergeCell ref="T200:X200"/>
    <mergeCell ref="I205:J205"/>
    <mergeCell ref="K205:N205"/>
    <mergeCell ref="O205:S205"/>
    <mergeCell ref="T205:X205"/>
    <mergeCell ref="AG205:AG206"/>
    <mergeCell ref="T204:X204"/>
    <mergeCell ref="A207:AE207"/>
    <mergeCell ref="A208:X208"/>
    <mergeCell ref="AJ205:AJ206"/>
    <mergeCell ref="AL205:AL206"/>
    <mergeCell ref="I206:J206"/>
    <mergeCell ref="K206:N206"/>
    <mergeCell ref="O206:S206"/>
    <mergeCell ref="T206:X206"/>
    <mergeCell ref="A205:B206"/>
    <mergeCell ref="C205:G206"/>
    <mergeCell ref="I210:J210"/>
    <mergeCell ref="K210:N210"/>
    <mergeCell ref="O210:S210"/>
    <mergeCell ref="T210:X210"/>
    <mergeCell ref="A209:B210"/>
    <mergeCell ref="C209:G210"/>
    <mergeCell ref="I209:J209"/>
    <mergeCell ref="A211:B212"/>
    <mergeCell ref="C211:G212"/>
    <mergeCell ref="A213:AE213"/>
    <mergeCell ref="I211:J211"/>
    <mergeCell ref="K211:N211"/>
    <mergeCell ref="O211:S211"/>
    <mergeCell ref="T211:X211"/>
    <mergeCell ref="AG211:AG212"/>
    <mergeCell ref="AJ211:AJ212"/>
    <mergeCell ref="AL211:AL212"/>
    <mergeCell ref="I212:J212"/>
    <mergeCell ref="K212:N212"/>
    <mergeCell ref="O212:S212"/>
    <mergeCell ref="T212:X212"/>
    <mergeCell ref="A215:B216"/>
    <mergeCell ref="C215:G216"/>
    <mergeCell ref="I215:J215"/>
    <mergeCell ref="K215:N215"/>
    <mergeCell ref="O215:S215"/>
    <mergeCell ref="T215:X215"/>
    <mergeCell ref="AJ215:AJ216"/>
    <mergeCell ref="AL215:AL216"/>
    <mergeCell ref="I216:J216"/>
    <mergeCell ref="K216:N216"/>
    <mergeCell ref="O216:S216"/>
    <mergeCell ref="T216:X216"/>
    <mergeCell ref="AG215:AG216"/>
    <mergeCell ref="A217:B218"/>
    <mergeCell ref="C217:G218"/>
    <mergeCell ref="I217:J217"/>
    <mergeCell ref="K217:N217"/>
    <mergeCell ref="O217:S217"/>
    <mergeCell ref="T217:X217"/>
    <mergeCell ref="T222:X222"/>
    <mergeCell ref="AG217:AG218"/>
    <mergeCell ref="AJ217:AJ218"/>
    <mergeCell ref="AL217:AL218"/>
    <mergeCell ref="I218:J218"/>
    <mergeCell ref="K218:N218"/>
    <mergeCell ref="O218:S218"/>
    <mergeCell ref="T218:X218"/>
    <mergeCell ref="K223:N223"/>
    <mergeCell ref="O223:S223"/>
    <mergeCell ref="T223:X223"/>
    <mergeCell ref="A220:AE220"/>
    <mergeCell ref="A221:AE221"/>
    <mergeCell ref="A222:B222"/>
    <mergeCell ref="C222:H222"/>
    <mergeCell ref="I222:J222"/>
    <mergeCell ref="K222:N222"/>
    <mergeCell ref="O222:S222"/>
    <mergeCell ref="AJ225:AJ226"/>
    <mergeCell ref="AL225:AL226"/>
    <mergeCell ref="AG227:AG228"/>
    <mergeCell ref="I226:J226"/>
    <mergeCell ref="K226:N226"/>
    <mergeCell ref="O226:S226"/>
    <mergeCell ref="T226:X226"/>
    <mergeCell ref="I225:J225"/>
    <mergeCell ref="K225:N225"/>
    <mergeCell ref="O225:S225"/>
    <mergeCell ref="A229:X229"/>
    <mergeCell ref="A227:B228"/>
    <mergeCell ref="I227:J227"/>
    <mergeCell ref="K227:N227"/>
    <mergeCell ref="O227:S227"/>
    <mergeCell ref="T227:X227"/>
    <mergeCell ref="C227:G228"/>
    <mergeCell ref="A230:B231"/>
    <mergeCell ref="C230:G231"/>
    <mergeCell ref="I230:J230"/>
    <mergeCell ref="K230:N230"/>
    <mergeCell ref="O230:S230"/>
    <mergeCell ref="T230:X230"/>
    <mergeCell ref="AG230:AG231"/>
    <mergeCell ref="AJ230:AJ231"/>
    <mergeCell ref="AL230:AL231"/>
    <mergeCell ref="I231:J231"/>
    <mergeCell ref="K231:N231"/>
    <mergeCell ref="O231:S231"/>
    <mergeCell ref="T231:X231"/>
    <mergeCell ref="A232:B233"/>
    <mergeCell ref="C232:G233"/>
    <mergeCell ref="I232:J232"/>
    <mergeCell ref="K232:N232"/>
    <mergeCell ref="O232:S232"/>
    <mergeCell ref="T232:X232"/>
    <mergeCell ref="I236:J236"/>
    <mergeCell ref="K236:N236"/>
    <mergeCell ref="O236:S236"/>
    <mergeCell ref="T236:X236"/>
    <mergeCell ref="A234:AE234"/>
    <mergeCell ref="AF234:AG234"/>
    <mergeCell ref="A235:X235"/>
    <mergeCell ref="A238:B239"/>
    <mergeCell ref="AG236:AG237"/>
    <mergeCell ref="AJ236:AJ237"/>
    <mergeCell ref="AL236:AL237"/>
    <mergeCell ref="I237:J237"/>
    <mergeCell ref="K237:N237"/>
    <mergeCell ref="O237:S237"/>
    <mergeCell ref="T237:X237"/>
    <mergeCell ref="A236:B237"/>
    <mergeCell ref="C236:G237"/>
    <mergeCell ref="A241:X241"/>
    <mergeCell ref="A242:B243"/>
    <mergeCell ref="C242:G243"/>
    <mergeCell ref="AJ238:AJ239"/>
    <mergeCell ref="AL238:AL239"/>
    <mergeCell ref="A240:AE240"/>
    <mergeCell ref="I239:J239"/>
    <mergeCell ref="K239:N239"/>
    <mergeCell ref="O239:S239"/>
    <mergeCell ref="T239:X239"/>
    <mergeCell ref="I255:J255"/>
    <mergeCell ref="K255:N255"/>
    <mergeCell ref="O251:S251"/>
    <mergeCell ref="A250:B251"/>
    <mergeCell ref="O250:S250"/>
    <mergeCell ref="I242:J242"/>
    <mergeCell ref="K242:N242"/>
    <mergeCell ref="O242:S242"/>
    <mergeCell ref="A258:B259"/>
    <mergeCell ref="C258:G259"/>
    <mergeCell ref="I258:J258"/>
    <mergeCell ref="K258:N258"/>
    <mergeCell ref="A257:X257"/>
    <mergeCell ref="O258:S258"/>
    <mergeCell ref="T258:X258"/>
    <mergeCell ref="A265:B266"/>
    <mergeCell ref="C265:G266"/>
    <mergeCell ref="I265:J265"/>
    <mergeCell ref="K265:N265"/>
    <mergeCell ref="O263:S263"/>
    <mergeCell ref="O261:S261"/>
    <mergeCell ref="A260:B261"/>
    <mergeCell ref="C260:G261"/>
    <mergeCell ref="I260:J260"/>
    <mergeCell ref="K260:N260"/>
    <mergeCell ref="A273:AE273"/>
    <mergeCell ref="A274:X274"/>
    <mergeCell ref="O271:S271"/>
    <mergeCell ref="A271:B272"/>
    <mergeCell ref="C271:G272"/>
    <mergeCell ref="I271:J271"/>
    <mergeCell ref="K271:N271"/>
    <mergeCell ref="A277:B278"/>
    <mergeCell ref="C277:G278"/>
    <mergeCell ref="I277:J277"/>
    <mergeCell ref="K277:N277"/>
    <mergeCell ref="O275:S275"/>
    <mergeCell ref="A275:B276"/>
    <mergeCell ref="C275:G276"/>
    <mergeCell ref="I275:J275"/>
    <mergeCell ref="K275:N275"/>
    <mergeCell ref="AG24:AG25"/>
    <mergeCell ref="AJ24:AJ25"/>
    <mergeCell ref="A289:B289"/>
    <mergeCell ref="C289:H289"/>
    <mergeCell ref="I289:J289"/>
    <mergeCell ref="K289:N289"/>
    <mergeCell ref="O283:S283"/>
    <mergeCell ref="A283:B284"/>
    <mergeCell ref="C283:G284"/>
    <mergeCell ref="I283:J283"/>
    <mergeCell ref="AL24:AL25"/>
    <mergeCell ref="I25:J25"/>
    <mergeCell ref="K25:N25"/>
    <mergeCell ref="O25:S25"/>
    <mergeCell ref="T25:X25"/>
    <mergeCell ref="A29:AE29"/>
    <mergeCell ref="I24:J24"/>
    <mergeCell ref="K24:N24"/>
    <mergeCell ref="O24:S24"/>
    <mergeCell ref="T24:X24"/>
    <mergeCell ref="K38:N38"/>
    <mergeCell ref="O38:S38"/>
    <mergeCell ref="T38:X38"/>
    <mergeCell ref="AG38:AG39"/>
    <mergeCell ref="AJ38:AJ39"/>
    <mergeCell ref="AL38:AL39"/>
    <mergeCell ref="I39:J39"/>
    <mergeCell ref="K39:N39"/>
    <mergeCell ref="O39:S39"/>
    <mergeCell ref="T39:X39"/>
    <mergeCell ref="A40:B41"/>
    <mergeCell ref="C40:G41"/>
    <mergeCell ref="A38:B39"/>
    <mergeCell ref="C38:G39"/>
    <mergeCell ref="I38:J38"/>
    <mergeCell ref="AG40:AG41"/>
    <mergeCell ref="AJ40:AJ41"/>
    <mergeCell ref="AL40:AL41"/>
    <mergeCell ref="A43:AE43"/>
    <mergeCell ref="A44:B44"/>
    <mergeCell ref="C44:H44"/>
    <mergeCell ref="AG49:AG50"/>
    <mergeCell ref="AJ49:AJ50"/>
    <mergeCell ref="AL49:AL50"/>
    <mergeCell ref="I50:J50"/>
    <mergeCell ref="K50:N50"/>
    <mergeCell ref="O50:S50"/>
    <mergeCell ref="T50:X50"/>
    <mergeCell ref="AJ52:AJ53"/>
    <mergeCell ref="AL52:AL53"/>
    <mergeCell ref="A57:AE57"/>
    <mergeCell ref="AF57:AG57"/>
    <mergeCell ref="A58:B58"/>
    <mergeCell ref="C58:H58"/>
    <mergeCell ref="I58:J58"/>
    <mergeCell ref="K58:N58"/>
    <mergeCell ref="O58:S58"/>
    <mergeCell ref="T58:X58"/>
    <mergeCell ref="AG63:AG64"/>
    <mergeCell ref="AJ63:AJ64"/>
    <mergeCell ref="AG61:AG62"/>
    <mergeCell ref="AJ61:AJ62"/>
    <mergeCell ref="AL61:AL62"/>
    <mergeCell ref="I62:J62"/>
    <mergeCell ref="K62:N62"/>
    <mergeCell ref="O62:S62"/>
    <mergeCell ref="T62:X62"/>
    <mergeCell ref="I64:J64"/>
    <mergeCell ref="AL63:AL64"/>
    <mergeCell ref="A65:X65"/>
    <mergeCell ref="A71:AE71"/>
    <mergeCell ref="AF71:AG71"/>
    <mergeCell ref="A72:B72"/>
    <mergeCell ref="C72:H72"/>
    <mergeCell ref="I63:J63"/>
    <mergeCell ref="K63:N63"/>
    <mergeCell ref="O63:S63"/>
    <mergeCell ref="T63:X63"/>
    <mergeCell ref="A74:X74"/>
    <mergeCell ref="A75:B76"/>
    <mergeCell ref="C75:G76"/>
    <mergeCell ref="I75:J75"/>
    <mergeCell ref="K75:N75"/>
    <mergeCell ref="O75:S75"/>
    <mergeCell ref="T75:X75"/>
    <mergeCell ref="I76:J76"/>
    <mergeCell ref="K76:N76"/>
    <mergeCell ref="O76:S76"/>
    <mergeCell ref="AJ75:AJ76"/>
    <mergeCell ref="AL75:AL76"/>
    <mergeCell ref="A77:B78"/>
    <mergeCell ref="C77:G78"/>
    <mergeCell ref="AG77:AG78"/>
    <mergeCell ref="AJ77:AJ78"/>
    <mergeCell ref="AL77:AL78"/>
    <mergeCell ref="T76:X76"/>
    <mergeCell ref="AG75:AG76"/>
    <mergeCell ref="A86:B86"/>
    <mergeCell ref="C86:H86"/>
    <mergeCell ref="I86:J86"/>
    <mergeCell ref="K86:N86"/>
    <mergeCell ref="O86:S86"/>
    <mergeCell ref="T86:X86"/>
    <mergeCell ref="T110:X110"/>
    <mergeCell ref="AG110:AG111"/>
    <mergeCell ref="AJ110:AJ111"/>
    <mergeCell ref="I87:J87"/>
    <mergeCell ref="K87:N87"/>
    <mergeCell ref="O87:S87"/>
    <mergeCell ref="T87:X87"/>
    <mergeCell ref="A88:X88"/>
    <mergeCell ref="A89:B90"/>
    <mergeCell ref="C89:G90"/>
    <mergeCell ref="AL110:AL111"/>
    <mergeCell ref="I111:J111"/>
    <mergeCell ref="K111:N111"/>
    <mergeCell ref="O111:S111"/>
    <mergeCell ref="T111:X111"/>
    <mergeCell ref="A113:AE113"/>
    <mergeCell ref="AF113:AG113"/>
    <mergeCell ref="I110:J110"/>
    <mergeCell ref="K110:N110"/>
    <mergeCell ref="O110:S110"/>
    <mergeCell ref="I122:J122"/>
    <mergeCell ref="K122:N122"/>
    <mergeCell ref="O122:S122"/>
    <mergeCell ref="T122:X122"/>
    <mergeCell ref="AG122:AG123"/>
    <mergeCell ref="AJ122:AJ123"/>
    <mergeCell ref="AL122:AL123"/>
    <mergeCell ref="I123:J123"/>
    <mergeCell ref="K123:N123"/>
    <mergeCell ref="O123:S123"/>
    <mergeCell ref="T123:X123"/>
    <mergeCell ref="A124:B125"/>
    <mergeCell ref="C124:G125"/>
    <mergeCell ref="AG124:AG125"/>
    <mergeCell ref="AJ124:AJ125"/>
    <mergeCell ref="AL124:AL125"/>
    <mergeCell ref="AG133:AG134"/>
    <mergeCell ref="AJ133:AJ134"/>
    <mergeCell ref="AL133:AL134"/>
    <mergeCell ref="I134:J134"/>
    <mergeCell ref="K134:N134"/>
    <mergeCell ref="O134:S134"/>
    <mergeCell ref="T134:X134"/>
    <mergeCell ref="AJ136:AJ137"/>
    <mergeCell ref="AL136:AL137"/>
    <mergeCell ref="A141:AE141"/>
    <mergeCell ref="AF141:AG141"/>
    <mergeCell ref="A142:B142"/>
    <mergeCell ref="C142:H142"/>
    <mergeCell ref="I142:J142"/>
    <mergeCell ref="K142:N142"/>
    <mergeCell ref="O142:S142"/>
    <mergeCell ref="T142:X142"/>
    <mergeCell ref="AG147:AG148"/>
    <mergeCell ref="AJ147:AJ148"/>
    <mergeCell ref="AG145:AG146"/>
    <mergeCell ref="AJ145:AJ146"/>
    <mergeCell ref="AL145:AL146"/>
    <mergeCell ref="I146:J146"/>
    <mergeCell ref="K146:N146"/>
    <mergeCell ref="O146:S146"/>
    <mergeCell ref="T146:X146"/>
    <mergeCell ref="AL147:AL148"/>
    <mergeCell ref="I148:J148"/>
    <mergeCell ref="K148:N148"/>
    <mergeCell ref="O148:S148"/>
    <mergeCell ref="T148:X148"/>
    <mergeCell ref="A149:X149"/>
    <mergeCell ref="I147:J147"/>
    <mergeCell ref="K147:N147"/>
    <mergeCell ref="O147:S147"/>
    <mergeCell ref="T147:X147"/>
    <mergeCell ref="AG150:AG151"/>
    <mergeCell ref="AJ150:AJ151"/>
    <mergeCell ref="AL150:AL151"/>
    <mergeCell ref="A155:AE155"/>
    <mergeCell ref="AF155:AG155"/>
    <mergeCell ref="A156:B156"/>
    <mergeCell ref="C156:H156"/>
    <mergeCell ref="I156:J156"/>
    <mergeCell ref="K156:N156"/>
    <mergeCell ref="O156:S156"/>
    <mergeCell ref="A157:B157"/>
    <mergeCell ref="C157:H157"/>
    <mergeCell ref="A158:X158"/>
    <mergeCell ref="A161:B162"/>
    <mergeCell ref="C161:G162"/>
    <mergeCell ref="I161:J161"/>
    <mergeCell ref="K161:N161"/>
    <mergeCell ref="O161:S161"/>
    <mergeCell ref="T161:X161"/>
    <mergeCell ref="T160:X160"/>
    <mergeCell ref="C166:G167"/>
    <mergeCell ref="I166:J166"/>
    <mergeCell ref="K166:N166"/>
    <mergeCell ref="O166:S166"/>
    <mergeCell ref="T166:X166"/>
    <mergeCell ref="AG166:AG167"/>
    <mergeCell ref="A171:B171"/>
    <mergeCell ref="C171:H171"/>
    <mergeCell ref="I171:J171"/>
    <mergeCell ref="K171:N171"/>
    <mergeCell ref="O171:S171"/>
    <mergeCell ref="T171:X171"/>
    <mergeCell ref="A172:B172"/>
    <mergeCell ref="C172:H172"/>
    <mergeCell ref="I172:J172"/>
    <mergeCell ref="K172:N172"/>
    <mergeCell ref="O172:S172"/>
    <mergeCell ref="T172:X172"/>
    <mergeCell ref="A173:X173"/>
    <mergeCell ref="A174:B175"/>
    <mergeCell ref="C174:G175"/>
    <mergeCell ref="AG174:AG175"/>
    <mergeCell ref="AJ174:AJ175"/>
    <mergeCell ref="AL174:AL175"/>
    <mergeCell ref="K174:N174"/>
    <mergeCell ref="O174:S174"/>
    <mergeCell ref="T174:X174"/>
    <mergeCell ref="I175:J175"/>
    <mergeCell ref="C179:G180"/>
    <mergeCell ref="AG179:AG180"/>
    <mergeCell ref="AJ179:AJ180"/>
    <mergeCell ref="AL179:AL180"/>
    <mergeCell ref="I180:J180"/>
    <mergeCell ref="K180:N180"/>
    <mergeCell ref="O180:S180"/>
    <mergeCell ref="T180:X180"/>
    <mergeCell ref="C185:H185"/>
    <mergeCell ref="I185:J185"/>
    <mergeCell ref="K185:N185"/>
    <mergeCell ref="O185:S185"/>
    <mergeCell ref="T185:X185"/>
    <mergeCell ref="A186:X186"/>
    <mergeCell ref="A187:B188"/>
    <mergeCell ref="C187:G188"/>
    <mergeCell ref="AG187:AG188"/>
    <mergeCell ref="AJ187:AJ188"/>
    <mergeCell ref="AL187:AL188"/>
    <mergeCell ref="A189:B190"/>
    <mergeCell ref="C189:G190"/>
    <mergeCell ref="AG189:AG190"/>
    <mergeCell ref="AJ189:AJ190"/>
    <mergeCell ref="AL189:AL190"/>
    <mergeCell ref="K190:N190"/>
    <mergeCell ref="O190:S190"/>
    <mergeCell ref="T190:X190"/>
    <mergeCell ref="A191:X191"/>
    <mergeCell ref="A192:B193"/>
    <mergeCell ref="C192:G193"/>
    <mergeCell ref="A194:B195"/>
    <mergeCell ref="C194:G195"/>
    <mergeCell ref="AG194:AG195"/>
    <mergeCell ref="AJ194:AJ195"/>
    <mergeCell ref="AL194:AL195"/>
    <mergeCell ref="I195:J195"/>
    <mergeCell ref="K195:N195"/>
    <mergeCell ref="O195:S195"/>
    <mergeCell ref="T195:X195"/>
    <mergeCell ref="T194:X194"/>
    <mergeCell ref="AF196:AG196"/>
    <mergeCell ref="A197:X197"/>
    <mergeCell ref="A198:B199"/>
    <mergeCell ref="C198:G199"/>
    <mergeCell ref="AG198:AG199"/>
    <mergeCell ref="AJ198:AJ199"/>
    <mergeCell ref="I199:J199"/>
    <mergeCell ref="K199:N199"/>
    <mergeCell ref="O199:S199"/>
    <mergeCell ref="T199:X199"/>
    <mergeCell ref="AL198:AL199"/>
    <mergeCell ref="A202:X202"/>
    <mergeCell ref="A203:B204"/>
    <mergeCell ref="C203:G204"/>
    <mergeCell ref="AG203:AG204"/>
    <mergeCell ref="AJ203:AJ204"/>
    <mergeCell ref="AL203:AL204"/>
    <mergeCell ref="I204:J204"/>
    <mergeCell ref="K204:N204"/>
    <mergeCell ref="O204:S204"/>
    <mergeCell ref="K209:N209"/>
    <mergeCell ref="O209:S209"/>
    <mergeCell ref="T209:X209"/>
    <mergeCell ref="AG209:AG210"/>
    <mergeCell ref="AJ209:AJ210"/>
    <mergeCell ref="AL209:AL210"/>
    <mergeCell ref="AF213:AG213"/>
    <mergeCell ref="A214:X214"/>
    <mergeCell ref="A224:X224"/>
    <mergeCell ref="A225:B226"/>
    <mergeCell ref="C225:G226"/>
    <mergeCell ref="AG225:AG226"/>
    <mergeCell ref="T225:X225"/>
    <mergeCell ref="A223:B223"/>
    <mergeCell ref="C223:H223"/>
    <mergeCell ref="I223:J223"/>
    <mergeCell ref="AJ227:AJ228"/>
    <mergeCell ref="AL227:AL228"/>
    <mergeCell ref="I228:J228"/>
    <mergeCell ref="K228:N228"/>
    <mergeCell ref="O228:S228"/>
    <mergeCell ref="T228:X228"/>
    <mergeCell ref="AG232:AG233"/>
    <mergeCell ref="AJ232:AJ233"/>
    <mergeCell ref="AL232:AL233"/>
    <mergeCell ref="I233:J233"/>
    <mergeCell ref="K233:N233"/>
    <mergeCell ref="O233:S233"/>
    <mergeCell ref="T233:X233"/>
    <mergeCell ref="C238:G239"/>
    <mergeCell ref="I238:J238"/>
    <mergeCell ref="K238:N238"/>
    <mergeCell ref="O238:S238"/>
    <mergeCell ref="T238:X238"/>
    <mergeCell ref="AG238:AG239"/>
    <mergeCell ref="AG242:AG243"/>
    <mergeCell ref="AJ242:AJ243"/>
    <mergeCell ref="AL242:AL243"/>
    <mergeCell ref="I243:J243"/>
    <mergeCell ref="K243:N243"/>
    <mergeCell ref="O243:S243"/>
    <mergeCell ref="T243:X243"/>
    <mergeCell ref="T242:X242"/>
    <mergeCell ref="A244:B245"/>
    <mergeCell ref="C244:G245"/>
    <mergeCell ref="I244:J244"/>
    <mergeCell ref="K244:N244"/>
    <mergeCell ref="O244:S244"/>
    <mergeCell ref="T244:X244"/>
    <mergeCell ref="AG244:AG245"/>
    <mergeCell ref="AJ244:AJ245"/>
    <mergeCell ref="AL244:AL245"/>
    <mergeCell ref="I245:J245"/>
    <mergeCell ref="K245:N245"/>
    <mergeCell ref="O245:S245"/>
    <mergeCell ref="T245:X245"/>
    <mergeCell ref="A246:AE246"/>
    <mergeCell ref="AF246:AG246"/>
    <mergeCell ref="A247:X247"/>
    <mergeCell ref="A248:B249"/>
    <mergeCell ref="C248:G249"/>
    <mergeCell ref="I248:J248"/>
    <mergeCell ref="K248:N248"/>
    <mergeCell ref="O248:S248"/>
    <mergeCell ref="T248:X248"/>
    <mergeCell ref="AG248:AG249"/>
    <mergeCell ref="AG250:AG251"/>
    <mergeCell ref="AJ250:AJ251"/>
    <mergeCell ref="AJ248:AJ249"/>
    <mergeCell ref="AL248:AL249"/>
    <mergeCell ref="I249:J249"/>
    <mergeCell ref="K249:N249"/>
    <mergeCell ref="O249:S249"/>
    <mergeCell ref="T249:X249"/>
    <mergeCell ref="AL250:AL251"/>
    <mergeCell ref="I251:J251"/>
    <mergeCell ref="K251:N251"/>
    <mergeCell ref="T251:X251"/>
    <mergeCell ref="A253:AE253"/>
    <mergeCell ref="A254:AE254"/>
    <mergeCell ref="C250:G251"/>
    <mergeCell ref="I250:J250"/>
    <mergeCell ref="K250:N250"/>
    <mergeCell ref="T250:X250"/>
    <mergeCell ref="T255:X255"/>
    <mergeCell ref="A256:B256"/>
    <mergeCell ref="C256:H256"/>
    <mergeCell ref="I256:J256"/>
    <mergeCell ref="K256:N256"/>
    <mergeCell ref="O256:S256"/>
    <mergeCell ref="T256:X256"/>
    <mergeCell ref="O255:S255"/>
    <mergeCell ref="A255:B255"/>
    <mergeCell ref="C255:H255"/>
    <mergeCell ref="AG258:AG259"/>
    <mergeCell ref="AJ258:AJ259"/>
    <mergeCell ref="AL258:AL259"/>
    <mergeCell ref="I259:J259"/>
    <mergeCell ref="K259:N259"/>
    <mergeCell ref="T259:X259"/>
    <mergeCell ref="O259:S259"/>
    <mergeCell ref="O260:S260"/>
    <mergeCell ref="T260:X260"/>
    <mergeCell ref="AG260:AG261"/>
    <mergeCell ref="AJ260:AJ261"/>
    <mergeCell ref="AL260:AL261"/>
    <mergeCell ref="I261:J261"/>
    <mergeCell ref="K261:N261"/>
    <mergeCell ref="T261:X261"/>
    <mergeCell ref="A262:X262"/>
    <mergeCell ref="A263:B264"/>
    <mergeCell ref="C263:G264"/>
    <mergeCell ref="I263:J263"/>
    <mergeCell ref="K263:N263"/>
    <mergeCell ref="T263:X263"/>
    <mergeCell ref="AG263:AG264"/>
    <mergeCell ref="AJ263:AJ264"/>
    <mergeCell ref="AL263:AL264"/>
    <mergeCell ref="I264:J264"/>
    <mergeCell ref="K264:N264"/>
    <mergeCell ref="O264:S264"/>
    <mergeCell ref="T264:X264"/>
    <mergeCell ref="T265:X265"/>
    <mergeCell ref="AG265:AG266"/>
    <mergeCell ref="AJ265:AJ266"/>
    <mergeCell ref="AL265:AL266"/>
    <mergeCell ref="I266:J266"/>
    <mergeCell ref="K266:N266"/>
    <mergeCell ref="O266:S266"/>
    <mergeCell ref="T266:X266"/>
    <mergeCell ref="O265:S265"/>
    <mergeCell ref="AF267:AG267"/>
    <mergeCell ref="A268:X268"/>
    <mergeCell ref="A269:B270"/>
    <mergeCell ref="C269:G270"/>
    <mergeCell ref="I269:J269"/>
    <mergeCell ref="K269:N269"/>
    <mergeCell ref="T269:X269"/>
    <mergeCell ref="AG269:AG270"/>
    <mergeCell ref="O269:S269"/>
    <mergeCell ref="A267:AE267"/>
    <mergeCell ref="AJ269:AJ270"/>
    <mergeCell ref="AL269:AL270"/>
    <mergeCell ref="I270:J270"/>
    <mergeCell ref="K270:N270"/>
    <mergeCell ref="O270:S270"/>
    <mergeCell ref="T270:X270"/>
    <mergeCell ref="T271:X271"/>
    <mergeCell ref="AG271:AG272"/>
    <mergeCell ref="AJ271:AJ272"/>
    <mergeCell ref="AL271:AL272"/>
    <mergeCell ref="I272:J272"/>
    <mergeCell ref="K272:N272"/>
    <mergeCell ref="O272:S272"/>
    <mergeCell ref="T272:X272"/>
    <mergeCell ref="T275:X275"/>
    <mergeCell ref="AG275:AG276"/>
    <mergeCell ref="AJ275:AJ276"/>
    <mergeCell ref="AL275:AL276"/>
    <mergeCell ref="I276:J276"/>
    <mergeCell ref="K276:N276"/>
    <mergeCell ref="O276:S276"/>
    <mergeCell ref="T276:X276"/>
    <mergeCell ref="T277:X277"/>
    <mergeCell ref="AG277:AG278"/>
    <mergeCell ref="AJ277:AJ278"/>
    <mergeCell ref="AL277:AL278"/>
    <mergeCell ref="I278:J278"/>
    <mergeCell ref="K278:N278"/>
    <mergeCell ref="O278:S278"/>
    <mergeCell ref="T278:X278"/>
    <mergeCell ref="O277:S277"/>
    <mergeCell ref="AF279:AG279"/>
    <mergeCell ref="A280:X280"/>
    <mergeCell ref="A281:B282"/>
    <mergeCell ref="C281:G282"/>
    <mergeCell ref="I281:J281"/>
    <mergeCell ref="K281:N281"/>
    <mergeCell ref="T281:X281"/>
    <mergeCell ref="AG281:AG282"/>
    <mergeCell ref="O281:S281"/>
    <mergeCell ref="A279:AE279"/>
    <mergeCell ref="AJ281:AJ282"/>
    <mergeCell ref="AL281:AL282"/>
    <mergeCell ref="I282:J282"/>
    <mergeCell ref="K282:N282"/>
    <mergeCell ref="O282:S282"/>
    <mergeCell ref="T282:X282"/>
    <mergeCell ref="T283:X283"/>
    <mergeCell ref="AG283:AG284"/>
    <mergeCell ref="AJ283:AJ284"/>
    <mergeCell ref="AL283:AL284"/>
    <mergeCell ref="I284:J284"/>
    <mergeCell ref="K284:N284"/>
    <mergeCell ref="O284:S284"/>
    <mergeCell ref="T284:X284"/>
    <mergeCell ref="K283:N283"/>
    <mergeCell ref="A286:AE286"/>
    <mergeCell ref="A287:AE287"/>
    <mergeCell ref="A288:B288"/>
    <mergeCell ref="C288:H288"/>
    <mergeCell ref="I288:J288"/>
    <mergeCell ref="K288:N288"/>
    <mergeCell ref="O288:S288"/>
    <mergeCell ref="T288:X288"/>
    <mergeCell ref="O289:S289"/>
    <mergeCell ref="T289:X289"/>
    <mergeCell ref="A290:X290"/>
    <mergeCell ref="A291:B292"/>
    <mergeCell ref="C291:G292"/>
    <mergeCell ref="I291:J291"/>
    <mergeCell ref="K291:N291"/>
    <mergeCell ref="O291:S291"/>
    <mergeCell ref="T291:X291"/>
    <mergeCell ref="AG291:AG292"/>
    <mergeCell ref="AJ291:AJ292"/>
    <mergeCell ref="AL291:AL292"/>
    <mergeCell ref="I292:J292"/>
    <mergeCell ref="K292:N292"/>
    <mergeCell ref="O292:S292"/>
    <mergeCell ref="T292:X292"/>
    <mergeCell ref="A293:B294"/>
    <mergeCell ref="C293:G294"/>
    <mergeCell ref="I293:J293"/>
    <mergeCell ref="K293:N293"/>
    <mergeCell ref="O293:S293"/>
    <mergeCell ref="T293:X293"/>
    <mergeCell ref="AG293:AG294"/>
    <mergeCell ref="AJ293:AJ294"/>
    <mergeCell ref="AL293:AL294"/>
    <mergeCell ref="I294:J294"/>
    <mergeCell ref="K294:N294"/>
    <mergeCell ref="O294:S294"/>
    <mergeCell ref="T294:X294"/>
    <mergeCell ref="A295:X295"/>
    <mergeCell ref="A296:B297"/>
    <mergeCell ref="C296:G297"/>
    <mergeCell ref="I296:J296"/>
    <mergeCell ref="K296:N296"/>
    <mergeCell ref="O296:S296"/>
    <mergeCell ref="T296:X296"/>
    <mergeCell ref="AG296:AG297"/>
    <mergeCell ref="AJ296:AJ297"/>
    <mergeCell ref="AL296:AL297"/>
    <mergeCell ref="I297:J297"/>
    <mergeCell ref="K297:N297"/>
    <mergeCell ref="O297:S297"/>
    <mergeCell ref="T297:X297"/>
    <mergeCell ref="A298:B299"/>
    <mergeCell ref="C298:G299"/>
    <mergeCell ref="I298:J298"/>
    <mergeCell ref="K298:N298"/>
    <mergeCell ref="O298:S298"/>
    <mergeCell ref="T298:X298"/>
    <mergeCell ref="AG298:AG299"/>
    <mergeCell ref="AJ298:AJ299"/>
    <mergeCell ref="AL298:AL299"/>
    <mergeCell ref="I299:J299"/>
    <mergeCell ref="K299:N299"/>
    <mergeCell ref="O299:S299"/>
    <mergeCell ref="T299:X299"/>
    <mergeCell ref="A300:AE300"/>
    <mergeCell ref="AF300:AG300"/>
    <mergeCell ref="A301:X301"/>
    <mergeCell ref="A302:B303"/>
    <mergeCell ref="C302:G303"/>
    <mergeCell ref="I302:J302"/>
    <mergeCell ref="K302:N302"/>
    <mergeCell ref="O302:S302"/>
    <mergeCell ref="T302:X302"/>
    <mergeCell ref="AG302:AG303"/>
    <mergeCell ref="AJ302:AJ303"/>
    <mergeCell ref="AL302:AL303"/>
    <mergeCell ref="I303:J303"/>
    <mergeCell ref="K303:N303"/>
    <mergeCell ref="O303:S303"/>
    <mergeCell ref="T303:X303"/>
    <mergeCell ref="A304:B305"/>
    <mergeCell ref="C304:G305"/>
    <mergeCell ref="I304:J304"/>
    <mergeCell ref="K304:N304"/>
    <mergeCell ref="O304:S304"/>
    <mergeCell ref="T304:X304"/>
    <mergeCell ref="AG304:AG305"/>
    <mergeCell ref="AJ304:AJ305"/>
    <mergeCell ref="AL304:AL305"/>
    <mergeCell ref="I305:J305"/>
    <mergeCell ref="K305:N305"/>
    <mergeCell ref="O305:S305"/>
    <mergeCell ref="T305:X305"/>
    <mergeCell ref="A306:AE306"/>
    <mergeCell ref="A307:X307"/>
    <mergeCell ref="A308:B309"/>
    <mergeCell ref="C308:G309"/>
    <mergeCell ref="I308:J308"/>
    <mergeCell ref="K308:N308"/>
    <mergeCell ref="O308:S308"/>
    <mergeCell ref="T308:X308"/>
    <mergeCell ref="AG308:AG309"/>
    <mergeCell ref="AJ308:AJ309"/>
    <mergeCell ref="AL308:AL309"/>
    <mergeCell ref="I309:J309"/>
    <mergeCell ref="K309:N309"/>
    <mergeCell ref="O309:S309"/>
    <mergeCell ref="T309:X309"/>
    <mergeCell ref="A310:B311"/>
    <mergeCell ref="C310:G311"/>
    <mergeCell ref="I310:J310"/>
    <mergeCell ref="K310:N310"/>
    <mergeCell ref="O310:S310"/>
    <mergeCell ref="T310:X310"/>
    <mergeCell ref="AG310:AG311"/>
    <mergeCell ref="AJ310:AJ311"/>
    <mergeCell ref="AL310:AL311"/>
    <mergeCell ref="I311:J311"/>
    <mergeCell ref="K311:N311"/>
    <mergeCell ref="O311:S311"/>
    <mergeCell ref="T311:X311"/>
    <mergeCell ref="A312:AE312"/>
    <mergeCell ref="AF312:AG312"/>
    <mergeCell ref="A313:X313"/>
    <mergeCell ref="A314:B315"/>
    <mergeCell ref="C314:G315"/>
    <mergeCell ref="I314:J314"/>
    <mergeCell ref="K314:N314"/>
    <mergeCell ref="O314:S314"/>
    <mergeCell ref="T314:X314"/>
    <mergeCell ref="AG314:AG315"/>
    <mergeCell ref="AJ314:AJ315"/>
    <mergeCell ref="AL314:AL315"/>
    <mergeCell ref="I315:J315"/>
    <mergeCell ref="K315:N315"/>
    <mergeCell ref="O315:S315"/>
    <mergeCell ref="T315:X315"/>
    <mergeCell ref="A316:B317"/>
    <mergeCell ref="C316:G317"/>
    <mergeCell ref="I316:J316"/>
    <mergeCell ref="K316:N316"/>
    <mergeCell ref="O316:S316"/>
    <mergeCell ref="T316:X316"/>
    <mergeCell ref="AG316:AG317"/>
    <mergeCell ref="AJ316:AJ317"/>
    <mergeCell ref="AL316:AL317"/>
    <mergeCell ref="I317:J317"/>
    <mergeCell ref="K317:N317"/>
    <mergeCell ref="O317:S317"/>
    <mergeCell ref="T317:X317"/>
    <mergeCell ref="B319:AE319"/>
    <mergeCell ref="B320:AE320"/>
    <mergeCell ref="B321:AE321"/>
    <mergeCell ref="B322:AE322"/>
    <mergeCell ref="A323:AE323"/>
    <mergeCell ref="A325:H326"/>
    <mergeCell ref="I325:N325"/>
    <mergeCell ref="O325:S325"/>
    <mergeCell ref="T325:Y325"/>
    <mergeCell ref="Z325:AE325"/>
    <mergeCell ref="I326:N326"/>
    <mergeCell ref="O326:S326"/>
    <mergeCell ref="T326:Y326"/>
    <mergeCell ref="Z326:AE326"/>
    <mergeCell ref="A327:H327"/>
    <mergeCell ref="I327:N327"/>
    <mergeCell ref="O327:S327"/>
    <mergeCell ref="T327:Y327"/>
    <mergeCell ref="Z327:AE327"/>
    <mergeCell ref="A328:H329"/>
    <mergeCell ref="I328:N328"/>
    <mergeCell ref="O328:S328"/>
    <mergeCell ref="T328:Y328"/>
    <mergeCell ref="Z328:AE328"/>
    <mergeCell ref="I329:AE329"/>
    <mergeCell ref="A330:H331"/>
    <mergeCell ref="I330:N330"/>
    <mergeCell ref="O330:S330"/>
    <mergeCell ref="T330:Y330"/>
    <mergeCell ref="Z330:AE330"/>
    <mergeCell ref="I331:AE331"/>
    <mergeCell ref="A332:H333"/>
    <mergeCell ref="I332:N332"/>
    <mergeCell ref="O332:S332"/>
    <mergeCell ref="T332:Y332"/>
    <mergeCell ref="Z332:AE332"/>
    <mergeCell ref="I333:AE333"/>
    <mergeCell ref="A334:H335"/>
    <mergeCell ref="I334:N334"/>
    <mergeCell ref="O334:S334"/>
    <mergeCell ref="T334:Y334"/>
    <mergeCell ref="Z334:AE334"/>
    <mergeCell ref="I335:AE335"/>
    <mergeCell ref="A336:H337"/>
    <mergeCell ref="I336:N336"/>
    <mergeCell ref="O336:S336"/>
    <mergeCell ref="T336:Y336"/>
    <mergeCell ref="Z336:AE336"/>
    <mergeCell ref="I337:AE337"/>
    <mergeCell ref="A338:H339"/>
    <mergeCell ref="I338:N338"/>
    <mergeCell ref="O338:S338"/>
    <mergeCell ref="T338:Y338"/>
    <mergeCell ref="Z338:AE338"/>
    <mergeCell ref="I339:AE339"/>
    <mergeCell ref="A340:H341"/>
    <mergeCell ref="I340:N340"/>
    <mergeCell ref="O340:S340"/>
    <mergeCell ref="T340:Y340"/>
    <mergeCell ref="Z340:AE340"/>
    <mergeCell ref="I341:AE341"/>
    <mergeCell ref="A342:H343"/>
    <mergeCell ref="I342:N342"/>
    <mergeCell ref="O342:S342"/>
    <mergeCell ref="T342:Y342"/>
    <mergeCell ref="Z342:AE342"/>
    <mergeCell ref="I343:AE343"/>
    <mergeCell ref="A344:H345"/>
    <mergeCell ref="I344:N344"/>
    <mergeCell ref="O344:S344"/>
    <mergeCell ref="T344:Y344"/>
    <mergeCell ref="Z344:AE344"/>
    <mergeCell ref="I345:AE345"/>
    <mergeCell ref="A346:H347"/>
    <mergeCell ref="I346:N346"/>
    <mergeCell ref="O346:S346"/>
    <mergeCell ref="T346:Y346"/>
    <mergeCell ref="Z346:AE346"/>
    <mergeCell ref="I347:AE347"/>
    <mergeCell ref="A348:H349"/>
    <mergeCell ref="I348:N348"/>
    <mergeCell ref="O348:S348"/>
    <mergeCell ref="T348:Y348"/>
    <mergeCell ref="Z348:AE348"/>
    <mergeCell ref="I349:AE349"/>
    <mergeCell ref="A350:H351"/>
    <mergeCell ref="I350:N350"/>
    <mergeCell ref="O350:S350"/>
    <mergeCell ref="T350:Y350"/>
    <mergeCell ref="Z350:AE350"/>
    <mergeCell ref="I351:AE351"/>
    <mergeCell ref="A352:H353"/>
    <mergeCell ref="I352:N352"/>
    <mergeCell ref="O352:S352"/>
    <mergeCell ref="T352:Y352"/>
    <mergeCell ref="Z352:AE352"/>
    <mergeCell ref="I353:AE353"/>
    <mergeCell ref="A354:H355"/>
    <mergeCell ref="I354:N354"/>
    <mergeCell ref="O354:S354"/>
    <mergeCell ref="T354:Y354"/>
    <mergeCell ref="Z354:AE354"/>
    <mergeCell ref="I355:AE355"/>
    <mergeCell ref="A356:H357"/>
    <mergeCell ref="I356:N356"/>
    <mergeCell ref="O356:S356"/>
    <mergeCell ref="T356:Y356"/>
    <mergeCell ref="Z356:AE356"/>
    <mergeCell ref="I357:AE357"/>
    <mergeCell ref="A358:H359"/>
    <mergeCell ref="I358:N358"/>
    <mergeCell ref="O358:S358"/>
    <mergeCell ref="T358:Y358"/>
    <mergeCell ref="Z358:AE358"/>
    <mergeCell ref="I359:AE359"/>
    <mergeCell ref="B362:AE362"/>
    <mergeCell ref="B363:AE363"/>
    <mergeCell ref="B364:AE364"/>
    <mergeCell ref="B365:AE365"/>
    <mergeCell ref="B366:AE366"/>
    <mergeCell ref="B367:AE367"/>
  </mergeCells>
  <printOptions horizontalCentered="1"/>
  <pageMargins left="0.2755905511811024" right="0.15748031496062992" top="0.35433070866141736" bottom="0.1968503937007874" header="0.15748031496062992" footer="0.1968503937007874"/>
  <pageSetup fitToHeight="2" horizontalDpi="600" verticalDpi="600" orientation="portrait" paperSize="9" scale="75" r:id="rId3"/>
  <rowBreaks count="1" manualBreakCount="1">
    <brk id="110" max="3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M294"/>
  <sheetViews>
    <sheetView view="pageBreakPreview" zoomScaleSheetLayoutView="100" zoomScalePageLayoutView="0" workbookViewId="0" topLeftCell="A7">
      <selection activeCell="O238" sqref="O238:S238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125" style="0" customWidth="1"/>
    <col min="8" max="8" width="18.375" style="0" customWidth="1"/>
    <col min="9" max="9" width="3.50390625" style="0" customWidth="1"/>
    <col min="10" max="11" width="2.50390625" style="0" customWidth="1"/>
    <col min="12" max="12" width="1.875" style="0" customWidth="1"/>
    <col min="13" max="13" width="2.50390625" style="0" customWidth="1"/>
    <col min="14" max="14" width="4.50390625" style="0" customWidth="1"/>
    <col min="15" max="18" width="3.50390625" style="0" customWidth="1"/>
    <col min="19" max="19" width="2.00390625" style="0" customWidth="1"/>
    <col min="20" max="20" width="2.50390625" style="0" customWidth="1"/>
    <col min="21" max="21" width="3.00390625" style="0" customWidth="1"/>
    <col min="22" max="22" width="1.875" style="0" customWidth="1"/>
    <col min="23" max="23" width="2.50390625" style="0" customWidth="1"/>
    <col min="24" max="24" width="2.00390625" style="0" customWidth="1"/>
    <col min="25" max="25" width="10.875" style="0" customWidth="1"/>
    <col min="26" max="26" width="12.50390625" style="0" customWidth="1"/>
    <col min="27" max="27" width="3.625" style="0" customWidth="1"/>
    <col min="28" max="28" width="18.75390625" style="0" hidden="1" customWidth="1"/>
    <col min="29" max="29" width="14.75390625" style="0" hidden="1" customWidth="1"/>
    <col min="30" max="30" width="13.00390625" style="0" hidden="1" customWidth="1"/>
    <col min="31" max="31" width="3.125" style="0" customWidth="1"/>
    <col min="32" max="32" width="11.125" style="14" customWidth="1"/>
    <col min="33" max="34" width="1.875" style="0" hidden="1" customWidth="1"/>
    <col min="35" max="35" width="12.875" style="0" hidden="1" customWidth="1"/>
    <col min="36" max="36" width="1.4921875" style="0" hidden="1" customWidth="1"/>
    <col min="37" max="37" width="12.375" style="0" hidden="1" customWidth="1"/>
    <col min="38" max="38" width="4.375" style="0" hidden="1" customWidth="1"/>
    <col min="39" max="39" width="4.50390625" style="0" hidden="1" customWidth="1"/>
    <col min="40" max="49" width="3.50390625" style="0" customWidth="1"/>
    <col min="50" max="50" width="11.125" style="0" customWidth="1"/>
    <col min="51" max="51" width="8.125" style="0" customWidth="1"/>
  </cols>
  <sheetData>
    <row r="1" spans="20:33" s="11" customFormat="1" ht="16.5">
      <c r="T1" s="12" t="s">
        <v>25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F1" s="13"/>
      <c r="AG1"/>
    </row>
    <row r="2" spans="20:33" s="11" customFormat="1" ht="16.5">
      <c r="T2" s="12" t="s">
        <v>74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F2" s="13"/>
      <c r="AG2"/>
    </row>
    <row r="3" spans="20:33" s="11" customFormat="1" ht="17.25" customHeight="1">
      <c r="T3" s="12" t="s">
        <v>75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F3" s="13"/>
      <c r="AG3"/>
    </row>
    <row r="5" spans="1:31" ht="20.25" customHeight="1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"/>
    </row>
    <row r="6" spans="1:31" ht="20.25" customHeight="1">
      <c r="A6" s="130" t="s">
        <v>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"/>
    </row>
    <row r="7" spans="1:31" ht="20.25" customHeight="1">
      <c r="A7" s="131" t="s">
        <v>26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"/>
      <c r="AE7" s="1"/>
    </row>
    <row r="8" spans="1:31" ht="20.25" customHeight="1">
      <c r="A8" s="133" t="str">
        <f>+'[6]Шуш_3 эт и выше'!A8</f>
        <v>с 1 января 2024 г. по 30 июня 2024 г.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0"/>
    </row>
    <row r="9" spans="1:34" ht="20.25" customHeight="1">
      <c r="A9" s="131" t="s">
        <v>108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H9" s="15"/>
    </row>
    <row r="10" spans="34:37" ht="12.75">
      <c r="AH10" s="16"/>
      <c r="AI10" s="216" t="s">
        <v>36</v>
      </c>
      <c r="AK10" s="216" t="s">
        <v>27</v>
      </c>
    </row>
    <row r="11" spans="1:37" s="19" customFormat="1" ht="15">
      <c r="A11" s="218" t="s">
        <v>135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14"/>
      <c r="AF11" s="14"/>
      <c r="AG11" s="17"/>
      <c r="AH11" s="18"/>
      <c r="AI11" s="217"/>
      <c r="AK11" s="217"/>
    </row>
    <row r="12" spans="1:34" s="5" customFormat="1" ht="15" hidden="1">
      <c r="A12" s="176" t="s">
        <v>3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/>
      <c r="AH12" s="20"/>
    </row>
    <row r="13" ht="12.75" hidden="1">
      <c r="AH13" s="15"/>
    </row>
    <row r="14" spans="1:34" ht="59.25" customHeight="1" hidden="1">
      <c r="A14" s="178" t="s">
        <v>4</v>
      </c>
      <c r="B14" s="179"/>
      <c r="C14" s="180" t="s">
        <v>28</v>
      </c>
      <c r="D14" s="181"/>
      <c r="E14" s="181"/>
      <c r="F14" s="181"/>
      <c r="G14" s="181"/>
      <c r="H14" s="182"/>
      <c r="I14" s="200" t="s">
        <v>5</v>
      </c>
      <c r="J14" s="200"/>
      <c r="K14" s="200" t="s">
        <v>29</v>
      </c>
      <c r="L14" s="200"/>
      <c r="M14" s="200"/>
      <c r="N14" s="200"/>
      <c r="O14" s="219" t="s">
        <v>37</v>
      </c>
      <c r="P14" s="220"/>
      <c r="Q14" s="220"/>
      <c r="R14" s="220"/>
      <c r="S14" s="221"/>
      <c r="T14" s="200" t="s">
        <v>6</v>
      </c>
      <c r="U14" s="200"/>
      <c r="V14" s="200"/>
      <c r="W14" s="200"/>
      <c r="X14" s="200"/>
      <c r="AH14" s="15"/>
    </row>
    <row r="15" spans="1:37" s="21" customFormat="1" ht="12.75" hidden="1">
      <c r="A15" s="183">
        <v>1</v>
      </c>
      <c r="B15" s="184"/>
      <c r="C15" s="183">
        <v>2</v>
      </c>
      <c r="D15" s="185"/>
      <c r="E15" s="185"/>
      <c r="F15" s="185"/>
      <c r="G15" s="185"/>
      <c r="H15" s="184"/>
      <c r="I15" s="196">
        <v>3</v>
      </c>
      <c r="J15" s="196"/>
      <c r="K15" s="196">
        <v>4</v>
      </c>
      <c r="L15" s="196"/>
      <c r="M15" s="196"/>
      <c r="N15" s="196"/>
      <c r="O15" s="197">
        <v>5</v>
      </c>
      <c r="P15" s="198"/>
      <c r="Q15" s="198"/>
      <c r="R15" s="198"/>
      <c r="S15" s="199"/>
      <c r="T15" s="196">
        <v>6</v>
      </c>
      <c r="U15" s="196"/>
      <c r="V15" s="196"/>
      <c r="W15" s="196"/>
      <c r="X15" s="196"/>
      <c r="AF15" s="14" t="s">
        <v>30</v>
      </c>
      <c r="AG15"/>
      <c r="AH15" s="22"/>
      <c r="AI15" s="14" t="s">
        <v>31</v>
      </c>
      <c r="AK15" s="14" t="s">
        <v>32</v>
      </c>
    </row>
    <row r="16" spans="1:38" s="21" customFormat="1" ht="12.75" hidden="1">
      <c r="A16" s="183" t="s">
        <v>133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4"/>
      <c r="AG16" s="14"/>
      <c r="AH16"/>
      <c r="AI16" s="22"/>
      <c r="AJ16" s="14"/>
      <c r="AL16" s="14"/>
    </row>
    <row r="17" spans="1:37" ht="12.75" customHeight="1" hidden="1">
      <c r="A17" s="169" t="s">
        <v>7</v>
      </c>
      <c r="B17" s="141"/>
      <c r="C17" s="209" t="s">
        <v>85</v>
      </c>
      <c r="D17" s="210"/>
      <c r="E17" s="210"/>
      <c r="F17" s="210"/>
      <c r="G17" s="211"/>
      <c r="H17" s="74" t="s">
        <v>8</v>
      </c>
      <c r="I17" s="165" t="s">
        <v>9</v>
      </c>
      <c r="J17" s="166"/>
      <c r="K17" s="167">
        <f>+'[6]Шуш_3 эт и выше'!K17</f>
        <v>0</v>
      </c>
      <c r="L17" s="167"/>
      <c r="M17" s="167"/>
      <c r="N17" s="167"/>
      <c r="O17" s="189">
        <v>0</v>
      </c>
      <c r="P17" s="190"/>
      <c r="Q17" s="190"/>
      <c r="R17" s="190"/>
      <c r="S17" s="191"/>
      <c r="T17" s="167">
        <f>K17</f>
        <v>0</v>
      </c>
      <c r="U17" s="167"/>
      <c r="V17" s="167"/>
      <c r="W17" s="167"/>
      <c r="X17" s="167"/>
      <c r="AF17" s="159">
        <f>T17+T18</f>
        <v>185.93</v>
      </c>
      <c r="AH17" s="15"/>
      <c r="AI17" s="159">
        <v>151.33</v>
      </c>
      <c r="AK17" s="163">
        <f>AF17/AI17</f>
        <v>1.229</v>
      </c>
    </row>
    <row r="18" spans="1:37" ht="15.75" customHeight="1" hidden="1">
      <c r="A18" s="142"/>
      <c r="B18" s="144"/>
      <c r="C18" s="212"/>
      <c r="D18" s="213"/>
      <c r="E18" s="213"/>
      <c r="F18" s="213"/>
      <c r="G18" s="214"/>
      <c r="H18" s="74" t="s">
        <v>10</v>
      </c>
      <c r="I18" s="165" t="s">
        <v>11</v>
      </c>
      <c r="J18" s="166"/>
      <c r="K18" s="167">
        <f>+'[6]Шуш_3 эт и выше'!K18</f>
        <v>2812.91</v>
      </c>
      <c r="L18" s="167"/>
      <c r="M18" s="167"/>
      <c r="N18" s="167"/>
      <c r="O18" s="205">
        <f>+'[6]Шуш_3 эт и выше'!O18</f>
        <v>0.0661</v>
      </c>
      <c r="P18" s="206"/>
      <c r="Q18" s="206"/>
      <c r="R18" s="206"/>
      <c r="S18" s="207"/>
      <c r="T18" s="167">
        <f>K18*O18</f>
        <v>185.93</v>
      </c>
      <c r="U18" s="167"/>
      <c r="V18" s="167"/>
      <c r="W18" s="167"/>
      <c r="X18" s="167"/>
      <c r="AF18" s="160"/>
      <c r="AH18" s="15"/>
      <c r="AI18" s="160"/>
      <c r="AK18" s="164"/>
    </row>
    <row r="19" spans="1:37" ht="18" customHeight="1" hidden="1">
      <c r="A19" s="169" t="s">
        <v>7</v>
      </c>
      <c r="B19" s="141"/>
      <c r="C19" s="209" t="s">
        <v>86</v>
      </c>
      <c r="D19" s="210"/>
      <c r="E19" s="210"/>
      <c r="F19" s="210"/>
      <c r="G19" s="211"/>
      <c r="H19" s="74" t="s">
        <v>8</v>
      </c>
      <c r="I19" s="165" t="s">
        <v>9</v>
      </c>
      <c r="J19" s="166"/>
      <c r="K19" s="167">
        <f>+'[6]Шуш_3 эт и выше'!K19</f>
        <v>0</v>
      </c>
      <c r="L19" s="167"/>
      <c r="M19" s="167"/>
      <c r="N19" s="167"/>
      <c r="O19" s="189">
        <v>0</v>
      </c>
      <c r="P19" s="190"/>
      <c r="Q19" s="190"/>
      <c r="R19" s="190"/>
      <c r="S19" s="191"/>
      <c r="T19" s="167">
        <f>K19</f>
        <v>0</v>
      </c>
      <c r="U19" s="167"/>
      <c r="V19" s="167"/>
      <c r="W19" s="167"/>
      <c r="X19" s="167"/>
      <c r="AF19" s="159">
        <f>T19+T20</f>
        <v>171.59</v>
      </c>
      <c r="AH19" s="15"/>
      <c r="AI19" s="159">
        <v>151.33</v>
      </c>
      <c r="AK19" s="163">
        <f>AF19/AI19</f>
        <v>1.134</v>
      </c>
    </row>
    <row r="20" spans="1:37" ht="13.5" customHeight="1" hidden="1">
      <c r="A20" s="142"/>
      <c r="B20" s="144"/>
      <c r="C20" s="212"/>
      <c r="D20" s="213"/>
      <c r="E20" s="213"/>
      <c r="F20" s="213"/>
      <c r="G20" s="214"/>
      <c r="H20" s="74" t="s">
        <v>10</v>
      </c>
      <c r="I20" s="165" t="s">
        <v>11</v>
      </c>
      <c r="J20" s="166"/>
      <c r="K20" s="167">
        <f>+'[6]Шуш_3 эт и выше'!K20</f>
        <v>2812.91</v>
      </c>
      <c r="L20" s="167"/>
      <c r="M20" s="167"/>
      <c r="N20" s="167"/>
      <c r="O20" s="205">
        <f>+'[6]Шуш_3 эт и выше'!O20</f>
        <v>0.061</v>
      </c>
      <c r="P20" s="206"/>
      <c r="Q20" s="206"/>
      <c r="R20" s="206"/>
      <c r="S20" s="207"/>
      <c r="T20" s="167">
        <f>K20*O20</f>
        <v>171.59</v>
      </c>
      <c r="U20" s="167"/>
      <c r="V20" s="167"/>
      <c r="W20" s="167"/>
      <c r="X20" s="167"/>
      <c r="AF20" s="160"/>
      <c r="AH20" s="15"/>
      <c r="AI20" s="160"/>
      <c r="AK20" s="164"/>
    </row>
    <row r="21" spans="1:38" ht="12.75" hidden="1">
      <c r="A21" s="183" t="s">
        <v>134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4"/>
      <c r="AF21"/>
      <c r="AG21" s="91"/>
      <c r="AI21" s="15"/>
      <c r="AJ21" s="88"/>
      <c r="AL21" s="89"/>
    </row>
    <row r="22" spans="1:37" ht="15" customHeight="1" hidden="1">
      <c r="A22" s="169" t="s">
        <v>7</v>
      </c>
      <c r="B22" s="141"/>
      <c r="C22" s="209" t="s">
        <v>85</v>
      </c>
      <c r="D22" s="210"/>
      <c r="E22" s="210"/>
      <c r="F22" s="210"/>
      <c r="G22" s="211"/>
      <c r="H22" s="74" t="s">
        <v>8</v>
      </c>
      <c r="I22" s="165" t="s">
        <v>9</v>
      </c>
      <c r="J22" s="166"/>
      <c r="K22" s="167">
        <f>+'[6]Шуш_3 эт и выше'!K22:N22</f>
        <v>85.14</v>
      </c>
      <c r="L22" s="167"/>
      <c r="M22" s="167"/>
      <c r="N22" s="167"/>
      <c r="O22" s="189">
        <v>0</v>
      </c>
      <c r="P22" s="190"/>
      <c r="Q22" s="190"/>
      <c r="R22" s="190"/>
      <c r="S22" s="191"/>
      <c r="T22" s="167">
        <f>K22</f>
        <v>85.14</v>
      </c>
      <c r="U22" s="167"/>
      <c r="V22" s="167"/>
      <c r="W22" s="167"/>
      <c r="X22" s="167"/>
      <c r="AF22" s="159">
        <f>T22+T23</f>
        <v>278.11</v>
      </c>
      <c r="AH22" s="15"/>
      <c r="AI22" s="159">
        <v>151.33</v>
      </c>
      <c r="AK22" s="163">
        <f>AF22/AI22</f>
        <v>1.838</v>
      </c>
    </row>
    <row r="23" spans="1:37" ht="15.75" customHeight="1" hidden="1">
      <c r="A23" s="142"/>
      <c r="B23" s="144"/>
      <c r="C23" s="212"/>
      <c r="D23" s="213"/>
      <c r="E23" s="213"/>
      <c r="F23" s="213"/>
      <c r="G23" s="214"/>
      <c r="H23" s="74" t="s">
        <v>10</v>
      </c>
      <c r="I23" s="165" t="s">
        <v>11</v>
      </c>
      <c r="J23" s="166"/>
      <c r="K23" s="167">
        <f>+'[6]Шуш_3 эт и выше'!K23:N23</f>
        <v>2812.91</v>
      </c>
      <c r="L23" s="167"/>
      <c r="M23" s="167"/>
      <c r="N23" s="167"/>
      <c r="O23" s="205">
        <f>+'[6]Шуш_3 эт и выше'!O23</f>
        <v>0.0686</v>
      </c>
      <c r="P23" s="206"/>
      <c r="Q23" s="206"/>
      <c r="R23" s="206"/>
      <c r="S23" s="207"/>
      <c r="T23" s="167">
        <f>K23*O23</f>
        <v>192.97</v>
      </c>
      <c r="U23" s="167"/>
      <c r="V23" s="167"/>
      <c r="W23" s="167"/>
      <c r="X23" s="167"/>
      <c r="AF23" s="160"/>
      <c r="AH23" s="15"/>
      <c r="AI23" s="160"/>
      <c r="AK23" s="164"/>
    </row>
    <row r="24" spans="1:37" ht="13.5" customHeight="1" hidden="1">
      <c r="A24" s="169" t="s">
        <v>7</v>
      </c>
      <c r="B24" s="141"/>
      <c r="C24" s="209" t="s">
        <v>86</v>
      </c>
      <c r="D24" s="210"/>
      <c r="E24" s="210"/>
      <c r="F24" s="210"/>
      <c r="G24" s="211"/>
      <c r="H24" s="74" t="s">
        <v>8</v>
      </c>
      <c r="I24" s="165" t="s">
        <v>9</v>
      </c>
      <c r="J24" s="166"/>
      <c r="K24" s="167">
        <f>+'[6]Шуш_3 эт и выше'!K24:N24</f>
        <v>85.14</v>
      </c>
      <c r="L24" s="167"/>
      <c r="M24" s="167"/>
      <c r="N24" s="167"/>
      <c r="O24" s="189">
        <v>0</v>
      </c>
      <c r="P24" s="190"/>
      <c r="Q24" s="190"/>
      <c r="R24" s="190"/>
      <c r="S24" s="191"/>
      <c r="T24" s="167">
        <f>K24</f>
        <v>85.14</v>
      </c>
      <c r="U24" s="167"/>
      <c r="V24" s="167"/>
      <c r="W24" s="167"/>
      <c r="X24" s="167"/>
      <c r="AF24" s="159">
        <f>T24+T25</f>
        <v>263.76</v>
      </c>
      <c r="AH24" s="15"/>
      <c r="AI24" s="159">
        <v>151.33</v>
      </c>
      <c r="AK24" s="163">
        <f>AF24/AI24</f>
        <v>1.743</v>
      </c>
    </row>
    <row r="25" spans="1:37" ht="14.25" customHeight="1" hidden="1">
      <c r="A25" s="142"/>
      <c r="B25" s="144"/>
      <c r="C25" s="212"/>
      <c r="D25" s="213"/>
      <c r="E25" s="213"/>
      <c r="F25" s="213"/>
      <c r="G25" s="214"/>
      <c r="H25" s="74" t="s">
        <v>10</v>
      </c>
      <c r="I25" s="165" t="s">
        <v>11</v>
      </c>
      <c r="J25" s="166"/>
      <c r="K25" s="167">
        <f>+'[6]Шуш_3 эт и выше'!K25:N25</f>
        <v>2812.91</v>
      </c>
      <c r="L25" s="167"/>
      <c r="M25" s="167"/>
      <c r="N25" s="167"/>
      <c r="O25" s="205">
        <f>+'[6]Шуш_3 эт и выше'!O25</f>
        <v>0.0635</v>
      </c>
      <c r="P25" s="206"/>
      <c r="Q25" s="206"/>
      <c r="R25" s="206"/>
      <c r="S25" s="207"/>
      <c r="T25" s="167">
        <f>K25*O25</f>
        <v>178.62</v>
      </c>
      <c r="U25" s="167"/>
      <c r="V25" s="167"/>
      <c r="W25" s="167"/>
      <c r="X25" s="167"/>
      <c r="AF25" s="160"/>
      <c r="AH25" s="15"/>
      <c r="AI25" s="160"/>
      <c r="AK25" s="164"/>
    </row>
    <row r="26" ht="12.75" hidden="1">
      <c r="AH26" s="15"/>
    </row>
    <row r="27" spans="1:34" s="5" customFormat="1" ht="15">
      <c r="A27" s="176" t="s">
        <v>149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75"/>
      <c r="AF27" s="75"/>
      <c r="AG27"/>
      <c r="AH27" s="20"/>
    </row>
    <row r="28" spans="1:34" ht="54" customHeight="1">
      <c r="A28" s="230" t="s">
        <v>137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55"/>
      <c r="AB28" s="55"/>
      <c r="AC28" s="55"/>
      <c r="AD28" s="55"/>
      <c r="AF28" s="46">
        <v>0.5</v>
      </c>
      <c r="AH28" s="15"/>
    </row>
    <row r="29" spans="1:37" ht="12.75" customHeight="1">
      <c r="A29" s="183" t="s">
        <v>134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4"/>
      <c r="Y29" s="51"/>
      <c r="Z29" s="50"/>
      <c r="AF29" s="91"/>
      <c r="AH29" s="15"/>
      <c r="AI29" s="90"/>
      <c r="AK29" s="89"/>
    </row>
    <row r="30" spans="1:32" s="24" customFormat="1" ht="32.25" customHeight="1">
      <c r="A30" s="231" t="s">
        <v>39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56"/>
      <c r="AB30" s="56"/>
      <c r="AC30" s="56"/>
      <c r="AD30" s="56"/>
      <c r="AE30" s="23"/>
      <c r="AF30" s="23"/>
    </row>
    <row r="31" spans="1:34" ht="52.5">
      <c r="A31" s="178" t="s">
        <v>4</v>
      </c>
      <c r="B31" s="179"/>
      <c r="C31" s="180" t="s">
        <v>28</v>
      </c>
      <c r="D31" s="181"/>
      <c r="E31" s="181"/>
      <c r="F31" s="181"/>
      <c r="G31" s="181"/>
      <c r="H31" s="182"/>
      <c r="I31" s="200" t="s">
        <v>5</v>
      </c>
      <c r="J31" s="200"/>
      <c r="K31" s="200" t="s">
        <v>29</v>
      </c>
      <c r="L31" s="200"/>
      <c r="M31" s="200"/>
      <c r="N31" s="200"/>
      <c r="O31" s="200" t="s">
        <v>40</v>
      </c>
      <c r="P31" s="200"/>
      <c r="Q31" s="200"/>
      <c r="R31" s="200"/>
      <c r="S31" s="200"/>
      <c r="T31" s="200" t="s">
        <v>76</v>
      </c>
      <c r="U31" s="200"/>
      <c r="V31" s="200"/>
      <c r="W31" s="200"/>
      <c r="X31" s="200"/>
      <c r="Y31" s="48" t="s">
        <v>77</v>
      </c>
      <c r="Z31" s="48" t="s">
        <v>78</v>
      </c>
      <c r="AH31" s="15"/>
    </row>
    <row r="32" spans="1:37" ht="22.5" customHeight="1">
      <c r="A32" s="183">
        <v>1</v>
      </c>
      <c r="B32" s="184"/>
      <c r="C32" s="183">
        <v>2</v>
      </c>
      <c r="D32" s="185"/>
      <c r="E32" s="185"/>
      <c r="F32" s="185"/>
      <c r="G32" s="185"/>
      <c r="H32" s="184"/>
      <c r="I32" s="196">
        <v>3</v>
      </c>
      <c r="J32" s="196"/>
      <c r="K32" s="196">
        <v>4</v>
      </c>
      <c r="L32" s="196"/>
      <c r="M32" s="196"/>
      <c r="N32" s="196"/>
      <c r="O32" s="196">
        <v>5</v>
      </c>
      <c r="P32" s="196"/>
      <c r="Q32" s="196"/>
      <c r="R32" s="196"/>
      <c r="S32" s="196"/>
      <c r="T32" s="197" t="s">
        <v>79</v>
      </c>
      <c r="U32" s="198"/>
      <c r="V32" s="198"/>
      <c r="W32" s="198"/>
      <c r="X32" s="199"/>
      <c r="Y32" s="45" t="s">
        <v>90</v>
      </c>
      <c r="Z32" s="45" t="s">
        <v>80</v>
      </c>
      <c r="AF32" s="14" t="s">
        <v>33</v>
      </c>
      <c r="AH32" s="15"/>
      <c r="AI32" s="14" t="s">
        <v>33</v>
      </c>
      <c r="AK32" s="14" t="s">
        <v>32</v>
      </c>
    </row>
    <row r="33" spans="1:38" ht="12.75" hidden="1">
      <c r="A33" s="183" t="s">
        <v>133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4"/>
      <c r="AF33"/>
      <c r="AG33" s="14"/>
      <c r="AI33" s="15"/>
      <c r="AJ33" s="14"/>
      <c r="AL33" s="14"/>
    </row>
    <row r="34" spans="1:37" ht="12.75" customHeight="1" hidden="1">
      <c r="A34" s="169" t="s">
        <v>7</v>
      </c>
      <c r="B34" s="141"/>
      <c r="C34" s="209" t="s">
        <v>85</v>
      </c>
      <c r="D34" s="210"/>
      <c r="E34" s="210"/>
      <c r="F34" s="210"/>
      <c r="G34" s="211"/>
      <c r="H34" s="74" t="s">
        <v>8</v>
      </c>
      <c r="I34" s="165" t="s">
        <v>9</v>
      </c>
      <c r="J34" s="166"/>
      <c r="K34" s="167">
        <f>K17</f>
        <v>0</v>
      </c>
      <c r="L34" s="167"/>
      <c r="M34" s="167"/>
      <c r="N34" s="167"/>
      <c r="O34" s="168">
        <f>+ROUND('[6]Шуш_3 эт и выше'!O33,2)</f>
        <v>3.3</v>
      </c>
      <c r="P34" s="168"/>
      <c r="Q34" s="168"/>
      <c r="R34" s="168"/>
      <c r="S34" s="168"/>
      <c r="T34" s="167">
        <f>ROUND(K34*O34,2)</f>
        <v>0</v>
      </c>
      <c r="U34" s="167"/>
      <c r="V34" s="167"/>
      <c r="W34" s="167"/>
      <c r="X34" s="167"/>
      <c r="Y34" s="49">
        <f>ROUND(T34*$AF$28,2)</f>
        <v>0</v>
      </c>
      <c r="Z34" s="50">
        <f aca="true" t="shared" si="0" ref="Z34:Z41">+T34+Y34</f>
        <v>0</v>
      </c>
      <c r="AF34" s="159">
        <f>Z34+Z35</f>
        <v>613.5</v>
      </c>
      <c r="AH34" s="15"/>
      <c r="AI34" s="161">
        <v>844.99</v>
      </c>
      <c r="AK34" s="163">
        <f>AF34/AI34</f>
        <v>0.726</v>
      </c>
    </row>
    <row r="35" spans="1:37" ht="12.75" customHeight="1" hidden="1">
      <c r="A35" s="142"/>
      <c r="B35" s="144"/>
      <c r="C35" s="212"/>
      <c r="D35" s="213"/>
      <c r="E35" s="213"/>
      <c r="F35" s="213"/>
      <c r="G35" s="214"/>
      <c r="H35" s="74" t="s">
        <v>10</v>
      </c>
      <c r="I35" s="165" t="s">
        <v>11</v>
      </c>
      <c r="J35" s="166"/>
      <c r="K35" s="167">
        <f>K18</f>
        <v>2812.91</v>
      </c>
      <c r="L35" s="167"/>
      <c r="M35" s="167"/>
      <c r="N35" s="167"/>
      <c r="O35" s="168">
        <f>+'[6]Шуш_3 эт и выше'!O34</f>
        <v>0.2181</v>
      </c>
      <c r="P35" s="168"/>
      <c r="Q35" s="168"/>
      <c r="R35" s="168"/>
      <c r="S35" s="168"/>
      <c r="T35" s="167">
        <f>K35*O35</f>
        <v>613.5</v>
      </c>
      <c r="U35" s="167"/>
      <c r="V35" s="167"/>
      <c r="W35" s="167"/>
      <c r="X35" s="167"/>
      <c r="Y35" s="51">
        <v>0</v>
      </c>
      <c r="Z35" s="50">
        <f t="shared" si="0"/>
        <v>613.5</v>
      </c>
      <c r="AF35" s="160"/>
      <c r="AH35" s="15"/>
      <c r="AI35" s="162"/>
      <c r="AK35" s="164"/>
    </row>
    <row r="36" spans="1:37" ht="12.75" customHeight="1" hidden="1">
      <c r="A36" s="169" t="s">
        <v>7</v>
      </c>
      <c r="B36" s="141"/>
      <c r="C36" s="209" t="s">
        <v>85</v>
      </c>
      <c r="D36" s="210"/>
      <c r="E36" s="210"/>
      <c r="F36" s="210"/>
      <c r="G36" s="211"/>
      <c r="H36" s="74" t="s">
        <v>8</v>
      </c>
      <c r="I36" s="165" t="s">
        <v>9</v>
      </c>
      <c r="J36" s="166"/>
      <c r="K36" s="167">
        <f>K19</f>
        <v>0</v>
      </c>
      <c r="L36" s="167"/>
      <c r="M36" s="167"/>
      <c r="N36" s="167"/>
      <c r="O36" s="168">
        <f>+ROUND('[6]Шуш_3 эт и выше'!O35,2)</f>
        <v>3.3</v>
      </c>
      <c r="P36" s="168"/>
      <c r="Q36" s="168"/>
      <c r="R36" s="168"/>
      <c r="S36" s="168"/>
      <c r="T36" s="167">
        <f>ROUND(K36*O36,2)</f>
        <v>0</v>
      </c>
      <c r="U36" s="167"/>
      <c r="V36" s="167"/>
      <c r="W36" s="167"/>
      <c r="X36" s="167"/>
      <c r="Y36" s="49">
        <f>ROUND(T36*$AF$28,2)</f>
        <v>0</v>
      </c>
      <c r="Z36" s="50">
        <f t="shared" si="0"/>
        <v>0</v>
      </c>
      <c r="AF36" s="159">
        <f>Z36+Z37</f>
        <v>566.24</v>
      </c>
      <c r="AH36" s="15"/>
      <c r="AI36" s="161">
        <v>844.99</v>
      </c>
      <c r="AK36" s="163">
        <f>AF36/AI36</f>
        <v>0.67</v>
      </c>
    </row>
    <row r="37" spans="1:37" ht="12.75" customHeight="1" hidden="1">
      <c r="A37" s="142"/>
      <c r="B37" s="144"/>
      <c r="C37" s="212"/>
      <c r="D37" s="213"/>
      <c r="E37" s="213"/>
      <c r="F37" s="213"/>
      <c r="G37" s="214"/>
      <c r="H37" s="74" t="s">
        <v>10</v>
      </c>
      <c r="I37" s="165" t="s">
        <v>11</v>
      </c>
      <c r="J37" s="166"/>
      <c r="K37" s="167">
        <f>K20</f>
        <v>2812.91</v>
      </c>
      <c r="L37" s="167"/>
      <c r="M37" s="167"/>
      <c r="N37" s="167"/>
      <c r="O37" s="168">
        <f>+'[6]Шуш_3 эт и выше'!O36</f>
        <v>0.2013</v>
      </c>
      <c r="P37" s="168"/>
      <c r="Q37" s="168"/>
      <c r="R37" s="168"/>
      <c r="S37" s="168"/>
      <c r="T37" s="167">
        <f>K37*O37</f>
        <v>566.24</v>
      </c>
      <c r="U37" s="167"/>
      <c r="V37" s="167"/>
      <c r="W37" s="167"/>
      <c r="X37" s="167"/>
      <c r="Y37" s="51">
        <v>0</v>
      </c>
      <c r="Z37" s="50">
        <f t="shared" si="0"/>
        <v>566.24</v>
      </c>
      <c r="AF37" s="160"/>
      <c r="AH37" s="15"/>
      <c r="AI37" s="162"/>
      <c r="AK37" s="164"/>
    </row>
    <row r="38" spans="1:37" ht="12.75" customHeight="1">
      <c r="A38" s="169" t="s">
        <v>7</v>
      </c>
      <c r="B38" s="141"/>
      <c r="C38" s="209" t="s">
        <v>85</v>
      </c>
      <c r="D38" s="210"/>
      <c r="E38" s="210"/>
      <c r="F38" s="210"/>
      <c r="G38" s="211"/>
      <c r="H38" s="74" t="s">
        <v>8</v>
      </c>
      <c r="I38" s="165" t="s">
        <v>9</v>
      </c>
      <c r="J38" s="166"/>
      <c r="K38" s="167">
        <f>K22</f>
        <v>85.14</v>
      </c>
      <c r="L38" s="167"/>
      <c r="M38" s="167"/>
      <c r="N38" s="167"/>
      <c r="O38" s="168">
        <f>+ROUND('[6]Шуш_3 эт и выше'!O38,2)</f>
        <v>3.3</v>
      </c>
      <c r="P38" s="168"/>
      <c r="Q38" s="168"/>
      <c r="R38" s="168"/>
      <c r="S38" s="168"/>
      <c r="T38" s="167">
        <f>ROUND(K38*O38,2)</f>
        <v>280.96</v>
      </c>
      <c r="U38" s="167"/>
      <c r="V38" s="167"/>
      <c r="W38" s="167"/>
      <c r="X38" s="167"/>
      <c r="Y38" s="49">
        <f>ROUND(T38*$AF$28,2)</f>
        <v>140.48</v>
      </c>
      <c r="Z38" s="50">
        <f t="shared" si="0"/>
        <v>421.44</v>
      </c>
      <c r="AF38" s="159">
        <f>Z38+Z39</f>
        <v>1058.28</v>
      </c>
      <c r="AH38" s="15"/>
      <c r="AI38" s="161">
        <v>844.99</v>
      </c>
      <c r="AK38" s="163">
        <f>AF38/AI38</f>
        <v>1.252</v>
      </c>
    </row>
    <row r="39" spans="1:37" ht="12.75" customHeight="1">
      <c r="A39" s="142"/>
      <c r="B39" s="144"/>
      <c r="C39" s="212"/>
      <c r="D39" s="213"/>
      <c r="E39" s="213"/>
      <c r="F39" s="213"/>
      <c r="G39" s="214"/>
      <c r="H39" s="74" t="s">
        <v>10</v>
      </c>
      <c r="I39" s="165" t="s">
        <v>11</v>
      </c>
      <c r="J39" s="166"/>
      <c r="K39" s="167">
        <f>K23</f>
        <v>2812.91</v>
      </c>
      <c r="L39" s="167"/>
      <c r="M39" s="167"/>
      <c r="N39" s="167"/>
      <c r="O39" s="168">
        <f>+'[6]Шуш_3 эт и выше'!O39</f>
        <v>0.2264</v>
      </c>
      <c r="P39" s="168"/>
      <c r="Q39" s="168"/>
      <c r="R39" s="168"/>
      <c r="S39" s="168"/>
      <c r="T39" s="167">
        <f>K39*O39</f>
        <v>636.84</v>
      </c>
      <c r="U39" s="167"/>
      <c r="V39" s="167"/>
      <c r="W39" s="167"/>
      <c r="X39" s="167"/>
      <c r="Y39" s="51">
        <v>0</v>
      </c>
      <c r="Z39" s="50">
        <f t="shared" si="0"/>
        <v>636.84</v>
      </c>
      <c r="AF39" s="160"/>
      <c r="AH39" s="15"/>
      <c r="AI39" s="162"/>
      <c r="AK39" s="164"/>
    </row>
    <row r="40" spans="1:37" ht="12.75" customHeight="1">
      <c r="A40" s="169" t="s">
        <v>7</v>
      </c>
      <c r="B40" s="141"/>
      <c r="C40" s="209" t="s">
        <v>86</v>
      </c>
      <c r="D40" s="210"/>
      <c r="E40" s="210"/>
      <c r="F40" s="210"/>
      <c r="G40" s="211"/>
      <c r="H40" s="74" t="s">
        <v>8</v>
      </c>
      <c r="I40" s="165" t="s">
        <v>9</v>
      </c>
      <c r="J40" s="166"/>
      <c r="K40" s="167">
        <f>K24</f>
        <v>85.14</v>
      </c>
      <c r="L40" s="167"/>
      <c r="M40" s="167"/>
      <c r="N40" s="167"/>
      <c r="O40" s="168">
        <f>+ROUND('[6]Шуш_3 эт и выше'!O40,2)</f>
        <v>3.3</v>
      </c>
      <c r="P40" s="168"/>
      <c r="Q40" s="168"/>
      <c r="R40" s="168"/>
      <c r="S40" s="168"/>
      <c r="T40" s="167">
        <f>ROUND(K40*O40,2)</f>
        <v>280.96</v>
      </c>
      <c r="U40" s="167"/>
      <c r="V40" s="167"/>
      <c r="W40" s="167"/>
      <c r="X40" s="167"/>
      <c r="Y40" s="49">
        <f>ROUND(T40*$AF$28,2)</f>
        <v>140.48</v>
      </c>
      <c r="Z40" s="50">
        <f t="shared" si="0"/>
        <v>421.44</v>
      </c>
      <c r="AF40" s="159">
        <f>Z40+Z41</f>
        <v>1011.03</v>
      </c>
      <c r="AH40" s="15"/>
      <c r="AI40" s="161">
        <v>844.99</v>
      </c>
      <c r="AK40" s="163">
        <f>AF40/AI40</f>
        <v>1.196</v>
      </c>
    </row>
    <row r="41" spans="1:37" ht="12.75" customHeight="1">
      <c r="A41" s="142"/>
      <c r="B41" s="144"/>
      <c r="C41" s="212"/>
      <c r="D41" s="213"/>
      <c r="E41" s="213"/>
      <c r="F41" s="213"/>
      <c r="G41" s="214"/>
      <c r="H41" s="74" t="s">
        <v>10</v>
      </c>
      <c r="I41" s="165" t="s">
        <v>11</v>
      </c>
      <c r="J41" s="166"/>
      <c r="K41" s="167">
        <f>K25</f>
        <v>2812.91</v>
      </c>
      <c r="L41" s="167"/>
      <c r="M41" s="167"/>
      <c r="N41" s="167"/>
      <c r="O41" s="168">
        <f>+'[6]Шуш_3 эт и выше'!O41</f>
        <v>0.2096</v>
      </c>
      <c r="P41" s="168"/>
      <c r="Q41" s="168"/>
      <c r="R41" s="168"/>
      <c r="S41" s="168"/>
      <c r="T41" s="167">
        <f>K41*O41</f>
        <v>589.59</v>
      </c>
      <c r="U41" s="167"/>
      <c r="V41" s="167"/>
      <c r="W41" s="167"/>
      <c r="X41" s="167"/>
      <c r="Y41" s="51">
        <v>0</v>
      </c>
      <c r="Z41" s="50">
        <f t="shared" si="0"/>
        <v>589.59</v>
      </c>
      <c r="AF41" s="160"/>
      <c r="AH41" s="15"/>
      <c r="AI41" s="162"/>
      <c r="AK41" s="164"/>
    </row>
    <row r="42" spans="4:34" ht="0" customHeight="1" hidden="1">
      <c r="D42" s="61"/>
      <c r="E42" s="61"/>
      <c r="F42" s="61"/>
      <c r="G42" s="61"/>
      <c r="H42" s="61"/>
      <c r="I42" s="61"/>
      <c r="J42" s="61"/>
      <c r="AH42" s="15"/>
    </row>
    <row r="43" spans="1:32" s="24" customFormat="1" ht="30" customHeight="1">
      <c r="A43" s="177" t="s">
        <v>41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23"/>
      <c r="AF43" s="23"/>
    </row>
    <row r="44" spans="1:34" ht="52.5" customHeight="1" hidden="1">
      <c r="A44" s="178" t="s">
        <v>4</v>
      </c>
      <c r="B44" s="179"/>
      <c r="C44" s="180" t="s">
        <v>28</v>
      </c>
      <c r="D44" s="181"/>
      <c r="E44" s="181"/>
      <c r="F44" s="181"/>
      <c r="G44" s="181"/>
      <c r="H44" s="182"/>
      <c r="I44" s="200" t="s">
        <v>5</v>
      </c>
      <c r="J44" s="200"/>
      <c r="K44" s="200" t="s">
        <v>29</v>
      </c>
      <c r="L44" s="200"/>
      <c r="M44" s="200"/>
      <c r="N44" s="200"/>
      <c r="O44" s="200" t="str">
        <f>+'[6]Шуш_3 эт и выше'!O44:S44</f>
        <v>Норматив
 горячей воды
куб.м. ** Гкал/куб.м</v>
      </c>
      <c r="P44" s="200"/>
      <c r="Q44" s="200"/>
      <c r="R44" s="200"/>
      <c r="S44" s="200"/>
      <c r="T44" s="200" t="s">
        <v>76</v>
      </c>
      <c r="U44" s="200"/>
      <c r="V44" s="200"/>
      <c r="W44" s="200"/>
      <c r="X44" s="200"/>
      <c r="Y44" s="52" t="s">
        <v>77</v>
      </c>
      <c r="Z44" s="48" t="s">
        <v>78</v>
      </c>
      <c r="AH44" s="15"/>
    </row>
    <row r="45" spans="1:37" ht="25.5" customHeight="1" hidden="1">
      <c r="A45" s="183">
        <v>1</v>
      </c>
      <c r="B45" s="184"/>
      <c r="C45" s="183">
        <v>2</v>
      </c>
      <c r="D45" s="185"/>
      <c r="E45" s="185"/>
      <c r="F45" s="185"/>
      <c r="G45" s="185"/>
      <c r="H45" s="184"/>
      <c r="I45" s="196">
        <v>3</v>
      </c>
      <c r="J45" s="196"/>
      <c r="K45" s="196">
        <v>4</v>
      </c>
      <c r="L45" s="196"/>
      <c r="M45" s="196"/>
      <c r="N45" s="196"/>
      <c r="O45" s="196">
        <v>5</v>
      </c>
      <c r="P45" s="196"/>
      <c r="Q45" s="196"/>
      <c r="R45" s="196"/>
      <c r="S45" s="196"/>
      <c r="T45" s="197" t="s">
        <v>79</v>
      </c>
      <c r="U45" s="198"/>
      <c r="V45" s="198"/>
      <c r="W45" s="198"/>
      <c r="X45" s="199"/>
      <c r="Y45" s="45" t="s">
        <v>90</v>
      </c>
      <c r="Z45" s="45" t="s">
        <v>80</v>
      </c>
      <c r="AH45" s="15"/>
      <c r="AI45" s="14"/>
      <c r="AK45" s="14"/>
    </row>
    <row r="46" spans="1:37" ht="12.75" customHeight="1" hidden="1">
      <c r="A46" s="169" t="s">
        <v>7</v>
      </c>
      <c r="B46" s="141"/>
      <c r="C46" s="209" t="s">
        <v>83</v>
      </c>
      <c r="D46" s="210"/>
      <c r="E46" s="210"/>
      <c r="F46" s="210"/>
      <c r="G46" s="211"/>
      <c r="H46" s="74" t="s">
        <v>8</v>
      </c>
      <c r="I46" s="165" t="s">
        <v>9</v>
      </c>
      <c r="J46" s="166"/>
      <c r="K46" s="167">
        <f>K17</f>
        <v>0</v>
      </c>
      <c r="L46" s="167"/>
      <c r="M46" s="167"/>
      <c r="N46" s="167"/>
      <c r="O46" s="205">
        <f>+ROUND('[6]Шуш_3 эт и выше'!O47,2)</f>
        <v>3.24</v>
      </c>
      <c r="P46" s="206"/>
      <c r="Q46" s="206"/>
      <c r="R46" s="206"/>
      <c r="S46" s="207"/>
      <c r="T46" s="167">
        <f>ROUND(K46*O46,2)</f>
        <v>0</v>
      </c>
      <c r="U46" s="167"/>
      <c r="V46" s="167"/>
      <c r="W46" s="167"/>
      <c r="X46" s="167"/>
      <c r="Y46" s="49">
        <f>ROUND(T46*$AF$28,2)</f>
        <v>0</v>
      </c>
      <c r="Z46" s="50">
        <f aca="true" t="shared" si="1" ref="Z46:Z53">+T46+Y46</f>
        <v>0</v>
      </c>
      <c r="AF46" s="159">
        <f>Z46+Z47</f>
        <v>602.53</v>
      </c>
      <c r="AH46" s="15"/>
      <c r="AI46" s="161">
        <v>810.49</v>
      </c>
      <c r="AK46" s="163">
        <f>AF46/AI46</f>
        <v>0.743</v>
      </c>
    </row>
    <row r="47" spans="1:37" ht="12.75" customHeight="1" hidden="1">
      <c r="A47" s="142"/>
      <c r="B47" s="144"/>
      <c r="C47" s="212"/>
      <c r="D47" s="213"/>
      <c r="E47" s="213"/>
      <c r="F47" s="213"/>
      <c r="G47" s="214"/>
      <c r="H47" s="74" t="s">
        <v>10</v>
      </c>
      <c r="I47" s="165" t="s">
        <v>11</v>
      </c>
      <c r="J47" s="166"/>
      <c r="K47" s="167">
        <f>K18</f>
        <v>2812.91</v>
      </c>
      <c r="L47" s="167"/>
      <c r="M47" s="167"/>
      <c r="N47" s="167"/>
      <c r="O47" s="168">
        <f>+'[6]Шуш_3 эт и выше'!O48</f>
        <v>0.2142</v>
      </c>
      <c r="P47" s="168"/>
      <c r="Q47" s="168"/>
      <c r="R47" s="168"/>
      <c r="S47" s="168"/>
      <c r="T47" s="167">
        <f>K47*O47</f>
        <v>602.53</v>
      </c>
      <c r="U47" s="167"/>
      <c r="V47" s="167"/>
      <c r="W47" s="167"/>
      <c r="X47" s="167"/>
      <c r="Y47" s="51">
        <v>0</v>
      </c>
      <c r="Z47" s="50">
        <f t="shared" si="1"/>
        <v>602.53</v>
      </c>
      <c r="AF47" s="160"/>
      <c r="AH47" s="15"/>
      <c r="AI47" s="162"/>
      <c r="AK47" s="164"/>
    </row>
    <row r="48" spans="1:37" ht="12.75" customHeight="1" hidden="1">
      <c r="A48" s="169" t="s">
        <v>7</v>
      </c>
      <c r="B48" s="141"/>
      <c r="C48" s="209" t="s">
        <v>84</v>
      </c>
      <c r="D48" s="210"/>
      <c r="E48" s="210"/>
      <c r="F48" s="210"/>
      <c r="G48" s="211"/>
      <c r="H48" s="74" t="s">
        <v>8</v>
      </c>
      <c r="I48" s="165" t="s">
        <v>9</v>
      </c>
      <c r="J48" s="166"/>
      <c r="K48" s="167">
        <f>K34</f>
        <v>0</v>
      </c>
      <c r="L48" s="167"/>
      <c r="M48" s="167"/>
      <c r="N48" s="167"/>
      <c r="O48" s="168">
        <f>+ROUND('[6]Шуш_3 эт и выше'!O49,2)</f>
        <v>3.24</v>
      </c>
      <c r="P48" s="168"/>
      <c r="Q48" s="168"/>
      <c r="R48" s="168"/>
      <c r="S48" s="168"/>
      <c r="T48" s="167">
        <f>ROUND(K48*O48,2)</f>
        <v>0</v>
      </c>
      <c r="U48" s="167"/>
      <c r="V48" s="167"/>
      <c r="W48" s="167"/>
      <c r="X48" s="167"/>
      <c r="Y48" s="49">
        <f>ROUND(T48*$AF$28,2)</f>
        <v>0</v>
      </c>
      <c r="Z48" s="50">
        <f t="shared" si="1"/>
        <v>0</v>
      </c>
      <c r="AF48" s="159">
        <f>Z48+Z49</f>
        <v>555.83</v>
      </c>
      <c r="AH48" s="15"/>
      <c r="AI48" s="161">
        <v>844.99</v>
      </c>
      <c r="AK48" s="163">
        <f>AF48/AI48</f>
        <v>0.658</v>
      </c>
    </row>
    <row r="49" spans="1:37" ht="12.75" customHeight="1" hidden="1">
      <c r="A49" s="142"/>
      <c r="B49" s="144"/>
      <c r="C49" s="212"/>
      <c r="D49" s="213"/>
      <c r="E49" s="213"/>
      <c r="F49" s="213"/>
      <c r="G49" s="214"/>
      <c r="H49" s="74" t="s">
        <v>10</v>
      </c>
      <c r="I49" s="165" t="s">
        <v>11</v>
      </c>
      <c r="J49" s="166"/>
      <c r="K49" s="167">
        <f>K35</f>
        <v>2812.91</v>
      </c>
      <c r="L49" s="167"/>
      <c r="M49" s="167"/>
      <c r="N49" s="167"/>
      <c r="O49" s="168">
        <f>+'[6]Шуш_3 эт и выше'!O50</f>
        <v>0.1976</v>
      </c>
      <c r="P49" s="168"/>
      <c r="Q49" s="168"/>
      <c r="R49" s="168"/>
      <c r="S49" s="168"/>
      <c r="T49" s="167">
        <f>K49*O49</f>
        <v>555.83</v>
      </c>
      <c r="U49" s="167"/>
      <c r="V49" s="167"/>
      <c r="W49" s="167"/>
      <c r="X49" s="167"/>
      <c r="Y49" s="51">
        <v>0</v>
      </c>
      <c r="Z49" s="50">
        <f t="shared" si="1"/>
        <v>555.83</v>
      </c>
      <c r="AF49" s="160"/>
      <c r="AH49" s="15"/>
      <c r="AI49" s="162"/>
      <c r="AK49" s="164"/>
    </row>
    <row r="50" spans="1:37" ht="12.75" customHeight="1">
      <c r="A50" s="169" t="s">
        <v>7</v>
      </c>
      <c r="B50" s="141"/>
      <c r="C50" s="209" t="s">
        <v>85</v>
      </c>
      <c r="D50" s="210"/>
      <c r="E50" s="210"/>
      <c r="F50" s="210"/>
      <c r="G50" s="211"/>
      <c r="H50" s="74" t="s">
        <v>8</v>
      </c>
      <c r="I50" s="165" t="s">
        <v>9</v>
      </c>
      <c r="J50" s="166"/>
      <c r="K50" s="167">
        <f>+K38</f>
        <v>85.14</v>
      </c>
      <c r="L50" s="167"/>
      <c r="M50" s="167"/>
      <c r="N50" s="167"/>
      <c r="O50" s="167">
        <f>+ROUND('[6]Шуш_3 эт и выше'!O52,2)</f>
        <v>3.24</v>
      </c>
      <c r="P50" s="167"/>
      <c r="Q50" s="167"/>
      <c r="R50" s="167"/>
      <c r="S50" s="167"/>
      <c r="T50" s="167">
        <f>ROUND(K50*O50,2)</f>
        <v>275.85</v>
      </c>
      <c r="U50" s="167"/>
      <c r="V50" s="167"/>
      <c r="W50" s="167"/>
      <c r="X50" s="167"/>
      <c r="Y50" s="49">
        <f>ROUND(T50*$AF$28,2)</f>
        <v>137.93</v>
      </c>
      <c r="Z50" s="83">
        <f t="shared" si="1"/>
        <v>413.78</v>
      </c>
      <c r="AF50" s="159">
        <f>Z50+Z51</f>
        <v>1039.09</v>
      </c>
      <c r="AH50" s="15"/>
      <c r="AI50" s="161">
        <v>844.99</v>
      </c>
      <c r="AK50" s="163">
        <f>AF50/AI50</f>
        <v>1.23</v>
      </c>
    </row>
    <row r="51" spans="1:37" ht="12.75" customHeight="1">
      <c r="A51" s="142"/>
      <c r="B51" s="144"/>
      <c r="C51" s="212"/>
      <c r="D51" s="213"/>
      <c r="E51" s="213"/>
      <c r="F51" s="213"/>
      <c r="G51" s="214"/>
      <c r="H51" s="74" t="s">
        <v>10</v>
      </c>
      <c r="I51" s="165" t="s">
        <v>11</v>
      </c>
      <c r="J51" s="166"/>
      <c r="K51" s="167">
        <f>+K39</f>
        <v>2812.91</v>
      </c>
      <c r="L51" s="167"/>
      <c r="M51" s="167"/>
      <c r="N51" s="167"/>
      <c r="O51" s="168">
        <f>+'[6]Шуш_3 эт и выше'!O53</f>
        <v>0.2223</v>
      </c>
      <c r="P51" s="168"/>
      <c r="Q51" s="168"/>
      <c r="R51" s="168"/>
      <c r="S51" s="168"/>
      <c r="T51" s="167">
        <f>K51*O51</f>
        <v>625.31</v>
      </c>
      <c r="U51" s="167"/>
      <c r="V51" s="167"/>
      <c r="W51" s="167"/>
      <c r="X51" s="167"/>
      <c r="Y51" s="51">
        <v>0</v>
      </c>
      <c r="Z51" s="83">
        <f t="shared" si="1"/>
        <v>625.31</v>
      </c>
      <c r="AF51" s="160"/>
      <c r="AH51" s="15"/>
      <c r="AI51" s="162"/>
      <c r="AK51" s="164"/>
    </row>
    <row r="52" spans="1:37" ht="12.75" customHeight="1">
      <c r="A52" s="169" t="s">
        <v>7</v>
      </c>
      <c r="B52" s="141"/>
      <c r="C52" s="209" t="s">
        <v>86</v>
      </c>
      <c r="D52" s="210"/>
      <c r="E52" s="210"/>
      <c r="F52" s="210"/>
      <c r="G52" s="211"/>
      <c r="H52" s="74" t="s">
        <v>8</v>
      </c>
      <c r="I52" s="165" t="s">
        <v>9</v>
      </c>
      <c r="J52" s="166"/>
      <c r="K52" s="167">
        <f>+K40</f>
        <v>85.14</v>
      </c>
      <c r="L52" s="167"/>
      <c r="M52" s="167"/>
      <c r="N52" s="167"/>
      <c r="O52" s="167">
        <f>+ROUND('[6]Шуш_3 эт и выше'!O54,2)</f>
        <v>3.24</v>
      </c>
      <c r="P52" s="167"/>
      <c r="Q52" s="167"/>
      <c r="R52" s="167"/>
      <c r="S52" s="167"/>
      <c r="T52" s="167">
        <f>ROUND(K52*O52,2)</f>
        <v>275.85</v>
      </c>
      <c r="U52" s="167"/>
      <c r="V52" s="167"/>
      <c r="W52" s="167"/>
      <c r="X52" s="167"/>
      <c r="Y52" s="49">
        <f>ROUND(T52*$AF$28,2)</f>
        <v>137.93</v>
      </c>
      <c r="Z52" s="83">
        <f t="shared" si="1"/>
        <v>413.78</v>
      </c>
      <c r="AF52" s="159">
        <f>Z52+Z53</f>
        <v>992.4</v>
      </c>
      <c r="AH52" s="15"/>
      <c r="AI52" s="161">
        <v>844.99</v>
      </c>
      <c r="AK52" s="163">
        <f>AF52/AI52</f>
        <v>1.174</v>
      </c>
    </row>
    <row r="53" spans="1:37" ht="12.75" customHeight="1">
      <c r="A53" s="142"/>
      <c r="B53" s="144"/>
      <c r="C53" s="212"/>
      <c r="D53" s="213"/>
      <c r="E53" s="213"/>
      <c r="F53" s="213"/>
      <c r="G53" s="214"/>
      <c r="H53" s="74" t="s">
        <v>10</v>
      </c>
      <c r="I53" s="165" t="s">
        <v>11</v>
      </c>
      <c r="J53" s="166"/>
      <c r="K53" s="167">
        <f>+K41</f>
        <v>2812.91</v>
      </c>
      <c r="L53" s="167"/>
      <c r="M53" s="167"/>
      <c r="N53" s="167"/>
      <c r="O53" s="168">
        <f>+'[6]Шуш_3 эт и выше'!O55</f>
        <v>0.2057</v>
      </c>
      <c r="P53" s="168"/>
      <c r="Q53" s="168"/>
      <c r="R53" s="168"/>
      <c r="S53" s="168"/>
      <c r="T53" s="167">
        <f>K53*O53</f>
        <v>578.62</v>
      </c>
      <c r="U53" s="167"/>
      <c r="V53" s="167"/>
      <c r="W53" s="167"/>
      <c r="X53" s="167"/>
      <c r="Y53" s="51">
        <v>0</v>
      </c>
      <c r="Z53" s="83">
        <f t="shared" si="1"/>
        <v>578.62</v>
      </c>
      <c r="AF53" s="160"/>
      <c r="AH53" s="15"/>
      <c r="AI53" s="162"/>
      <c r="AK53" s="164"/>
    </row>
    <row r="54" spans="4:34" ht="12.75" hidden="1">
      <c r="D54" s="61"/>
      <c r="E54" s="61"/>
      <c r="F54" s="61"/>
      <c r="G54" s="61"/>
      <c r="H54" s="61"/>
      <c r="I54" s="61"/>
      <c r="J54" s="61"/>
      <c r="AH54" s="15"/>
    </row>
    <row r="55" spans="1:32" s="24" customFormat="1" ht="38.25" customHeight="1" hidden="1">
      <c r="A55" s="177" t="s">
        <v>42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</row>
    <row r="56" spans="1:34" ht="52.5" hidden="1">
      <c r="A56" s="178" t="s">
        <v>4</v>
      </c>
      <c r="B56" s="179"/>
      <c r="C56" s="180" t="s">
        <v>28</v>
      </c>
      <c r="D56" s="181"/>
      <c r="E56" s="181"/>
      <c r="F56" s="181"/>
      <c r="G56" s="181"/>
      <c r="H56" s="182"/>
      <c r="I56" s="200" t="s">
        <v>5</v>
      </c>
      <c r="J56" s="200"/>
      <c r="K56" s="200" t="s">
        <v>29</v>
      </c>
      <c r="L56" s="200"/>
      <c r="M56" s="200"/>
      <c r="N56" s="200"/>
      <c r="O56" s="200" t="str">
        <f>+O44</f>
        <v>Норматив
 горячей воды
куб.м. ** Гкал/куб.м</v>
      </c>
      <c r="P56" s="200"/>
      <c r="Q56" s="200"/>
      <c r="R56" s="200"/>
      <c r="S56" s="200"/>
      <c r="T56" s="200" t="s">
        <v>76</v>
      </c>
      <c r="U56" s="200"/>
      <c r="V56" s="200"/>
      <c r="W56" s="200"/>
      <c r="X56" s="200"/>
      <c r="Y56" s="48" t="s">
        <v>77</v>
      </c>
      <c r="Z56" s="48" t="s">
        <v>78</v>
      </c>
      <c r="AH56" s="15"/>
    </row>
    <row r="57" spans="1:37" ht="12.75" customHeight="1" hidden="1">
      <c r="A57" s="183">
        <v>1</v>
      </c>
      <c r="B57" s="184"/>
      <c r="C57" s="183">
        <v>2</v>
      </c>
      <c r="D57" s="185"/>
      <c r="E57" s="185"/>
      <c r="F57" s="185"/>
      <c r="G57" s="185"/>
      <c r="H57" s="184"/>
      <c r="I57" s="196">
        <v>3</v>
      </c>
      <c r="J57" s="196"/>
      <c r="K57" s="196">
        <v>4</v>
      </c>
      <c r="L57" s="196"/>
      <c r="M57" s="196"/>
      <c r="N57" s="196"/>
      <c r="O57" s="196">
        <v>5</v>
      </c>
      <c r="P57" s="196"/>
      <c r="Q57" s="196"/>
      <c r="R57" s="196"/>
      <c r="S57" s="196"/>
      <c r="T57" s="197">
        <v>6</v>
      </c>
      <c r="U57" s="198"/>
      <c r="V57" s="198"/>
      <c r="W57" s="198"/>
      <c r="X57" s="199"/>
      <c r="Y57" s="45">
        <v>7</v>
      </c>
      <c r="Z57" s="45">
        <v>8</v>
      </c>
      <c r="AH57" s="15"/>
      <c r="AI57" s="14"/>
      <c r="AK57" s="14"/>
    </row>
    <row r="58" spans="1:37" ht="12.75" customHeight="1" hidden="1">
      <c r="A58" s="169" t="s">
        <v>7</v>
      </c>
      <c r="B58" s="141"/>
      <c r="C58" s="209" t="s">
        <v>83</v>
      </c>
      <c r="D58" s="210"/>
      <c r="E58" s="210"/>
      <c r="F58" s="210"/>
      <c r="G58" s="211"/>
      <c r="H58" s="74" t="s">
        <v>8</v>
      </c>
      <c r="I58" s="165" t="s">
        <v>9</v>
      </c>
      <c r="J58" s="166"/>
      <c r="K58" s="167">
        <f>K17</f>
        <v>0</v>
      </c>
      <c r="L58" s="167"/>
      <c r="M58" s="167"/>
      <c r="N58" s="167"/>
      <c r="O58" s="205">
        <f>+ROUND('[6]Шуш_3 эт и выше'!O61,2)</f>
        <v>3.19</v>
      </c>
      <c r="P58" s="206"/>
      <c r="Q58" s="206"/>
      <c r="R58" s="206"/>
      <c r="S58" s="207"/>
      <c r="T58" s="167">
        <f>ROUND(K58*O58,2)</f>
        <v>0</v>
      </c>
      <c r="U58" s="167"/>
      <c r="V58" s="167"/>
      <c r="W58" s="167"/>
      <c r="X58" s="167"/>
      <c r="Y58" s="49">
        <f>ROUND(T58*$AF$28,2)</f>
        <v>0</v>
      </c>
      <c r="Z58" s="50">
        <f aca="true" t="shared" si="2" ref="Z58:Z65">+T58+Y58</f>
        <v>0</v>
      </c>
      <c r="AF58" s="159">
        <f>Z58+Z59</f>
        <v>593.24</v>
      </c>
      <c r="AH58" s="15"/>
      <c r="AI58" s="161">
        <v>777.52</v>
      </c>
      <c r="AK58" s="163">
        <f>AF58/AI58</f>
        <v>0.763</v>
      </c>
    </row>
    <row r="59" spans="1:37" ht="12.75" customHeight="1" hidden="1">
      <c r="A59" s="142"/>
      <c r="B59" s="144"/>
      <c r="C59" s="212"/>
      <c r="D59" s="213"/>
      <c r="E59" s="213"/>
      <c r="F59" s="213"/>
      <c r="G59" s="214"/>
      <c r="H59" s="74" t="s">
        <v>10</v>
      </c>
      <c r="I59" s="165" t="s">
        <v>11</v>
      </c>
      <c r="J59" s="166"/>
      <c r="K59" s="167">
        <f>K18</f>
        <v>2812.91</v>
      </c>
      <c r="L59" s="167"/>
      <c r="M59" s="167"/>
      <c r="N59" s="167"/>
      <c r="O59" s="168">
        <f>+'[6]Шуш_3 эт и выше'!O62</f>
        <v>0.2109</v>
      </c>
      <c r="P59" s="168"/>
      <c r="Q59" s="168"/>
      <c r="R59" s="168"/>
      <c r="S59" s="168"/>
      <c r="T59" s="167">
        <f>K59*O59</f>
        <v>593.24</v>
      </c>
      <c r="U59" s="167"/>
      <c r="V59" s="167"/>
      <c r="W59" s="167"/>
      <c r="X59" s="167"/>
      <c r="Y59" s="51">
        <v>0</v>
      </c>
      <c r="Z59" s="50">
        <f t="shared" si="2"/>
        <v>593.24</v>
      </c>
      <c r="AF59" s="160"/>
      <c r="AH59" s="15"/>
      <c r="AI59" s="162"/>
      <c r="AK59" s="164"/>
    </row>
    <row r="60" spans="1:37" ht="12.75" customHeight="1" hidden="1">
      <c r="A60" s="169" t="s">
        <v>7</v>
      </c>
      <c r="B60" s="141"/>
      <c r="C60" s="209" t="s">
        <v>84</v>
      </c>
      <c r="D60" s="210"/>
      <c r="E60" s="210"/>
      <c r="F60" s="210"/>
      <c r="G60" s="211"/>
      <c r="H60" s="74" t="s">
        <v>8</v>
      </c>
      <c r="I60" s="165" t="s">
        <v>9</v>
      </c>
      <c r="J60" s="166"/>
      <c r="K60" s="167">
        <f>K19</f>
        <v>0</v>
      </c>
      <c r="L60" s="167"/>
      <c r="M60" s="167"/>
      <c r="N60" s="167"/>
      <c r="O60" s="205">
        <f>+ROUND('[6]Шуш_3 эт и выше'!O63,2)</f>
        <v>3.19</v>
      </c>
      <c r="P60" s="206"/>
      <c r="Q60" s="206"/>
      <c r="R60" s="206"/>
      <c r="S60" s="207"/>
      <c r="T60" s="167">
        <f>ROUND(K60*O60,2)</f>
        <v>0</v>
      </c>
      <c r="U60" s="167"/>
      <c r="V60" s="167"/>
      <c r="W60" s="167"/>
      <c r="X60" s="167"/>
      <c r="Y60" s="49">
        <f>ROUND(T60*$AF$28,2)</f>
        <v>0</v>
      </c>
      <c r="Z60" s="50">
        <f t="shared" si="2"/>
        <v>0</v>
      </c>
      <c r="AF60" s="159">
        <f>Z60+Z61</f>
        <v>547.39</v>
      </c>
      <c r="AH60" s="15"/>
      <c r="AI60" s="161">
        <v>777.52</v>
      </c>
      <c r="AK60" s="163">
        <f>AF60/AI60</f>
        <v>0.704</v>
      </c>
    </row>
    <row r="61" spans="1:37" ht="12.75" customHeight="1" hidden="1">
      <c r="A61" s="142"/>
      <c r="B61" s="144"/>
      <c r="C61" s="212"/>
      <c r="D61" s="213"/>
      <c r="E61" s="213"/>
      <c r="F61" s="213"/>
      <c r="G61" s="214"/>
      <c r="H61" s="74" t="s">
        <v>10</v>
      </c>
      <c r="I61" s="165" t="s">
        <v>11</v>
      </c>
      <c r="J61" s="166"/>
      <c r="K61" s="167">
        <f>K20</f>
        <v>2812.91</v>
      </c>
      <c r="L61" s="167"/>
      <c r="M61" s="167"/>
      <c r="N61" s="167"/>
      <c r="O61" s="168">
        <f>+'[6]Шуш_3 эт и выше'!O64</f>
        <v>0.1946</v>
      </c>
      <c r="P61" s="168"/>
      <c r="Q61" s="168"/>
      <c r="R61" s="168"/>
      <c r="S61" s="168"/>
      <c r="T61" s="167">
        <f>K61*O61</f>
        <v>547.39</v>
      </c>
      <c r="U61" s="167"/>
      <c r="V61" s="167"/>
      <c r="W61" s="167"/>
      <c r="X61" s="167"/>
      <c r="Y61" s="51">
        <v>0</v>
      </c>
      <c r="Z61" s="50">
        <f t="shared" si="2"/>
        <v>547.39</v>
      </c>
      <c r="AF61" s="160"/>
      <c r="AH61" s="15"/>
      <c r="AI61" s="162"/>
      <c r="AK61" s="164"/>
    </row>
    <row r="62" spans="1:37" ht="12.75" customHeight="1" hidden="1">
      <c r="A62" s="169" t="s">
        <v>7</v>
      </c>
      <c r="B62" s="141"/>
      <c r="C62" s="209" t="s">
        <v>85</v>
      </c>
      <c r="D62" s="210"/>
      <c r="E62" s="210"/>
      <c r="F62" s="210"/>
      <c r="G62" s="211"/>
      <c r="H62" s="74" t="s">
        <v>8</v>
      </c>
      <c r="I62" s="165" t="s">
        <v>9</v>
      </c>
      <c r="J62" s="166"/>
      <c r="K62" s="167">
        <f>K22</f>
        <v>85.14</v>
      </c>
      <c r="L62" s="167"/>
      <c r="M62" s="167"/>
      <c r="N62" s="167"/>
      <c r="O62" s="205">
        <f>+ROUND('[6]Шуш_3 эт и выше'!O66,2)</f>
        <v>3.19</v>
      </c>
      <c r="P62" s="206"/>
      <c r="Q62" s="206"/>
      <c r="R62" s="206"/>
      <c r="S62" s="207"/>
      <c r="T62" s="167">
        <f>ROUND(K62*O62,2)</f>
        <v>271.6</v>
      </c>
      <c r="U62" s="167"/>
      <c r="V62" s="167"/>
      <c r="W62" s="167"/>
      <c r="X62" s="167"/>
      <c r="Y62" s="49">
        <f>ROUND(T62*$AF$28,2)</f>
        <v>135.8</v>
      </c>
      <c r="Z62" s="50">
        <f t="shared" si="2"/>
        <v>407.4</v>
      </c>
      <c r="AF62" s="159">
        <f>Z62+Z63</f>
        <v>1022.86</v>
      </c>
      <c r="AH62" s="15"/>
      <c r="AI62" s="161">
        <v>777.52</v>
      </c>
      <c r="AK62" s="163">
        <f>AF62/AI62</f>
        <v>1.316</v>
      </c>
    </row>
    <row r="63" spans="1:37" ht="12.75" customHeight="1" hidden="1">
      <c r="A63" s="142"/>
      <c r="B63" s="144"/>
      <c r="C63" s="212"/>
      <c r="D63" s="213"/>
      <c r="E63" s="213"/>
      <c r="F63" s="213"/>
      <c r="G63" s="214"/>
      <c r="H63" s="74" t="s">
        <v>10</v>
      </c>
      <c r="I63" s="165" t="s">
        <v>11</v>
      </c>
      <c r="J63" s="166"/>
      <c r="K63" s="167">
        <f>K23</f>
        <v>2812.91</v>
      </c>
      <c r="L63" s="167"/>
      <c r="M63" s="167"/>
      <c r="N63" s="167"/>
      <c r="O63" s="168">
        <f>+'[6]Шуш_3 эт и выше'!O67</f>
        <v>0.2188</v>
      </c>
      <c r="P63" s="168"/>
      <c r="Q63" s="168"/>
      <c r="R63" s="168"/>
      <c r="S63" s="168"/>
      <c r="T63" s="167">
        <f>K63*O63</f>
        <v>615.46</v>
      </c>
      <c r="U63" s="167"/>
      <c r="V63" s="167"/>
      <c r="W63" s="167"/>
      <c r="X63" s="167"/>
      <c r="Y63" s="51">
        <v>0</v>
      </c>
      <c r="Z63" s="50">
        <f t="shared" si="2"/>
        <v>615.46</v>
      </c>
      <c r="AF63" s="160"/>
      <c r="AH63" s="15"/>
      <c r="AI63" s="162"/>
      <c r="AK63" s="164"/>
    </row>
    <row r="64" spans="1:37" ht="12.75" customHeight="1" hidden="1">
      <c r="A64" s="169" t="s">
        <v>7</v>
      </c>
      <c r="B64" s="141"/>
      <c r="C64" s="209" t="s">
        <v>86</v>
      </c>
      <c r="D64" s="210"/>
      <c r="E64" s="210"/>
      <c r="F64" s="210"/>
      <c r="G64" s="211"/>
      <c r="H64" s="74" t="s">
        <v>8</v>
      </c>
      <c r="I64" s="165" t="s">
        <v>9</v>
      </c>
      <c r="J64" s="166"/>
      <c r="K64" s="167">
        <f>K24</f>
        <v>85.14</v>
      </c>
      <c r="L64" s="167"/>
      <c r="M64" s="167"/>
      <c r="N64" s="167"/>
      <c r="O64" s="205">
        <f>+ROUND('[6]Шуш_3 эт и выше'!O68,2)</f>
        <v>3.19</v>
      </c>
      <c r="P64" s="206"/>
      <c r="Q64" s="206"/>
      <c r="R64" s="206"/>
      <c r="S64" s="207"/>
      <c r="T64" s="167">
        <f>ROUND(K64*O64,2)</f>
        <v>271.6</v>
      </c>
      <c r="U64" s="167"/>
      <c r="V64" s="167"/>
      <c r="W64" s="167"/>
      <c r="X64" s="167"/>
      <c r="Y64" s="49">
        <f>ROUND(T64*$AF$28,2)</f>
        <v>135.8</v>
      </c>
      <c r="Z64" s="50">
        <f t="shared" si="2"/>
        <v>407.4</v>
      </c>
      <c r="AF64" s="159">
        <f>Z64+Z65</f>
        <v>977.3</v>
      </c>
      <c r="AH64" s="15"/>
      <c r="AI64" s="161">
        <v>777.52</v>
      </c>
      <c r="AK64" s="163">
        <f>AF64/AI64</f>
        <v>1.257</v>
      </c>
    </row>
    <row r="65" spans="1:37" ht="12.75" customHeight="1" hidden="1">
      <c r="A65" s="142"/>
      <c r="B65" s="144"/>
      <c r="C65" s="212"/>
      <c r="D65" s="213"/>
      <c r="E65" s="213"/>
      <c r="F65" s="213"/>
      <c r="G65" s="214"/>
      <c r="H65" s="74" t="s">
        <v>10</v>
      </c>
      <c r="I65" s="165" t="s">
        <v>11</v>
      </c>
      <c r="J65" s="166"/>
      <c r="K65" s="167">
        <f>K25</f>
        <v>2812.91</v>
      </c>
      <c r="L65" s="167"/>
      <c r="M65" s="167"/>
      <c r="N65" s="167"/>
      <c r="O65" s="168">
        <f>+'[6]Шуш_3 эт и выше'!O69</f>
        <v>0.2026</v>
      </c>
      <c r="P65" s="168"/>
      <c r="Q65" s="168"/>
      <c r="R65" s="168"/>
      <c r="S65" s="168"/>
      <c r="T65" s="167">
        <f>K65*O65</f>
        <v>569.9</v>
      </c>
      <c r="U65" s="167"/>
      <c r="V65" s="167"/>
      <c r="W65" s="167"/>
      <c r="X65" s="167"/>
      <c r="Y65" s="51">
        <v>0</v>
      </c>
      <c r="Z65" s="50">
        <f t="shared" si="2"/>
        <v>569.9</v>
      </c>
      <c r="AF65" s="160"/>
      <c r="AH65" s="15"/>
      <c r="AI65" s="162"/>
      <c r="AK65" s="164"/>
    </row>
    <row r="66" spans="4:34" ht="12.75" hidden="1">
      <c r="D66" s="61"/>
      <c r="E66" s="61"/>
      <c r="F66" s="61"/>
      <c r="G66" s="61"/>
      <c r="H66" s="61"/>
      <c r="I66" s="61"/>
      <c r="J66" s="61"/>
      <c r="AH66" s="15"/>
    </row>
    <row r="67" spans="1:32" s="24" customFormat="1" ht="25.5" customHeight="1">
      <c r="A67" s="177" t="s">
        <v>43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</row>
    <row r="68" spans="1:34" ht="52.5" hidden="1">
      <c r="A68" s="178" t="s">
        <v>4</v>
      </c>
      <c r="B68" s="179"/>
      <c r="C68" s="180" t="s">
        <v>28</v>
      </c>
      <c r="D68" s="181"/>
      <c r="E68" s="181"/>
      <c r="F68" s="181"/>
      <c r="G68" s="181"/>
      <c r="H68" s="182"/>
      <c r="I68" s="200" t="s">
        <v>5</v>
      </c>
      <c r="J68" s="200"/>
      <c r="K68" s="200" t="s">
        <v>29</v>
      </c>
      <c r="L68" s="200"/>
      <c r="M68" s="200"/>
      <c r="N68" s="200"/>
      <c r="O68" s="200" t="str">
        <f>+O56</f>
        <v>Норматив
 горячей воды
куб.м. ** Гкал/куб.м</v>
      </c>
      <c r="P68" s="200"/>
      <c r="Q68" s="200"/>
      <c r="R68" s="200"/>
      <c r="S68" s="200"/>
      <c r="T68" s="200" t="s">
        <v>76</v>
      </c>
      <c r="U68" s="200"/>
      <c r="V68" s="200"/>
      <c r="W68" s="200"/>
      <c r="X68" s="200"/>
      <c r="Y68" s="48" t="s">
        <v>77</v>
      </c>
      <c r="Z68" s="48" t="s">
        <v>78</v>
      </c>
      <c r="AH68" s="15"/>
    </row>
    <row r="69" spans="1:37" ht="12.75" customHeight="1" hidden="1">
      <c r="A69" s="183">
        <v>1</v>
      </c>
      <c r="B69" s="184"/>
      <c r="C69" s="183">
        <v>2</v>
      </c>
      <c r="D69" s="185"/>
      <c r="E69" s="185"/>
      <c r="F69" s="185"/>
      <c r="G69" s="185"/>
      <c r="H69" s="184"/>
      <c r="I69" s="196">
        <v>3</v>
      </c>
      <c r="J69" s="196"/>
      <c r="K69" s="196">
        <v>4</v>
      </c>
      <c r="L69" s="196"/>
      <c r="M69" s="196"/>
      <c r="N69" s="196"/>
      <c r="O69" s="196">
        <v>5</v>
      </c>
      <c r="P69" s="196"/>
      <c r="Q69" s="196"/>
      <c r="R69" s="196"/>
      <c r="S69" s="196"/>
      <c r="T69" s="197">
        <v>6</v>
      </c>
      <c r="U69" s="198"/>
      <c r="V69" s="198"/>
      <c r="W69" s="198"/>
      <c r="X69" s="199"/>
      <c r="Y69" s="45">
        <v>7</v>
      </c>
      <c r="Z69" s="45">
        <v>8</v>
      </c>
      <c r="AH69" s="15"/>
      <c r="AI69" s="14"/>
      <c r="AK69" s="14"/>
    </row>
    <row r="70" spans="1:37" ht="12.75" customHeight="1" hidden="1">
      <c r="A70" s="169" t="s">
        <v>7</v>
      </c>
      <c r="B70" s="141"/>
      <c r="C70" s="209" t="s">
        <v>83</v>
      </c>
      <c r="D70" s="210"/>
      <c r="E70" s="210"/>
      <c r="F70" s="210"/>
      <c r="G70" s="211"/>
      <c r="H70" s="74" t="s">
        <v>8</v>
      </c>
      <c r="I70" s="165" t="s">
        <v>9</v>
      </c>
      <c r="J70" s="166"/>
      <c r="K70" s="167">
        <f>K17</f>
        <v>0</v>
      </c>
      <c r="L70" s="167"/>
      <c r="M70" s="167"/>
      <c r="N70" s="167"/>
      <c r="O70" s="205">
        <f>+ROUND('[6]Шуш_3 эт и выше'!O75,2)</f>
        <v>2.63</v>
      </c>
      <c r="P70" s="206"/>
      <c r="Q70" s="206"/>
      <c r="R70" s="206"/>
      <c r="S70" s="207"/>
      <c r="T70" s="167">
        <f>ROUND(K70*O70,2)</f>
        <v>0</v>
      </c>
      <c r="U70" s="167"/>
      <c r="V70" s="167"/>
      <c r="W70" s="167"/>
      <c r="X70" s="167"/>
      <c r="Y70" s="49">
        <f>ROUND(T70*$AF$28,2)</f>
        <v>0</v>
      </c>
      <c r="Z70" s="50">
        <f aca="true" t="shared" si="3" ref="Z70:Z77">+T70+Y70</f>
        <v>0</v>
      </c>
      <c r="AF70" s="159">
        <f>Z70+Z71</f>
        <v>488.88</v>
      </c>
      <c r="AH70" s="15"/>
      <c r="AI70" s="161">
        <v>693.58</v>
      </c>
      <c r="AK70" s="163">
        <f>AF70/AI70</f>
        <v>0.705</v>
      </c>
    </row>
    <row r="71" spans="1:37" ht="12.75" customHeight="1" hidden="1">
      <c r="A71" s="142"/>
      <c r="B71" s="144"/>
      <c r="C71" s="212"/>
      <c r="D71" s="213"/>
      <c r="E71" s="213"/>
      <c r="F71" s="213"/>
      <c r="G71" s="214"/>
      <c r="H71" s="74" t="s">
        <v>10</v>
      </c>
      <c r="I71" s="165" t="s">
        <v>11</v>
      </c>
      <c r="J71" s="166"/>
      <c r="K71" s="167">
        <f>K18</f>
        <v>2812.91</v>
      </c>
      <c r="L71" s="167"/>
      <c r="M71" s="167"/>
      <c r="N71" s="167"/>
      <c r="O71" s="168">
        <f>+'[6]Шуш_3 эт и выше'!O76</f>
        <v>0.1738</v>
      </c>
      <c r="P71" s="168"/>
      <c r="Q71" s="168"/>
      <c r="R71" s="168"/>
      <c r="S71" s="168"/>
      <c r="T71" s="167">
        <f>K71*O71</f>
        <v>488.88</v>
      </c>
      <c r="U71" s="167"/>
      <c r="V71" s="167"/>
      <c r="W71" s="167"/>
      <c r="X71" s="167"/>
      <c r="Y71" s="51">
        <v>0</v>
      </c>
      <c r="Z71" s="50">
        <f t="shared" si="3"/>
        <v>488.88</v>
      </c>
      <c r="AF71" s="160"/>
      <c r="AH71" s="15"/>
      <c r="AI71" s="162"/>
      <c r="AK71" s="164"/>
    </row>
    <row r="72" spans="1:37" ht="12.75" customHeight="1" hidden="1">
      <c r="A72" s="169" t="s">
        <v>7</v>
      </c>
      <c r="B72" s="141"/>
      <c r="C72" s="209" t="s">
        <v>84</v>
      </c>
      <c r="D72" s="210"/>
      <c r="E72" s="210"/>
      <c r="F72" s="210"/>
      <c r="G72" s="211"/>
      <c r="H72" s="74" t="s">
        <v>8</v>
      </c>
      <c r="I72" s="165" t="s">
        <v>9</v>
      </c>
      <c r="J72" s="166"/>
      <c r="K72" s="167">
        <f>K19</f>
        <v>0</v>
      </c>
      <c r="L72" s="167"/>
      <c r="M72" s="167"/>
      <c r="N72" s="167"/>
      <c r="O72" s="205">
        <f>+ROUND('[6]Шуш_3 эт и выше'!O77,2)</f>
        <v>2.63</v>
      </c>
      <c r="P72" s="206"/>
      <c r="Q72" s="206"/>
      <c r="R72" s="206"/>
      <c r="S72" s="207"/>
      <c r="T72" s="167">
        <f>ROUND(K72*O72,2)</f>
        <v>0</v>
      </c>
      <c r="U72" s="167"/>
      <c r="V72" s="167"/>
      <c r="W72" s="167"/>
      <c r="X72" s="167"/>
      <c r="Y72" s="49">
        <f>ROUND(T72*$AF$28,2)</f>
        <v>0</v>
      </c>
      <c r="Z72" s="50">
        <f t="shared" si="3"/>
        <v>0</v>
      </c>
      <c r="AF72" s="159">
        <f>Z72+Z73</f>
        <v>451.19</v>
      </c>
      <c r="AH72" s="15"/>
      <c r="AI72" s="161">
        <v>693.58</v>
      </c>
      <c r="AK72" s="163">
        <f>AF72/AI72</f>
        <v>0.651</v>
      </c>
    </row>
    <row r="73" spans="1:37" ht="12.75" customHeight="1" hidden="1">
      <c r="A73" s="142"/>
      <c r="B73" s="144"/>
      <c r="C73" s="212"/>
      <c r="D73" s="213"/>
      <c r="E73" s="213"/>
      <c r="F73" s="213"/>
      <c r="G73" s="214"/>
      <c r="H73" s="74" t="s">
        <v>10</v>
      </c>
      <c r="I73" s="165" t="s">
        <v>11</v>
      </c>
      <c r="J73" s="166"/>
      <c r="K73" s="167">
        <f>K20</f>
        <v>2812.91</v>
      </c>
      <c r="L73" s="167"/>
      <c r="M73" s="167"/>
      <c r="N73" s="167"/>
      <c r="O73" s="168">
        <f>+'[6]Шуш_3 эт и выше'!O78</f>
        <v>0.1604</v>
      </c>
      <c r="P73" s="168"/>
      <c r="Q73" s="168"/>
      <c r="R73" s="168"/>
      <c r="S73" s="168"/>
      <c r="T73" s="167">
        <f>K73*O73</f>
        <v>451.19</v>
      </c>
      <c r="U73" s="167"/>
      <c r="V73" s="167"/>
      <c r="W73" s="167"/>
      <c r="X73" s="167"/>
      <c r="Y73" s="51">
        <v>0</v>
      </c>
      <c r="Z73" s="50">
        <f t="shared" si="3"/>
        <v>451.19</v>
      </c>
      <c r="AF73" s="160"/>
      <c r="AH73" s="15"/>
      <c r="AI73" s="162"/>
      <c r="AK73" s="164"/>
    </row>
    <row r="74" spans="1:37" ht="12.75" customHeight="1">
      <c r="A74" s="169" t="s">
        <v>7</v>
      </c>
      <c r="B74" s="141"/>
      <c r="C74" s="209" t="s">
        <v>85</v>
      </c>
      <c r="D74" s="210"/>
      <c r="E74" s="210"/>
      <c r="F74" s="210"/>
      <c r="G74" s="211"/>
      <c r="H74" s="74" t="s">
        <v>8</v>
      </c>
      <c r="I74" s="165" t="s">
        <v>9</v>
      </c>
      <c r="J74" s="166"/>
      <c r="K74" s="167">
        <f>+K50</f>
        <v>85.14</v>
      </c>
      <c r="L74" s="167"/>
      <c r="M74" s="167"/>
      <c r="N74" s="167"/>
      <c r="O74" s="202">
        <f>+ROUND('[6]Шуш_3 эт и выше'!O80,2)</f>
        <v>2.63</v>
      </c>
      <c r="P74" s="203"/>
      <c r="Q74" s="203"/>
      <c r="R74" s="203"/>
      <c r="S74" s="204"/>
      <c r="T74" s="167">
        <f>ROUND(K74*O74,2)</f>
        <v>223.92</v>
      </c>
      <c r="U74" s="167"/>
      <c r="V74" s="167"/>
      <c r="W74" s="167"/>
      <c r="X74" s="167"/>
      <c r="Y74" s="49">
        <f>ROUND(T74*$AF$28,2)</f>
        <v>111.96</v>
      </c>
      <c r="Z74" s="83">
        <f t="shared" si="3"/>
        <v>335.88</v>
      </c>
      <c r="AF74" s="159">
        <f>Z74+Z75</f>
        <v>843.33</v>
      </c>
      <c r="AH74" s="15"/>
      <c r="AI74" s="161">
        <v>693.58</v>
      </c>
      <c r="AK74" s="163">
        <f>AF74/AI74</f>
        <v>1.216</v>
      </c>
    </row>
    <row r="75" spans="1:37" ht="12.75" customHeight="1">
      <c r="A75" s="142"/>
      <c r="B75" s="144"/>
      <c r="C75" s="212"/>
      <c r="D75" s="213"/>
      <c r="E75" s="213"/>
      <c r="F75" s="213"/>
      <c r="G75" s="214"/>
      <c r="H75" s="74" t="s">
        <v>10</v>
      </c>
      <c r="I75" s="165" t="s">
        <v>11</v>
      </c>
      <c r="J75" s="166"/>
      <c r="K75" s="167">
        <f>+K51</f>
        <v>2812.91</v>
      </c>
      <c r="L75" s="167"/>
      <c r="M75" s="167"/>
      <c r="N75" s="167"/>
      <c r="O75" s="168">
        <f>+'[6]Шуш_3 эт и выше'!O81</f>
        <v>0.1804</v>
      </c>
      <c r="P75" s="168"/>
      <c r="Q75" s="168"/>
      <c r="R75" s="168"/>
      <c r="S75" s="168"/>
      <c r="T75" s="167">
        <f>K75*O75</f>
        <v>507.45</v>
      </c>
      <c r="U75" s="167"/>
      <c r="V75" s="167"/>
      <c r="W75" s="167"/>
      <c r="X75" s="167"/>
      <c r="Y75" s="51">
        <v>0</v>
      </c>
      <c r="Z75" s="83">
        <f t="shared" si="3"/>
        <v>507.45</v>
      </c>
      <c r="AF75" s="160"/>
      <c r="AH75" s="15"/>
      <c r="AI75" s="162"/>
      <c r="AK75" s="164"/>
    </row>
    <row r="76" spans="1:37" ht="12.75" customHeight="1">
      <c r="A76" s="169" t="s">
        <v>7</v>
      </c>
      <c r="B76" s="141"/>
      <c r="C76" s="209" t="s">
        <v>86</v>
      </c>
      <c r="D76" s="210"/>
      <c r="E76" s="210"/>
      <c r="F76" s="210"/>
      <c r="G76" s="211"/>
      <c r="H76" s="74" t="s">
        <v>8</v>
      </c>
      <c r="I76" s="165" t="s">
        <v>9</v>
      </c>
      <c r="J76" s="166"/>
      <c r="K76" s="167">
        <f>+K52</f>
        <v>85.14</v>
      </c>
      <c r="L76" s="167"/>
      <c r="M76" s="167"/>
      <c r="N76" s="167"/>
      <c r="O76" s="202">
        <f>+ROUND('[6]Шуш_3 эт и выше'!O82,2)</f>
        <v>2.63</v>
      </c>
      <c r="P76" s="203"/>
      <c r="Q76" s="203"/>
      <c r="R76" s="203"/>
      <c r="S76" s="204"/>
      <c r="T76" s="167">
        <f>ROUND(K76*O76,2)</f>
        <v>223.92</v>
      </c>
      <c r="U76" s="167"/>
      <c r="V76" s="167"/>
      <c r="W76" s="167"/>
      <c r="X76" s="167"/>
      <c r="Y76" s="49">
        <f>ROUND(T76*$AF$28,2)</f>
        <v>111.96</v>
      </c>
      <c r="Z76" s="83">
        <f t="shared" si="3"/>
        <v>335.88</v>
      </c>
      <c r="AF76" s="159">
        <f>Z76+Z77</f>
        <v>805.64</v>
      </c>
      <c r="AH76" s="15"/>
      <c r="AI76" s="161">
        <v>693.58</v>
      </c>
      <c r="AK76" s="163">
        <f>AF76/AI76</f>
        <v>1.162</v>
      </c>
    </row>
    <row r="77" spans="1:37" ht="12.75" customHeight="1">
      <c r="A77" s="142"/>
      <c r="B77" s="144"/>
      <c r="C77" s="212"/>
      <c r="D77" s="213"/>
      <c r="E77" s="213"/>
      <c r="F77" s="213"/>
      <c r="G77" s="214"/>
      <c r="H77" s="74" t="s">
        <v>10</v>
      </c>
      <c r="I77" s="165" t="s">
        <v>11</v>
      </c>
      <c r="J77" s="166"/>
      <c r="K77" s="167">
        <f>+K53</f>
        <v>2812.91</v>
      </c>
      <c r="L77" s="167"/>
      <c r="M77" s="167"/>
      <c r="N77" s="167"/>
      <c r="O77" s="168">
        <f>+'[6]Шуш_3 эт и выше'!O83</f>
        <v>0.167</v>
      </c>
      <c r="P77" s="168"/>
      <c r="Q77" s="168"/>
      <c r="R77" s="168"/>
      <c r="S77" s="168"/>
      <c r="T77" s="167">
        <f>K77*O77</f>
        <v>469.76</v>
      </c>
      <c r="U77" s="167"/>
      <c r="V77" s="167"/>
      <c r="W77" s="167"/>
      <c r="X77" s="167"/>
      <c r="Y77" s="51">
        <v>0</v>
      </c>
      <c r="Z77" s="83">
        <f t="shared" si="3"/>
        <v>469.76</v>
      </c>
      <c r="AF77" s="160"/>
      <c r="AH77" s="15"/>
      <c r="AI77" s="162"/>
      <c r="AK77" s="164"/>
    </row>
    <row r="78" spans="4:34" ht="12.75" hidden="1">
      <c r="D78" s="61"/>
      <c r="E78" s="61"/>
      <c r="F78" s="61"/>
      <c r="G78" s="61"/>
      <c r="H78" s="61"/>
      <c r="I78" s="61"/>
      <c r="J78" s="61"/>
      <c r="AH78" s="15"/>
    </row>
    <row r="79" spans="1:32" s="24" customFormat="1" ht="30.75" customHeight="1" hidden="1">
      <c r="A79" s="177" t="s">
        <v>44</v>
      </c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</row>
    <row r="80" spans="1:34" ht="52.5" hidden="1">
      <c r="A80" s="178" t="s">
        <v>4</v>
      </c>
      <c r="B80" s="179"/>
      <c r="C80" s="180" t="s">
        <v>28</v>
      </c>
      <c r="D80" s="181"/>
      <c r="E80" s="181"/>
      <c r="F80" s="181"/>
      <c r="G80" s="181"/>
      <c r="H80" s="182"/>
      <c r="I80" s="200" t="s">
        <v>5</v>
      </c>
      <c r="J80" s="200"/>
      <c r="K80" s="200" t="s">
        <v>29</v>
      </c>
      <c r="L80" s="200"/>
      <c r="M80" s="200"/>
      <c r="N80" s="200"/>
      <c r="O80" s="200" t="str">
        <f>+O68</f>
        <v>Норматив
 горячей воды
куб.м. ** Гкал/куб.м</v>
      </c>
      <c r="P80" s="200"/>
      <c r="Q80" s="200"/>
      <c r="R80" s="200"/>
      <c r="S80" s="200"/>
      <c r="T80" s="200" t="s">
        <v>76</v>
      </c>
      <c r="U80" s="200"/>
      <c r="V80" s="200"/>
      <c r="W80" s="200"/>
      <c r="X80" s="200"/>
      <c r="Y80" s="48" t="s">
        <v>77</v>
      </c>
      <c r="Z80" s="48" t="s">
        <v>78</v>
      </c>
      <c r="AH80" s="15"/>
    </row>
    <row r="81" spans="1:37" ht="12.75" customHeight="1" hidden="1">
      <c r="A81" s="183">
        <v>1</v>
      </c>
      <c r="B81" s="184"/>
      <c r="C81" s="183">
        <v>2</v>
      </c>
      <c r="D81" s="185"/>
      <c r="E81" s="185"/>
      <c r="F81" s="185"/>
      <c r="G81" s="185"/>
      <c r="H81" s="184"/>
      <c r="I81" s="196">
        <v>3</v>
      </c>
      <c r="J81" s="196"/>
      <c r="K81" s="196">
        <v>4</v>
      </c>
      <c r="L81" s="196"/>
      <c r="M81" s="196"/>
      <c r="N81" s="196"/>
      <c r="O81" s="196">
        <v>5</v>
      </c>
      <c r="P81" s="196"/>
      <c r="Q81" s="196"/>
      <c r="R81" s="196"/>
      <c r="S81" s="196"/>
      <c r="T81" s="197">
        <v>6</v>
      </c>
      <c r="U81" s="198"/>
      <c r="V81" s="198"/>
      <c r="W81" s="198"/>
      <c r="X81" s="199"/>
      <c r="Y81" s="45">
        <v>7</v>
      </c>
      <c r="Z81" s="45">
        <v>8</v>
      </c>
      <c r="AH81" s="15"/>
      <c r="AI81" s="14"/>
      <c r="AK81" s="14"/>
    </row>
    <row r="82" spans="1:37" ht="12.75" customHeight="1" hidden="1">
      <c r="A82" s="169" t="s">
        <v>7</v>
      </c>
      <c r="B82" s="141"/>
      <c r="C82" s="209" t="s">
        <v>83</v>
      </c>
      <c r="D82" s="210"/>
      <c r="E82" s="210"/>
      <c r="F82" s="210"/>
      <c r="G82" s="211"/>
      <c r="H82" s="74" t="s">
        <v>8</v>
      </c>
      <c r="I82" s="165" t="s">
        <v>9</v>
      </c>
      <c r="J82" s="166"/>
      <c r="K82" s="167">
        <f>K17</f>
        <v>0</v>
      </c>
      <c r="L82" s="167"/>
      <c r="M82" s="167"/>
      <c r="N82" s="167"/>
      <c r="O82" s="205">
        <f>+ROUND('[6]Шуш_3 эт и выше'!O89,2)</f>
        <v>1.69</v>
      </c>
      <c r="P82" s="206"/>
      <c r="Q82" s="206"/>
      <c r="R82" s="206"/>
      <c r="S82" s="207"/>
      <c r="T82" s="167">
        <f>ROUND(K82*O82,2)</f>
        <v>0</v>
      </c>
      <c r="U82" s="167"/>
      <c r="V82" s="167"/>
      <c r="W82" s="167"/>
      <c r="X82" s="167"/>
      <c r="Y82" s="49">
        <f>ROUND(T82*$AF$28,2)</f>
        <v>0</v>
      </c>
      <c r="Z82" s="50">
        <f aca="true" t="shared" si="4" ref="Z82:Z89">+T82+Y82</f>
        <v>0</v>
      </c>
      <c r="AF82" s="159">
        <f>Z82+Z83</f>
        <v>314.2</v>
      </c>
      <c r="AH82" s="15"/>
      <c r="AI82" s="161">
        <v>609.59</v>
      </c>
      <c r="AK82" s="163">
        <f>AF82/AI82</f>
        <v>0.515</v>
      </c>
    </row>
    <row r="83" spans="1:37" ht="12.75" customHeight="1" hidden="1">
      <c r="A83" s="142"/>
      <c r="B83" s="144"/>
      <c r="C83" s="212"/>
      <c r="D83" s="213"/>
      <c r="E83" s="213"/>
      <c r="F83" s="213"/>
      <c r="G83" s="214"/>
      <c r="H83" s="74" t="s">
        <v>10</v>
      </c>
      <c r="I83" s="165" t="s">
        <v>11</v>
      </c>
      <c r="J83" s="166"/>
      <c r="K83" s="167">
        <f>K18</f>
        <v>2812.91</v>
      </c>
      <c r="L83" s="167"/>
      <c r="M83" s="167"/>
      <c r="N83" s="167"/>
      <c r="O83" s="168">
        <f>+'[6]Шуш_3 эт и выше'!O90</f>
        <v>0.1117</v>
      </c>
      <c r="P83" s="168"/>
      <c r="Q83" s="168"/>
      <c r="R83" s="168"/>
      <c r="S83" s="168"/>
      <c r="T83" s="167">
        <f>K83*O83</f>
        <v>314.2</v>
      </c>
      <c r="U83" s="167"/>
      <c r="V83" s="167"/>
      <c r="W83" s="167"/>
      <c r="X83" s="167"/>
      <c r="Y83" s="51">
        <v>0</v>
      </c>
      <c r="Z83" s="50">
        <f t="shared" si="4"/>
        <v>314.2</v>
      </c>
      <c r="AF83" s="160"/>
      <c r="AH83" s="15"/>
      <c r="AI83" s="162"/>
      <c r="AK83" s="164"/>
    </row>
    <row r="84" spans="1:37" ht="12.75" customHeight="1" hidden="1">
      <c r="A84" s="169" t="s">
        <v>7</v>
      </c>
      <c r="B84" s="141"/>
      <c r="C84" s="209" t="s">
        <v>84</v>
      </c>
      <c r="D84" s="210"/>
      <c r="E84" s="210"/>
      <c r="F84" s="210"/>
      <c r="G84" s="211"/>
      <c r="H84" s="74" t="s">
        <v>8</v>
      </c>
      <c r="I84" s="165" t="s">
        <v>9</v>
      </c>
      <c r="J84" s="166"/>
      <c r="K84" s="167">
        <f aca="true" t="shared" si="5" ref="K84:K89">K34</f>
        <v>0</v>
      </c>
      <c r="L84" s="167"/>
      <c r="M84" s="167"/>
      <c r="N84" s="167"/>
      <c r="O84" s="205">
        <f>+ROUND('[6]Шуш_3 эт и выше'!O91,2)</f>
        <v>1.69</v>
      </c>
      <c r="P84" s="206"/>
      <c r="Q84" s="206"/>
      <c r="R84" s="206"/>
      <c r="S84" s="207"/>
      <c r="T84" s="167">
        <f>ROUND(K84*O84,2)</f>
        <v>0</v>
      </c>
      <c r="U84" s="167"/>
      <c r="V84" s="167"/>
      <c r="W84" s="167"/>
      <c r="X84" s="167"/>
      <c r="Y84" s="49">
        <f>ROUND(T84*$AF$28,2)</f>
        <v>0</v>
      </c>
      <c r="Z84" s="50">
        <f t="shared" si="4"/>
        <v>0</v>
      </c>
      <c r="AF84" s="159">
        <f>Z84+Z85</f>
        <v>290.01</v>
      </c>
      <c r="AH84" s="15"/>
      <c r="AI84" s="161">
        <v>693.58</v>
      </c>
      <c r="AK84" s="163">
        <f>AF84/AI84</f>
        <v>0.418</v>
      </c>
    </row>
    <row r="85" spans="1:37" ht="12.75" customHeight="1" hidden="1">
      <c r="A85" s="142"/>
      <c r="B85" s="144"/>
      <c r="C85" s="212"/>
      <c r="D85" s="213"/>
      <c r="E85" s="213"/>
      <c r="F85" s="213"/>
      <c r="G85" s="214"/>
      <c r="H85" s="74" t="s">
        <v>10</v>
      </c>
      <c r="I85" s="165" t="s">
        <v>11</v>
      </c>
      <c r="J85" s="166"/>
      <c r="K85" s="167">
        <f t="shared" si="5"/>
        <v>2812.91</v>
      </c>
      <c r="L85" s="167"/>
      <c r="M85" s="167"/>
      <c r="N85" s="167"/>
      <c r="O85" s="168">
        <f>+'[6]Шуш_3 эт и выше'!O92</f>
        <v>0.1031</v>
      </c>
      <c r="P85" s="168"/>
      <c r="Q85" s="168"/>
      <c r="R85" s="168"/>
      <c r="S85" s="168"/>
      <c r="T85" s="167">
        <f>K85*O85</f>
        <v>290.01</v>
      </c>
      <c r="U85" s="167"/>
      <c r="V85" s="167"/>
      <c r="W85" s="167"/>
      <c r="X85" s="167"/>
      <c r="Y85" s="51">
        <v>0</v>
      </c>
      <c r="Z85" s="50">
        <f t="shared" si="4"/>
        <v>290.01</v>
      </c>
      <c r="AF85" s="160"/>
      <c r="AH85" s="15"/>
      <c r="AI85" s="162"/>
      <c r="AK85" s="164"/>
    </row>
    <row r="86" spans="1:37" ht="12.75" customHeight="1" hidden="1">
      <c r="A86" s="169" t="s">
        <v>7</v>
      </c>
      <c r="B86" s="141"/>
      <c r="C86" s="209" t="s">
        <v>85</v>
      </c>
      <c r="D86" s="210"/>
      <c r="E86" s="210"/>
      <c r="F86" s="210"/>
      <c r="G86" s="211"/>
      <c r="H86" s="74" t="s">
        <v>8</v>
      </c>
      <c r="I86" s="165" t="s">
        <v>9</v>
      </c>
      <c r="J86" s="166"/>
      <c r="K86" s="167">
        <f t="shared" si="5"/>
        <v>0</v>
      </c>
      <c r="L86" s="167"/>
      <c r="M86" s="167"/>
      <c r="N86" s="167"/>
      <c r="O86" s="205">
        <f>+ROUND('[6]Шуш_3 эт и выше'!O94,2)</f>
        <v>1.69</v>
      </c>
      <c r="P86" s="206"/>
      <c r="Q86" s="206"/>
      <c r="R86" s="206"/>
      <c r="S86" s="207"/>
      <c r="T86" s="167">
        <f>ROUND(K86*O86,2)</f>
        <v>0</v>
      </c>
      <c r="U86" s="167"/>
      <c r="V86" s="167"/>
      <c r="W86" s="167"/>
      <c r="X86" s="167"/>
      <c r="Y86" s="49">
        <f>ROUND(T86*$AF$28,2)</f>
        <v>0</v>
      </c>
      <c r="Z86" s="50">
        <f t="shared" si="4"/>
        <v>0</v>
      </c>
      <c r="AF86" s="159">
        <f>Z86+Z87</f>
        <v>326.02</v>
      </c>
      <c r="AH86" s="15"/>
      <c r="AI86" s="161">
        <v>693.58</v>
      </c>
      <c r="AK86" s="163">
        <f>AF86/AI86</f>
        <v>0.47</v>
      </c>
    </row>
    <row r="87" spans="1:37" ht="12.75" customHeight="1" hidden="1">
      <c r="A87" s="142"/>
      <c r="B87" s="144"/>
      <c r="C87" s="212"/>
      <c r="D87" s="213"/>
      <c r="E87" s="213"/>
      <c r="F87" s="213"/>
      <c r="G87" s="214"/>
      <c r="H87" s="74" t="s">
        <v>10</v>
      </c>
      <c r="I87" s="165" t="s">
        <v>11</v>
      </c>
      <c r="J87" s="166"/>
      <c r="K87" s="167">
        <f t="shared" si="5"/>
        <v>2812.91</v>
      </c>
      <c r="L87" s="167"/>
      <c r="M87" s="167"/>
      <c r="N87" s="167"/>
      <c r="O87" s="168">
        <f>+'[6]Шуш_3 эт и выше'!O95</f>
        <v>0.1159</v>
      </c>
      <c r="P87" s="168"/>
      <c r="Q87" s="168"/>
      <c r="R87" s="168"/>
      <c r="S87" s="168"/>
      <c r="T87" s="167">
        <f>K87*O87</f>
        <v>326.02</v>
      </c>
      <c r="U87" s="167"/>
      <c r="V87" s="167"/>
      <c r="W87" s="167"/>
      <c r="X87" s="167"/>
      <c r="Y87" s="51">
        <v>0</v>
      </c>
      <c r="Z87" s="50">
        <f t="shared" si="4"/>
        <v>326.02</v>
      </c>
      <c r="AF87" s="160"/>
      <c r="AH87" s="15"/>
      <c r="AI87" s="162"/>
      <c r="AK87" s="164"/>
    </row>
    <row r="88" spans="1:37" ht="12.75" customHeight="1" hidden="1">
      <c r="A88" s="169" t="s">
        <v>7</v>
      </c>
      <c r="B88" s="141"/>
      <c r="C88" s="209" t="s">
        <v>86</v>
      </c>
      <c r="D88" s="210"/>
      <c r="E88" s="210"/>
      <c r="F88" s="210"/>
      <c r="G88" s="211"/>
      <c r="H88" s="74" t="s">
        <v>8</v>
      </c>
      <c r="I88" s="165" t="s">
        <v>9</v>
      </c>
      <c r="J88" s="166"/>
      <c r="K88" s="167">
        <f t="shared" si="5"/>
        <v>85.14</v>
      </c>
      <c r="L88" s="167"/>
      <c r="M88" s="167"/>
      <c r="N88" s="167"/>
      <c r="O88" s="205">
        <f>+ROUND('[6]Шуш_3 эт и выше'!O96,2)</f>
        <v>1.69</v>
      </c>
      <c r="P88" s="206"/>
      <c r="Q88" s="206"/>
      <c r="R88" s="206"/>
      <c r="S88" s="207"/>
      <c r="T88" s="167">
        <f>ROUND(K88*O88,2)</f>
        <v>143.89</v>
      </c>
      <c r="U88" s="167"/>
      <c r="V88" s="167"/>
      <c r="W88" s="167"/>
      <c r="X88" s="167"/>
      <c r="Y88" s="49">
        <f>ROUND(T88*$AF$28,2)</f>
        <v>71.95</v>
      </c>
      <c r="Z88" s="50">
        <f t="shared" si="4"/>
        <v>215.84</v>
      </c>
      <c r="AF88" s="159">
        <f>Z88+Z89</f>
        <v>517.67</v>
      </c>
      <c r="AH88" s="15"/>
      <c r="AI88" s="161">
        <v>693.58</v>
      </c>
      <c r="AK88" s="163">
        <f>AF88/AI88</f>
        <v>0.746</v>
      </c>
    </row>
    <row r="89" spans="1:37" ht="12.75" customHeight="1" hidden="1">
      <c r="A89" s="142"/>
      <c r="B89" s="144"/>
      <c r="C89" s="212"/>
      <c r="D89" s="213"/>
      <c r="E89" s="213"/>
      <c r="F89" s="213"/>
      <c r="G89" s="214"/>
      <c r="H89" s="74" t="s">
        <v>10</v>
      </c>
      <c r="I89" s="165" t="s">
        <v>11</v>
      </c>
      <c r="J89" s="166"/>
      <c r="K89" s="167">
        <f t="shared" si="5"/>
        <v>2812.91</v>
      </c>
      <c r="L89" s="167"/>
      <c r="M89" s="167"/>
      <c r="N89" s="167"/>
      <c r="O89" s="168">
        <f>+'[6]Шуш_3 эт и выше'!O97</f>
        <v>0.1073</v>
      </c>
      <c r="P89" s="168"/>
      <c r="Q89" s="168"/>
      <c r="R89" s="168"/>
      <c r="S89" s="168"/>
      <c r="T89" s="167">
        <f>K89*O89</f>
        <v>301.83</v>
      </c>
      <c r="U89" s="167"/>
      <c r="V89" s="167"/>
      <c r="W89" s="167"/>
      <c r="X89" s="167"/>
      <c r="Y89" s="51">
        <v>0</v>
      </c>
      <c r="Z89" s="50">
        <f t="shared" si="4"/>
        <v>301.83</v>
      </c>
      <c r="AF89" s="160"/>
      <c r="AH89" s="15"/>
      <c r="AI89" s="162"/>
      <c r="AK89" s="164"/>
    </row>
    <row r="90" spans="4:34" ht="12.75" hidden="1">
      <c r="D90" s="61"/>
      <c r="E90" s="61"/>
      <c r="F90" s="61"/>
      <c r="G90" s="61"/>
      <c r="H90" s="61"/>
      <c r="I90" s="61"/>
      <c r="J90" s="61"/>
      <c r="AH90" s="15"/>
    </row>
    <row r="91" spans="1:32" s="24" customFormat="1" ht="30" customHeight="1" hidden="1">
      <c r="A91" s="177" t="s">
        <v>45</v>
      </c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</row>
    <row r="92" spans="1:34" ht="52.5" hidden="1">
      <c r="A92" s="178" t="s">
        <v>4</v>
      </c>
      <c r="B92" s="179"/>
      <c r="C92" s="180" t="s">
        <v>28</v>
      </c>
      <c r="D92" s="181"/>
      <c r="E92" s="181"/>
      <c r="F92" s="181"/>
      <c r="G92" s="181"/>
      <c r="H92" s="182"/>
      <c r="I92" s="200" t="s">
        <v>5</v>
      </c>
      <c r="J92" s="200"/>
      <c r="K92" s="200" t="s">
        <v>29</v>
      </c>
      <c r="L92" s="200"/>
      <c r="M92" s="200"/>
      <c r="N92" s="200"/>
      <c r="O92" s="200" t="str">
        <f>+O80</f>
        <v>Норматив
 горячей воды
куб.м. ** Гкал/куб.м</v>
      </c>
      <c r="P92" s="200"/>
      <c r="Q92" s="200"/>
      <c r="R92" s="200"/>
      <c r="S92" s="200"/>
      <c r="T92" s="200" t="s">
        <v>76</v>
      </c>
      <c r="U92" s="200"/>
      <c r="V92" s="200"/>
      <c r="W92" s="200"/>
      <c r="X92" s="200"/>
      <c r="Y92" s="48" t="s">
        <v>77</v>
      </c>
      <c r="Z92" s="48" t="s">
        <v>78</v>
      </c>
      <c r="AH92" s="15"/>
    </row>
    <row r="93" spans="1:37" ht="26.25" customHeight="1" hidden="1">
      <c r="A93" s="183">
        <v>1</v>
      </c>
      <c r="B93" s="184"/>
      <c r="C93" s="183">
        <v>2</v>
      </c>
      <c r="D93" s="185"/>
      <c r="E93" s="185"/>
      <c r="F93" s="185"/>
      <c r="G93" s="185"/>
      <c r="H93" s="184"/>
      <c r="I93" s="196">
        <v>3</v>
      </c>
      <c r="J93" s="196"/>
      <c r="K93" s="196">
        <v>4</v>
      </c>
      <c r="L93" s="196"/>
      <c r="M93" s="196"/>
      <c r="N93" s="196"/>
      <c r="O93" s="196">
        <v>5</v>
      </c>
      <c r="P93" s="196"/>
      <c r="Q93" s="196"/>
      <c r="R93" s="196"/>
      <c r="S93" s="196"/>
      <c r="T93" s="197" t="s">
        <v>79</v>
      </c>
      <c r="U93" s="198"/>
      <c r="V93" s="198"/>
      <c r="W93" s="198"/>
      <c r="X93" s="199"/>
      <c r="Y93" s="45" t="s">
        <v>90</v>
      </c>
      <c r="Z93" s="45" t="s">
        <v>80</v>
      </c>
      <c r="AH93" s="15"/>
      <c r="AI93" s="14"/>
      <c r="AK93" s="14"/>
    </row>
    <row r="94" spans="1:37" ht="12.75" customHeight="1" hidden="1">
      <c r="A94" s="169" t="s">
        <v>7</v>
      </c>
      <c r="B94" s="141"/>
      <c r="C94" s="209" t="s">
        <v>83</v>
      </c>
      <c r="D94" s="210"/>
      <c r="E94" s="210"/>
      <c r="F94" s="210"/>
      <c r="G94" s="211"/>
      <c r="H94" s="74" t="s">
        <v>8</v>
      </c>
      <c r="I94" s="165" t="s">
        <v>9</v>
      </c>
      <c r="J94" s="166"/>
      <c r="K94" s="167">
        <f>K17</f>
        <v>0</v>
      </c>
      <c r="L94" s="167"/>
      <c r="M94" s="167"/>
      <c r="N94" s="167"/>
      <c r="O94" s="205">
        <f>+ROUND('[6]Шуш_3 эт и выше'!O103,2)</f>
        <v>1.24</v>
      </c>
      <c r="P94" s="206"/>
      <c r="Q94" s="206"/>
      <c r="R94" s="206"/>
      <c r="S94" s="207"/>
      <c r="T94" s="167">
        <f>ROUND(K94*O94,2)</f>
        <v>0</v>
      </c>
      <c r="U94" s="167"/>
      <c r="V94" s="167"/>
      <c r="W94" s="167"/>
      <c r="X94" s="167"/>
      <c r="Y94" s="49">
        <f>ROUND(T94*$AF$28,2)</f>
        <v>0</v>
      </c>
      <c r="Z94" s="50">
        <f aca="true" t="shared" si="6" ref="Z94:Z101">+T94+Y94</f>
        <v>0</v>
      </c>
      <c r="AF94" s="159">
        <f>Z94+Z95</f>
        <v>230.66</v>
      </c>
      <c r="AH94" s="15"/>
      <c r="AI94" s="161">
        <v>440.15</v>
      </c>
      <c r="AK94" s="163">
        <f>AF94/AI94</f>
        <v>0.524</v>
      </c>
    </row>
    <row r="95" spans="1:37" ht="12.75" customHeight="1" hidden="1">
      <c r="A95" s="142"/>
      <c r="B95" s="144"/>
      <c r="C95" s="212"/>
      <c r="D95" s="213"/>
      <c r="E95" s="213"/>
      <c r="F95" s="213"/>
      <c r="G95" s="214"/>
      <c r="H95" s="74" t="s">
        <v>10</v>
      </c>
      <c r="I95" s="165" t="s">
        <v>11</v>
      </c>
      <c r="J95" s="166"/>
      <c r="K95" s="167">
        <f>K18</f>
        <v>2812.91</v>
      </c>
      <c r="L95" s="167"/>
      <c r="M95" s="167"/>
      <c r="N95" s="167"/>
      <c r="O95" s="168">
        <f>+'[6]Шуш_3 эт и выше'!O104</f>
        <v>0.082</v>
      </c>
      <c r="P95" s="168"/>
      <c r="Q95" s="168"/>
      <c r="R95" s="168"/>
      <c r="S95" s="168"/>
      <c r="T95" s="167">
        <f>K95*O95</f>
        <v>230.66</v>
      </c>
      <c r="U95" s="167"/>
      <c r="V95" s="167"/>
      <c r="W95" s="167"/>
      <c r="X95" s="167"/>
      <c r="Y95" s="51">
        <v>0</v>
      </c>
      <c r="Z95" s="50">
        <f t="shared" si="6"/>
        <v>230.66</v>
      </c>
      <c r="AF95" s="160"/>
      <c r="AH95" s="15"/>
      <c r="AI95" s="162"/>
      <c r="AK95" s="164"/>
    </row>
    <row r="96" spans="1:37" ht="12.75" customHeight="1" hidden="1">
      <c r="A96" s="169" t="s">
        <v>7</v>
      </c>
      <c r="B96" s="141"/>
      <c r="C96" s="209" t="s">
        <v>84</v>
      </c>
      <c r="D96" s="210"/>
      <c r="E96" s="210"/>
      <c r="F96" s="210"/>
      <c r="G96" s="211"/>
      <c r="H96" s="74" t="s">
        <v>8</v>
      </c>
      <c r="I96" s="165" t="s">
        <v>9</v>
      </c>
      <c r="J96" s="166"/>
      <c r="K96" s="167">
        <f aca="true" t="shared" si="7" ref="K96:K101">K46</f>
        <v>0</v>
      </c>
      <c r="L96" s="167"/>
      <c r="M96" s="167"/>
      <c r="N96" s="167"/>
      <c r="O96" s="205">
        <f>+ROUND('[6]Шуш_3 эт и выше'!O105,2)</f>
        <v>1.24</v>
      </c>
      <c r="P96" s="206"/>
      <c r="Q96" s="206"/>
      <c r="R96" s="206"/>
      <c r="S96" s="207"/>
      <c r="T96" s="167">
        <f>ROUND(K96*O96,2)</f>
        <v>0</v>
      </c>
      <c r="U96" s="167"/>
      <c r="V96" s="167"/>
      <c r="W96" s="167"/>
      <c r="X96" s="167"/>
      <c r="Y96" s="49">
        <f>ROUND(T96*$AF$28,2)</f>
        <v>0</v>
      </c>
      <c r="Z96" s="50">
        <f t="shared" si="6"/>
        <v>0</v>
      </c>
      <c r="AF96" s="159">
        <f>Z96+Z97</f>
        <v>212.66</v>
      </c>
      <c r="AH96" s="15"/>
      <c r="AI96" s="161">
        <v>693.58</v>
      </c>
      <c r="AK96" s="163">
        <f>AF96/AI96</f>
        <v>0.307</v>
      </c>
    </row>
    <row r="97" spans="1:37" ht="12.75" customHeight="1" hidden="1">
      <c r="A97" s="142"/>
      <c r="B97" s="144"/>
      <c r="C97" s="212"/>
      <c r="D97" s="213"/>
      <c r="E97" s="213"/>
      <c r="F97" s="213"/>
      <c r="G97" s="214"/>
      <c r="H97" s="74" t="s">
        <v>10</v>
      </c>
      <c r="I97" s="165" t="s">
        <v>11</v>
      </c>
      <c r="J97" s="166"/>
      <c r="K97" s="167">
        <f t="shared" si="7"/>
        <v>2812.91</v>
      </c>
      <c r="L97" s="167"/>
      <c r="M97" s="167"/>
      <c r="N97" s="167"/>
      <c r="O97" s="168">
        <f>+'[6]Шуш_3 эт и выше'!O106</f>
        <v>0.0756</v>
      </c>
      <c r="P97" s="168"/>
      <c r="Q97" s="168"/>
      <c r="R97" s="168"/>
      <c r="S97" s="168"/>
      <c r="T97" s="167">
        <f>K97*O97</f>
        <v>212.66</v>
      </c>
      <c r="U97" s="167"/>
      <c r="V97" s="167"/>
      <c r="W97" s="167"/>
      <c r="X97" s="167"/>
      <c r="Y97" s="51">
        <v>0</v>
      </c>
      <c r="Z97" s="50">
        <f t="shared" si="6"/>
        <v>212.66</v>
      </c>
      <c r="AF97" s="160"/>
      <c r="AH97" s="15"/>
      <c r="AI97" s="162"/>
      <c r="AK97" s="164"/>
    </row>
    <row r="98" spans="1:37" ht="12.75" customHeight="1" hidden="1">
      <c r="A98" s="169" t="s">
        <v>7</v>
      </c>
      <c r="B98" s="141"/>
      <c r="C98" s="209" t="s">
        <v>85</v>
      </c>
      <c r="D98" s="210"/>
      <c r="E98" s="210"/>
      <c r="F98" s="210"/>
      <c r="G98" s="211"/>
      <c r="H98" s="74" t="s">
        <v>8</v>
      </c>
      <c r="I98" s="165" t="s">
        <v>9</v>
      </c>
      <c r="J98" s="166"/>
      <c r="K98" s="167">
        <f t="shared" si="7"/>
        <v>0</v>
      </c>
      <c r="L98" s="167"/>
      <c r="M98" s="167"/>
      <c r="N98" s="167"/>
      <c r="O98" s="205">
        <f>+ROUND('[6]Шуш_3 эт и выше'!O108,2)</f>
        <v>1.24</v>
      </c>
      <c r="P98" s="206"/>
      <c r="Q98" s="206"/>
      <c r="R98" s="206"/>
      <c r="S98" s="207"/>
      <c r="T98" s="167">
        <f>ROUND(K98*O98,2)</f>
        <v>0</v>
      </c>
      <c r="U98" s="167"/>
      <c r="V98" s="167"/>
      <c r="W98" s="167"/>
      <c r="X98" s="167"/>
      <c r="Y98" s="49">
        <f>ROUND(T98*$AF$28,2)</f>
        <v>0</v>
      </c>
      <c r="Z98" s="50">
        <f t="shared" si="6"/>
        <v>0</v>
      </c>
      <c r="AF98" s="159">
        <f>Z98+Z99</f>
        <v>239.38</v>
      </c>
      <c r="AH98" s="15"/>
      <c r="AI98" s="161">
        <v>693.58</v>
      </c>
      <c r="AK98" s="163">
        <f>AF98/AI98</f>
        <v>0.345</v>
      </c>
    </row>
    <row r="99" spans="1:37" ht="12.75" customHeight="1" hidden="1">
      <c r="A99" s="142"/>
      <c r="B99" s="144"/>
      <c r="C99" s="212"/>
      <c r="D99" s="213"/>
      <c r="E99" s="213"/>
      <c r="F99" s="213"/>
      <c r="G99" s="214"/>
      <c r="H99" s="74" t="s">
        <v>10</v>
      </c>
      <c r="I99" s="165" t="s">
        <v>11</v>
      </c>
      <c r="J99" s="166"/>
      <c r="K99" s="167">
        <f t="shared" si="7"/>
        <v>2812.91</v>
      </c>
      <c r="L99" s="167"/>
      <c r="M99" s="167"/>
      <c r="N99" s="167"/>
      <c r="O99" s="168">
        <f>+'[6]Шуш_3 эт и выше'!O109</f>
        <v>0.0851</v>
      </c>
      <c r="P99" s="168"/>
      <c r="Q99" s="168"/>
      <c r="R99" s="168"/>
      <c r="S99" s="168"/>
      <c r="T99" s="167">
        <f>K99*O99</f>
        <v>239.38</v>
      </c>
      <c r="U99" s="167"/>
      <c r="V99" s="167"/>
      <c r="W99" s="167"/>
      <c r="X99" s="167"/>
      <c r="Y99" s="51">
        <v>0</v>
      </c>
      <c r="Z99" s="50">
        <f t="shared" si="6"/>
        <v>239.38</v>
      </c>
      <c r="AF99" s="160"/>
      <c r="AH99" s="15"/>
      <c r="AI99" s="162"/>
      <c r="AK99" s="164"/>
    </row>
    <row r="100" spans="1:37" ht="12.75" customHeight="1" hidden="1">
      <c r="A100" s="169" t="s">
        <v>7</v>
      </c>
      <c r="B100" s="141"/>
      <c r="C100" s="209" t="s">
        <v>86</v>
      </c>
      <c r="D100" s="210"/>
      <c r="E100" s="210"/>
      <c r="F100" s="210"/>
      <c r="G100" s="211"/>
      <c r="H100" s="74" t="s">
        <v>8</v>
      </c>
      <c r="I100" s="165" t="s">
        <v>9</v>
      </c>
      <c r="J100" s="166"/>
      <c r="K100" s="167">
        <f t="shared" si="7"/>
        <v>85.14</v>
      </c>
      <c r="L100" s="167"/>
      <c r="M100" s="167"/>
      <c r="N100" s="167"/>
      <c r="O100" s="205">
        <f>+ROUND('[6]Шуш_3 эт и выше'!O110,2)</f>
        <v>1.24</v>
      </c>
      <c r="P100" s="206"/>
      <c r="Q100" s="206"/>
      <c r="R100" s="206"/>
      <c r="S100" s="207"/>
      <c r="T100" s="167">
        <f>ROUND(K100*O100,2)</f>
        <v>105.57</v>
      </c>
      <c r="U100" s="167"/>
      <c r="V100" s="167"/>
      <c r="W100" s="167"/>
      <c r="X100" s="167"/>
      <c r="Y100" s="49">
        <f>ROUND(T100*$AF$28,2)</f>
        <v>52.79</v>
      </c>
      <c r="Z100" s="50">
        <f t="shared" si="6"/>
        <v>158.36</v>
      </c>
      <c r="AF100" s="159">
        <f>Z100+Z101</f>
        <v>379.74</v>
      </c>
      <c r="AH100" s="15"/>
      <c r="AI100" s="161">
        <v>693.58</v>
      </c>
      <c r="AK100" s="163">
        <f>AF100/AI100</f>
        <v>0.548</v>
      </c>
    </row>
    <row r="101" spans="1:37" ht="12.75" customHeight="1" hidden="1">
      <c r="A101" s="142"/>
      <c r="B101" s="144"/>
      <c r="C101" s="212"/>
      <c r="D101" s="213"/>
      <c r="E101" s="213"/>
      <c r="F101" s="213"/>
      <c r="G101" s="214"/>
      <c r="H101" s="74" t="s">
        <v>10</v>
      </c>
      <c r="I101" s="165" t="s">
        <v>11</v>
      </c>
      <c r="J101" s="166"/>
      <c r="K101" s="167">
        <f t="shared" si="7"/>
        <v>2812.91</v>
      </c>
      <c r="L101" s="167"/>
      <c r="M101" s="167"/>
      <c r="N101" s="167"/>
      <c r="O101" s="168">
        <f>+'[6]Шуш_3 эт и выше'!O111</f>
        <v>0.0787</v>
      </c>
      <c r="P101" s="168"/>
      <c r="Q101" s="168"/>
      <c r="R101" s="168"/>
      <c r="S101" s="168"/>
      <c r="T101" s="167">
        <f>K101*O101</f>
        <v>221.38</v>
      </c>
      <c r="U101" s="167"/>
      <c r="V101" s="167"/>
      <c r="W101" s="167"/>
      <c r="X101" s="167"/>
      <c r="Y101" s="51">
        <v>0</v>
      </c>
      <c r="Z101" s="50">
        <f t="shared" si="6"/>
        <v>221.38</v>
      </c>
      <c r="AF101" s="160"/>
      <c r="AH101" s="15"/>
      <c r="AI101" s="162"/>
      <c r="AK101" s="164"/>
    </row>
    <row r="102" spans="4:34" ht="12.75" hidden="1">
      <c r="D102" s="61"/>
      <c r="E102" s="61"/>
      <c r="F102" s="61"/>
      <c r="G102" s="61"/>
      <c r="H102" s="61"/>
      <c r="I102" s="61"/>
      <c r="J102" s="61"/>
      <c r="AH102" s="15"/>
    </row>
    <row r="103" spans="1:32" s="24" customFormat="1" ht="29.25" customHeight="1" hidden="1">
      <c r="A103" s="177" t="s">
        <v>46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</row>
    <row r="104" spans="1:34" ht="52.5" hidden="1">
      <c r="A104" s="178" t="s">
        <v>4</v>
      </c>
      <c r="B104" s="179"/>
      <c r="C104" s="180" t="s">
        <v>28</v>
      </c>
      <c r="D104" s="181"/>
      <c r="E104" s="181"/>
      <c r="F104" s="181"/>
      <c r="G104" s="181"/>
      <c r="H104" s="182"/>
      <c r="I104" s="200" t="s">
        <v>5</v>
      </c>
      <c r="J104" s="200"/>
      <c r="K104" s="200" t="s">
        <v>29</v>
      </c>
      <c r="L104" s="200"/>
      <c r="M104" s="200"/>
      <c r="N104" s="200"/>
      <c r="O104" s="200" t="str">
        <f>+O92</f>
        <v>Норматив
 горячей воды
куб.м. ** Гкал/куб.м</v>
      </c>
      <c r="P104" s="200"/>
      <c r="Q104" s="200"/>
      <c r="R104" s="200"/>
      <c r="S104" s="200"/>
      <c r="T104" s="200" t="s">
        <v>76</v>
      </c>
      <c r="U104" s="200"/>
      <c r="V104" s="200"/>
      <c r="W104" s="200"/>
      <c r="X104" s="200"/>
      <c r="Y104" s="48" t="s">
        <v>77</v>
      </c>
      <c r="Z104" s="48" t="s">
        <v>78</v>
      </c>
      <c r="AH104" s="15"/>
    </row>
    <row r="105" spans="1:37" ht="12.75" customHeight="1" hidden="1">
      <c r="A105" s="183">
        <v>1</v>
      </c>
      <c r="B105" s="184"/>
      <c r="C105" s="183">
        <v>2</v>
      </c>
      <c r="D105" s="185"/>
      <c r="E105" s="185"/>
      <c r="F105" s="185"/>
      <c r="G105" s="185"/>
      <c r="H105" s="184"/>
      <c r="I105" s="196">
        <v>3</v>
      </c>
      <c r="J105" s="196"/>
      <c r="K105" s="196">
        <v>4</v>
      </c>
      <c r="L105" s="196"/>
      <c r="M105" s="196"/>
      <c r="N105" s="196"/>
      <c r="O105" s="196">
        <v>5</v>
      </c>
      <c r="P105" s="196"/>
      <c r="Q105" s="196"/>
      <c r="R105" s="196"/>
      <c r="S105" s="196"/>
      <c r="T105" s="197">
        <v>6</v>
      </c>
      <c r="U105" s="198"/>
      <c r="V105" s="198"/>
      <c r="W105" s="198"/>
      <c r="X105" s="199"/>
      <c r="Y105" s="45">
        <v>7</v>
      </c>
      <c r="Z105" s="45">
        <v>8</v>
      </c>
      <c r="AH105" s="15"/>
      <c r="AI105" s="14"/>
      <c r="AK105" s="14"/>
    </row>
    <row r="106" spans="1:37" ht="12.75" customHeight="1" hidden="1">
      <c r="A106" s="169" t="s">
        <v>7</v>
      </c>
      <c r="B106" s="141"/>
      <c r="C106" s="209" t="s">
        <v>83</v>
      </c>
      <c r="D106" s="210"/>
      <c r="E106" s="210"/>
      <c r="F106" s="210"/>
      <c r="G106" s="211"/>
      <c r="H106" s="74" t="s">
        <v>8</v>
      </c>
      <c r="I106" s="165" t="s">
        <v>9</v>
      </c>
      <c r="J106" s="166"/>
      <c r="K106" s="167">
        <f>K17</f>
        <v>0</v>
      </c>
      <c r="L106" s="167"/>
      <c r="M106" s="167"/>
      <c r="N106" s="167"/>
      <c r="O106" s="205">
        <f>+ROUND('[6]Шуш_3 эт и выше'!O117,2)</f>
        <v>0.77</v>
      </c>
      <c r="P106" s="206"/>
      <c r="Q106" s="206"/>
      <c r="R106" s="206"/>
      <c r="S106" s="207"/>
      <c r="T106" s="167">
        <f>ROUND(K106*O106,2)</f>
        <v>0</v>
      </c>
      <c r="U106" s="167"/>
      <c r="V106" s="167"/>
      <c r="W106" s="167"/>
      <c r="X106" s="167"/>
      <c r="Y106" s="49">
        <f>ROUND(T106*$AF$28,2)</f>
        <v>0</v>
      </c>
      <c r="Z106" s="50">
        <f aca="true" t="shared" si="8" ref="Z106:Z113">+T106+Y106</f>
        <v>0</v>
      </c>
      <c r="AF106" s="159">
        <f>Z106+Z107</f>
        <v>143.18</v>
      </c>
      <c r="AH106" s="15"/>
      <c r="AI106" s="161">
        <v>440.15</v>
      </c>
      <c r="AK106" s="163">
        <f>AF106/AI106</f>
        <v>0.325</v>
      </c>
    </row>
    <row r="107" spans="1:37" ht="12.75" customHeight="1" hidden="1">
      <c r="A107" s="142"/>
      <c r="B107" s="144"/>
      <c r="C107" s="212"/>
      <c r="D107" s="213"/>
      <c r="E107" s="213"/>
      <c r="F107" s="213"/>
      <c r="G107" s="214"/>
      <c r="H107" s="74" t="s">
        <v>10</v>
      </c>
      <c r="I107" s="165" t="s">
        <v>11</v>
      </c>
      <c r="J107" s="166"/>
      <c r="K107" s="167">
        <f>K18</f>
        <v>2812.91</v>
      </c>
      <c r="L107" s="167"/>
      <c r="M107" s="167"/>
      <c r="N107" s="167"/>
      <c r="O107" s="168">
        <f>+'[6]Шуш_3 эт и выше'!O118</f>
        <v>0.0509</v>
      </c>
      <c r="P107" s="168"/>
      <c r="Q107" s="168"/>
      <c r="R107" s="168"/>
      <c r="S107" s="168"/>
      <c r="T107" s="167">
        <f>K107*O107</f>
        <v>143.18</v>
      </c>
      <c r="U107" s="167"/>
      <c r="V107" s="167"/>
      <c r="W107" s="167"/>
      <c r="X107" s="167"/>
      <c r="Y107" s="51">
        <v>0</v>
      </c>
      <c r="Z107" s="50">
        <f t="shared" si="8"/>
        <v>143.18</v>
      </c>
      <c r="AF107" s="160"/>
      <c r="AH107" s="15"/>
      <c r="AI107" s="162"/>
      <c r="AK107" s="164"/>
    </row>
    <row r="108" spans="1:37" ht="12.75" customHeight="1" hidden="1">
      <c r="A108" s="169" t="s">
        <v>7</v>
      </c>
      <c r="B108" s="141"/>
      <c r="C108" s="209" t="s">
        <v>84</v>
      </c>
      <c r="D108" s="210"/>
      <c r="E108" s="210"/>
      <c r="F108" s="210"/>
      <c r="G108" s="211"/>
      <c r="H108" s="74" t="s">
        <v>8</v>
      </c>
      <c r="I108" s="165" t="s">
        <v>9</v>
      </c>
      <c r="J108" s="166"/>
      <c r="K108" s="167">
        <f aca="true" t="shared" si="9" ref="K108:K113">K58</f>
        <v>0</v>
      </c>
      <c r="L108" s="167"/>
      <c r="M108" s="167"/>
      <c r="N108" s="167"/>
      <c r="O108" s="205">
        <f>+ROUND('[6]Шуш_3 эт и выше'!O119,2)</f>
        <v>0.77</v>
      </c>
      <c r="P108" s="206"/>
      <c r="Q108" s="206"/>
      <c r="R108" s="206"/>
      <c r="S108" s="207"/>
      <c r="T108" s="167">
        <f>ROUND(K108*O108,2)</f>
        <v>0</v>
      </c>
      <c r="U108" s="167"/>
      <c r="V108" s="167"/>
      <c r="W108" s="167"/>
      <c r="X108" s="167"/>
      <c r="Y108" s="49">
        <f>ROUND(T108*$AF$28,2)</f>
        <v>0</v>
      </c>
      <c r="Z108" s="50">
        <f t="shared" si="8"/>
        <v>0</v>
      </c>
      <c r="AF108" s="159">
        <f>Z108+Z109</f>
        <v>132.21</v>
      </c>
      <c r="AH108" s="15"/>
      <c r="AI108" s="161">
        <v>693.58</v>
      </c>
      <c r="AK108" s="163">
        <f>AF108/AI108</f>
        <v>0.191</v>
      </c>
    </row>
    <row r="109" spans="1:37" ht="12.75" customHeight="1" hidden="1">
      <c r="A109" s="142"/>
      <c r="B109" s="144"/>
      <c r="C109" s="212"/>
      <c r="D109" s="213"/>
      <c r="E109" s="213"/>
      <c r="F109" s="213"/>
      <c r="G109" s="214"/>
      <c r="H109" s="74" t="s">
        <v>10</v>
      </c>
      <c r="I109" s="165" t="s">
        <v>11</v>
      </c>
      <c r="J109" s="166"/>
      <c r="K109" s="167">
        <f t="shared" si="9"/>
        <v>2812.91</v>
      </c>
      <c r="L109" s="167"/>
      <c r="M109" s="167"/>
      <c r="N109" s="167"/>
      <c r="O109" s="168">
        <f>+'[6]Шуш_3 эт и выше'!O120</f>
        <v>0.047</v>
      </c>
      <c r="P109" s="168"/>
      <c r="Q109" s="168"/>
      <c r="R109" s="168"/>
      <c r="S109" s="168"/>
      <c r="T109" s="167">
        <f>K109*O109</f>
        <v>132.21</v>
      </c>
      <c r="U109" s="167"/>
      <c r="V109" s="167"/>
      <c r="W109" s="167"/>
      <c r="X109" s="167"/>
      <c r="Y109" s="51">
        <v>0</v>
      </c>
      <c r="Z109" s="50">
        <f t="shared" si="8"/>
        <v>132.21</v>
      </c>
      <c r="AF109" s="160"/>
      <c r="AH109" s="15"/>
      <c r="AI109" s="162"/>
      <c r="AK109" s="164"/>
    </row>
    <row r="110" spans="1:37" ht="12.75" customHeight="1" hidden="1">
      <c r="A110" s="169" t="s">
        <v>7</v>
      </c>
      <c r="B110" s="141"/>
      <c r="C110" s="209" t="s">
        <v>85</v>
      </c>
      <c r="D110" s="210"/>
      <c r="E110" s="210"/>
      <c r="F110" s="210"/>
      <c r="G110" s="211"/>
      <c r="H110" s="74" t="s">
        <v>8</v>
      </c>
      <c r="I110" s="165" t="s">
        <v>9</v>
      </c>
      <c r="J110" s="166"/>
      <c r="K110" s="167">
        <f t="shared" si="9"/>
        <v>0</v>
      </c>
      <c r="L110" s="167"/>
      <c r="M110" s="167"/>
      <c r="N110" s="167"/>
      <c r="O110" s="205">
        <f>+ROUND('[6]Шуш_3 эт и выше'!O122,2)</f>
        <v>0.77</v>
      </c>
      <c r="P110" s="206"/>
      <c r="Q110" s="206"/>
      <c r="R110" s="206"/>
      <c r="S110" s="207"/>
      <c r="T110" s="167">
        <f>ROUND(K110*O110,2)</f>
        <v>0</v>
      </c>
      <c r="U110" s="167"/>
      <c r="V110" s="167"/>
      <c r="W110" s="167"/>
      <c r="X110" s="167"/>
      <c r="Y110" s="49">
        <f>ROUND(T110*$AF$28,2)</f>
        <v>0</v>
      </c>
      <c r="Z110" s="50">
        <f t="shared" si="8"/>
        <v>0</v>
      </c>
      <c r="AF110" s="159">
        <f>Z110+Z111</f>
        <v>148.52</v>
      </c>
      <c r="AH110" s="15"/>
      <c r="AI110" s="161">
        <v>693.58</v>
      </c>
      <c r="AK110" s="163">
        <f>AF110/AI110</f>
        <v>0.214</v>
      </c>
    </row>
    <row r="111" spans="1:37" ht="12.75" customHeight="1" hidden="1">
      <c r="A111" s="142"/>
      <c r="B111" s="144"/>
      <c r="C111" s="212"/>
      <c r="D111" s="213"/>
      <c r="E111" s="213"/>
      <c r="F111" s="213"/>
      <c r="G111" s="214"/>
      <c r="H111" s="74" t="s">
        <v>10</v>
      </c>
      <c r="I111" s="165" t="s">
        <v>11</v>
      </c>
      <c r="J111" s="166"/>
      <c r="K111" s="167">
        <f t="shared" si="9"/>
        <v>2812.91</v>
      </c>
      <c r="L111" s="167"/>
      <c r="M111" s="167"/>
      <c r="N111" s="167"/>
      <c r="O111" s="168">
        <f>+'[6]Шуш_3 эт и выше'!O123</f>
        <v>0.0528</v>
      </c>
      <c r="P111" s="168"/>
      <c r="Q111" s="168"/>
      <c r="R111" s="168"/>
      <c r="S111" s="168"/>
      <c r="T111" s="167">
        <f>K111*O111</f>
        <v>148.52</v>
      </c>
      <c r="U111" s="167"/>
      <c r="V111" s="167"/>
      <c r="W111" s="167"/>
      <c r="X111" s="167"/>
      <c r="Y111" s="51">
        <v>0</v>
      </c>
      <c r="Z111" s="50">
        <f t="shared" si="8"/>
        <v>148.52</v>
      </c>
      <c r="AF111" s="160"/>
      <c r="AH111" s="15"/>
      <c r="AI111" s="162"/>
      <c r="AK111" s="164"/>
    </row>
    <row r="112" spans="1:37" ht="12.75" customHeight="1" hidden="1">
      <c r="A112" s="169" t="s">
        <v>7</v>
      </c>
      <c r="B112" s="141"/>
      <c r="C112" s="209" t="s">
        <v>86</v>
      </c>
      <c r="D112" s="210"/>
      <c r="E112" s="210"/>
      <c r="F112" s="210"/>
      <c r="G112" s="211"/>
      <c r="H112" s="74" t="s">
        <v>8</v>
      </c>
      <c r="I112" s="165" t="s">
        <v>9</v>
      </c>
      <c r="J112" s="166"/>
      <c r="K112" s="167">
        <f t="shared" si="9"/>
        <v>85.14</v>
      </c>
      <c r="L112" s="167"/>
      <c r="M112" s="167"/>
      <c r="N112" s="167"/>
      <c r="O112" s="205">
        <f>+ROUND('[6]Шуш_3 эт и выше'!O124,2)</f>
        <v>0.77</v>
      </c>
      <c r="P112" s="206"/>
      <c r="Q112" s="206"/>
      <c r="R112" s="206"/>
      <c r="S112" s="207"/>
      <c r="T112" s="167">
        <f>ROUND(K112*O112,2)</f>
        <v>65.56</v>
      </c>
      <c r="U112" s="167"/>
      <c r="V112" s="167"/>
      <c r="W112" s="167"/>
      <c r="X112" s="167"/>
      <c r="Y112" s="49">
        <f>ROUND(T112*$AF$28,2)</f>
        <v>32.78</v>
      </c>
      <c r="Z112" s="50">
        <f t="shared" si="8"/>
        <v>98.34</v>
      </c>
      <c r="AF112" s="159">
        <f>Z112+Z113</f>
        <v>235.89</v>
      </c>
      <c r="AH112" s="15"/>
      <c r="AI112" s="161">
        <v>693.58</v>
      </c>
      <c r="AK112" s="163">
        <f>AF112/AI112</f>
        <v>0.34</v>
      </c>
    </row>
    <row r="113" spans="1:37" ht="12.75" customHeight="1" hidden="1">
      <c r="A113" s="142"/>
      <c r="B113" s="144"/>
      <c r="C113" s="212"/>
      <c r="D113" s="213"/>
      <c r="E113" s="213"/>
      <c r="F113" s="213"/>
      <c r="G113" s="214"/>
      <c r="H113" s="74" t="s">
        <v>10</v>
      </c>
      <c r="I113" s="165" t="s">
        <v>11</v>
      </c>
      <c r="J113" s="166"/>
      <c r="K113" s="167">
        <f t="shared" si="9"/>
        <v>2812.91</v>
      </c>
      <c r="L113" s="167"/>
      <c r="M113" s="167"/>
      <c r="N113" s="167"/>
      <c r="O113" s="168">
        <f>+'[6]Шуш_3 эт и выше'!O125</f>
        <v>0.0489</v>
      </c>
      <c r="P113" s="168"/>
      <c r="Q113" s="168"/>
      <c r="R113" s="168"/>
      <c r="S113" s="168"/>
      <c r="T113" s="167">
        <f>K113*O113</f>
        <v>137.55</v>
      </c>
      <c r="U113" s="167"/>
      <c r="V113" s="167"/>
      <c r="W113" s="167"/>
      <c r="X113" s="167"/>
      <c r="Y113" s="51">
        <v>0</v>
      </c>
      <c r="Z113" s="50">
        <f t="shared" si="8"/>
        <v>137.55</v>
      </c>
      <c r="AF113" s="160"/>
      <c r="AH113" s="15"/>
      <c r="AI113" s="162"/>
      <c r="AK113" s="164"/>
    </row>
    <row r="114" spans="4:34" ht="12.75" hidden="1">
      <c r="D114" s="61"/>
      <c r="E114" s="61"/>
      <c r="F114" s="61"/>
      <c r="G114" s="61"/>
      <c r="H114" s="61"/>
      <c r="I114" s="61"/>
      <c r="J114" s="61"/>
      <c r="AH114" s="15"/>
    </row>
    <row r="115" spans="1:32" s="24" customFormat="1" ht="29.25" customHeight="1" hidden="1">
      <c r="A115" s="177" t="s">
        <v>47</v>
      </c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</row>
    <row r="116" spans="1:34" ht="51" customHeight="1" hidden="1">
      <c r="A116" s="178" t="s">
        <v>4</v>
      </c>
      <c r="B116" s="179"/>
      <c r="C116" s="180" t="s">
        <v>28</v>
      </c>
      <c r="D116" s="181"/>
      <c r="E116" s="181"/>
      <c r="F116" s="181"/>
      <c r="G116" s="181"/>
      <c r="H116" s="182"/>
      <c r="I116" s="200" t="s">
        <v>5</v>
      </c>
      <c r="J116" s="200"/>
      <c r="K116" s="200" t="s">
        <v>29</v>
      </c>
      <c r="L116" s="200"/>
      <c r="M116" s="200"/>
      <c r="N116" s="200"/>
      <c r="O116" s="200" t="str">
        <f>+O104</f>
        <v>Норматив
 горячей воды
куб.м. ** Гкал/куб.м</v>
      </c>
      <c r="P116" s="200"/>
      <c r="Q116" s="200"/>
      <c r="R116" s="200"/>
      <c r="S116" s="200"/>
      <c r="T116" s="200" t="s">
        <v>76</v>
      </c>
      <c r="U116" s="200"/>
      <c r="V116" s="200"/>
      <c r="W116" s="200"/>
      <c r="X116" s="200"/>
      <c r="Y116" s="48" t="s">
        <v>77</v>
      </c>
      <c r="Z116" s="48" t="s">
        <v>78</v>
      </c>
      <c r="AH116" s="15"/>
    </row>
    <row r="117" spans="1:37" ht="12.75" customHeight="1" hidden="1">
      <c r="A117" s="183">
        <v>1</v>
      </c>
      <c r="B117" s="184"/>
      <c r="C117" s="183">
        <v>2</v>
      </c>
      <c r="D117" s="185"/>
      <c r="E117" s="185"/>
      <c r="F117" s="185"/>
      <c r="G117" s="185"/>
      <c r="H117" s="184"/>
      <c r="I117" s="196">
        <v>3</v>
      </c>
      <c r="J117" s="196"/>
      <c r="K117" s="196">
        <v>4</v>
      </c>
      <c r="L117" s="196"/>
      <c r="M117" s="196"/>
      <c r="N117" s="196"/>
      <c r="O117" s="196">
        <v>5</v>
      </c>
      <c r="P117" s="196"/>
      <c r="Q117" s="196"/>
      <c r="R117" s="196"/>
      <c r="S117" s="196"/>
      <c r="T117" s="197">
        <v>6</v>
      </c>
      <c r="U117" s="198"/>
      <c r="V117" s="198"/>
      <c r="W117" s="198"/>
      <c r="X117" s="199"/>
      <c r="Y117" s="45">
        <v>7</v>
      </c>
      <c r="Z117" s="45">
        <v>8</v>
      </c>
      <c r="AH117" s="15"/>
      <c r="AI117" s="14"/>
      <c r="AK117" s="14"/>
    </row>
    <row r="118" spans="1:37" ht="12.75" customHeight="1" hidden="1">
      <c r="A118" s="169" t="s">
        <v>7</v>
      </c>
      <c r="B118" s="141"/>
      <c r="C118" s="209" t="s">
        <v>83</v>
      </c>
      <c r="D118" s="210"/>
      <c r="E118" s="210"/>
      <c r="F118" s="210"/>
      <c r="G118" s="211"/>
      <c r="H118" s="74" t="s">
        <v>8</v>
      </c>
      <c r="I118" s="165" t="s">
        <v>9</v>
      </c>
      <c r="J118" s="166"/>
      <c r="K118" s="167">
        <f>K17</f>
        <v>0</v>
      </c>
      <c r="L118" s="167"/>
      <c r="M118" s="167"/>
      <c r="N118" s="167"/>
      <c r="O118" s="205">
        <f>+ROUND('[6]Шуш_3 эт и выше'!O131,2)</f>
        <v>1.24</v>
      </c>
      <c r="P118" s="206"/>
      <c r="Q118" s="206"/>
      <c r="R118" s="206"/>
      <c r="S118" s="207"/>
      <c r="T118" s="167">
        <f>ROUND(K118*O118,2)</f>
        <v>0</v>
      </c>
      <c r="U118" s="167"/>
      <c r="V118" s="167"/>
      <c r="W118" s="167"/>
      <c r="X118" s="167"/>
      <c r="Y118" s="49">
        <f>ROUND(T118*$AF$28,2)</f>
        <v>0</v>
      </c>
      <c r="Z118" s="50">
        <f aca="true" t="shared" si="10" ref="Z118:Z125">+T118+Y118</f>
        <v>0</v>
      </c>
      <c r="AF118" s="159">
        <f>Z118+Z119</f>
        <v>230.66</v>
      </c>
      <c r="AH118" s="15"/>
      <c r="AI118" s="161">
        <v>155.6</v>
      </c>
      <c r="AK118" s="163">
        <f>AF118/AI118</f>
        <v>1.482</v>
      </c>
    </row>
    <row r="119" spans="1:37" ht="12.75" customHeight="1" hidden="1">
      <c r="A119" s="142"/>
      <c r="B119" s="144"/>
      <c r="C119" s="212"/>
      <c r="D119" s="213"/>
      <c r="E119" s="213"/>
      <c r="F119" s="213"/>
      <c r="G119" s="214"/>
      <c r="H119" s="74" t="s">
        <v>10</v>
      </c>
      <c r="I119" s="165" t="s">
        <v>11</v>
      </c>
      <c r="J119" s="166"/>
      <c r="K119" s="167">
        <f>K18</f>
        <v>2812.91</v>
      </c>
      <c r="L119" s="167"/>
      <c r="M119" s="167"/>
      <c r="N119" s="167"/>
      <c r="O119" s="168">
        <f>+'[6]Шуш_3 эт и выше'!O132</f>
        <v>0.082</v>
      </c>
      <c r="P119" s="168"/>
      <c r="Q119" s="168"/>
      <c r="R119" s="168"/>
      <c r="S119" s="168"/>
      <c r="T119" s="167">
        <f>K119*O119</f>
        <v>230.66</v>
      </c>
      <c r="U119" s="167"/>
      <c r="V119" s="167"/>
      <c r="W119" s="167"/>
      <c r="X119" s="167"/>
      <c r="Y119" s="51">
        <v>0</v>
      </c>
      <c r="Z119" s="50">
        <f t="shared" si="10"/>
        <v>230.66</v>
      </c>
      <c r="AF119" s="160"/>
      <c r="AH119" s="15"/>
      <c r="AI119" s="162"/>
      <c r="AK119" s="164"/>
    </row>
    <row r="120" spans="1:37" ht="12.75" customHeight="1" hidden="1">
      <c r="A120" s="169" t="s">
        <v>7</v>
      </c>
      <c r="B120" s="141"/>
      <c r="C120" s="209" t="s">
        <v>84</v>
      </c>
      <c r="D120" s="210"/>
      <c r="E120" s="210"/>
      <c r="F120" s="210"/>
      <c r="G120" s="211"/>
      <c r="H120" s="74" t="s">
        <v>8</v>
      </c>
      <c r="I120" s="165" t="s">
        <v>9</v>
      </c>
      <c r="J120" s="166"/>
      <c r="K120" s="167">
        <f aca="true" t="shared" si="11" ref="K120:K125">K70</f>
        <v>0</v>
      </c>
      <c r="L120" s="167"/>
      <c r="M120" s="167"/>
      <c r="N120" s="167"/>
      <c r="O120" s="205">
        <f>+ROUND('[6]Шуш_3 эт и выше'!O133,2)</f>
        <v>1.24</v>
      </c>
      <c r="P120" s="206"/>
      <c r="Q120" s="206"/>
      <c r="R120" s="206"/>
      <c r="S120" s="207"/>
      <c r="T120" s="167">
        <f>ROUND(K120*O120,2)</f>
        <v>0</v>
      </c>
      <c r="U120" s="167"/>
      <c r="V120" s="167"/>
      <c r="W120" s="167"/>
      <c r="X120" s="167"/>
      <c r="Y120" s="49">
        <f>ROUND(T120*$AF$28,2)</f>
        <v>0</v>
      </c>
      <c r="Z120" s="50">
        <f t="shared" si="10"/>
        <v>0</v>
      </c>
      <c r="AF120" s="159">
        <f>Z120+Z121</f>
        <v>212.66</v>
      </c>
      <c r="AH120" s="15"/>
      <c r="AI120" s="161">
        <v>693.58</v>
      </c>
      <c r="AK120" s="163">
        <f>AF120/AI120</f>
        <v>0.307</v>
      </c>
    </row>
    <row r="121" spans="1:37" ht="12.75" customHeight="1" hidden="1">
      <c r="A121" s="142"/>
      <c r="B121" s="144"/>
      <c r="C121" s="212"/>
      <c r="D121" s="213"/>
      <c r="E121" s="213"/>
      <c r="F121" s="213"/>
      <c r="G121" s="214"/>
      <c r="H121" s="74" t="s">
        <v>10</v>
      </c>
      <c r="I121" s="165" t="s">
        <v>11</v>
      </c>
      <c r="J121" s="166"/>
      <c r="K121" s="167">
        <f t="shared" si="11"/>
        <v>2812.91</v>
      </c>
      <c r="L121" s="167"/>
      <c r="M121" s="167"/>
      <c r="N121" s="167"/>
      <c r="O121" s="168">
        <f>+'[6]Шуш_3 эт и выше'!O134</f>
        <v>0.0756</v>
      </c>
      <c r="P121" s="168"/>
      <c r="Q121" s="168"/>
      <c r="R121" s="168"/>
      <c r="S121" s="168"/>
      <c r="T121" s="167">
        <f>K121*O121</f>
        <v>212.66</v>
      </c>
      <c r="U121" s="167"/>
      <c r="V121" s="167"/>
      <c r="W121" s="167"/>
      <c r="X121" s="167"/>
      <c r="Y121" s="51">
        <v>0</v>
      </c>
      <c r="Z121" s="50">
        <f t="shared" si="10"/>
        <v>212.66</v>
      </c>
      <c r="AF121" s="160"/>
      <c r="AH121" s="15"/>
      <c r="AI121" s="162"/>
      <c r="AK121" s="164"/>
    </row>
    <row r="122" spans="1:37" ht="12.75" customHeight="1" hidden="1">
      <c r="A122" s="169" t="s">
        <v>7</v>
      </c>
      <c r="B122" s="141"/>
      <c r="C122" s="209" t="s">
        <v>85</v>
      </c>
      <c r="D122" s="210"/>
      <c r="E122" s="210"/>
      <c r="F122" s="210"/>
      <c r="G122" s="211"/>
      <c r="H122" s="74" t="s">
        <v>8</v>
      </c>
      <c r="I122" s="165" t="s">
        <v>9</v>
      </c>
      <c r="J122" s="166"/>
      <c r="K122" s="167">
        <f t="shared" si="11"/>
        <v>0</v>
      </c>
      <c r="L122" s="167"/>
      <c r="M122" s="167"/>
      <c r="N122" s="167"/>
      <c r="O122" s="205">
        <f>+ROUND('[6]Шуш_3 эт и выше'!O136,2)</f>
        <v>1.24</v>
      </c>
      <c r="P122" s="206"/>
      <c r="Q122" s="206"/>
      <c r="R122" s="206"/>
      <c r="S122" s="207"/>
      <c r="T122" s="167">
        <f>ROUND(K122*O122,2)</f>
        <v>0</v>
      </c>
      <c r="U122" s="167"/>
      <c r="V122" s="167"/>
      <c r="W122" s="167"/>
      <c r="X122" s="167"/>
      <c r="Y122" s="49">
        <f>ROUND(T122*$AF$28,2)</f>
        <v>0</v>
      </c>
      <c r="Z122" s="50">
        <f t="shared" si="10"/>
        <v>0</v>
      </c>
      <c r="AF122" s="159">
        <f>Z122+Z123</f>
        <v>239.38</v>
      </c>
      <c r="AH122" s="15"/>
      <c r="AI122" s="161">
        <v>693.58</v>
      </c>
      <c r="AK122" s="163">
        <f>AF122/AI122</f>
        <v>0.345</v>
      </c>
    </row>
    <row r="123" spans="1:37" ht="12.75" customHeight="1" hidden="1">
      <c r="A123" s="142"/>
      <c r="B123" s="144"/>
      <c r="C123" s="212"/>
      <c r="D123" s="213"/>
      <c r="E123" s="213"/>
      <c r="F123" s="213"/>
      <c r="G123" s="214"/>
      <c r="H123" s="74" t="s">
        <v>10</v>
      </c>
      <c r="I123" s="165" t="s">
        <v>11</v>
      </c>
      <c r="J123" s="166"/>
      <c r="K123" s="167">
        <f t="shared" si="11"/>
        <v>2812.91</v>
      </c>
      <c r="L123" s="167"/>
      <c r="M123" s="167"/>
      <c r="N123" s="167"/>
      <c r="O123" s="168">
        <f>+'[6]Шуш_3 эт и выше'!O137</f>
        <v>0.0851</v>
      </c>
      <c r="P123" s="168"/>
      <c r="Q123" s="168"/>
      <c r="R123" s="168"/>
      <c r="S123" s="168"/>
      <c r="T123" s="167">
        <f>K123*O123</f>
        <v>239.38</v>
      </c>
      <c r="U123" s="167"/>
      <c r="V123" s="167"/>
      <c r="W123" s="167"/>
      <c r="X123" s="167"/>
      <c r="Y123" s="51">
        <v>0</v>
      </c>
      <c r="Z123" s="50">
        <f t="shared" si="10"/>
        <v>239.38</v>
      </c>
      <c r="AF123" s="160"/>
      <c r="AH123" s="15"/>
      <c r="AI123" s="162"/>
      <c r="AK123" s="164"/>
    </row>
    <row r="124" spans="1:37" ht="12.75" customHeight="1" hidden="1">
      <c r="A124" s="169" t="s">
        <v>7</v>
      </c>
      <c r="B124" s="141"/>
      <c r="C124" s="209" t="s">
        <v>86</v>
      </c>
      <c r="D124" s="210"/>
      <c r="E124" s="210"/>
      <c r="F124" s="210"/>
      <c r="G124" s="211"/>
      <c r="H124" s="74" t="s">
        <v>8</v>
      </c>
      <c r="I124" s="165" t="s">
        <v>9</v>
      </c>
      <c r="J124" s="166"/>
      <c r="K124" s="167">
        <f t="shared" si="11"/>
        <v>85.14</v>
      </c>
      <c r="L124" s="167"/>
      <c r="M124" s="167"/>
      <c r="N124" s="167"/>
      <c r="O124" s="205">
        <f>+ROUND('[6]Шуш_3 эт и выше'!O138,2)</f>
        <v>1.24</v>
      </c>
      <c r="P124" s="206"/>
      <c r="Q124" s="206"/>
      <c r="R124" s="206"/>
      <c r="S124" s="207"/>
      <c r="T124" s="167">
        <f>ROUND(K124*O124,2)</f>
        <v>105.57</v>
      </c>
      <c r="U124" s="167"/>
      <c r="V124" s="167"/>
      <c r="W124" s="167"/>
      <c r="X124" s="167"/>
      <c r="Y124" s="49">
        <f>ROUND(T124*$AF$28,2)</f>
        <v>52.79</v>
      </c>
      <c r="Z124" s="50">
        <f t="shared" si="10"/>
        <v>158.36</v>
      </c>
      <c r="AF124" s="159">
        <f>Z124+Z125</f>
        <v>379.74</v>
      </c>
      <c r="AH124" s="15"/>
      <c r="AI124" s="161">
        <v>693.58</v>
      </c>
      <c r="AK124" s="163">
        <f>AF124/AI124</f>
        <v>0.548</v>
      </c>
    </row>
    <row r="125" spans="1:37" ht="12.75" customHeight="1" hidden="1">
      <c r="A125" s="142"/>
      <c r="B125" s="144"/>
      <c r="C125" s="212"/>
      <c r="D125" s="213"/>
      <c r="E125" s="213"/>
      <c r="F125" s="213"/>
      <c r="G125" s="214"/>
      <c r="H125" s="74" t="s">
        <v>10</v>
      </c>
      <c r="I125" s="165" t="s">
        <v>11</v>
      </c>
      <c r="J125" s="166"/>
      <c r="K125" s="167">
        <f t="shared" si="11"/>
        <v>2812.91</v>
      </c>
      <c r="L125" s="167"/>
      <c r="M125" s="167"/>
      <c r="N125" s="167"/>
      <c r="O125" s="168">
        <f>+'[6]Шуш_3 эт и выше'!O139</f>
        <v>0.0787</v>
      </c>
      <c r="P125" s="168"/>
      <c r="Q125" s="168"/>
      <c r="R125" s="168"/>
      <c r="S125" s="168"/>
      <c r="T125" s="167">
        <f>K125*O125</f>
        <v>221.38</v>
      </c>
      <c r="U125" s="167"/>
      <c r="V125" s="167"/>
      <c r="W125" s="167"/>
      <c r="X125" s="167"/>
      <c r="Y125" s="51">
        <v>0</v>
      </c>
      <c r="Z125" s="50">
        <f t="shared" si="10"/>
        <v>221.38</v>
      </c>
      <c r="AF125" s="160"/>
      <c r="AH125" s="15"/>
      <c r="AI125" s="162"/>
      <c r="AK125" s="164"/>
    </row>
    <row r="126" spans="4:34" ht="12.75" hidden="1">
      <c r="D126" s="61"/>
      <c r="E126" s="61"/>
      <c r="F126" s="61"/>
      <c r="G126" s="61"/>
      <c r="H126" s="61"/>
      <c r="I126" s="61"/>
      <c r="J126" s="61"/>
      <c r="AH126" s="15"/>
    </row>
    <row r="127" spans="1:32" s="24" customFormat="1" ht="26.25" customHeight="1">
      <c r="A127" s="177" t="s">
        <v>48</v>
      </c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</row>
    <row r="128" spans="1:34" ht="51" customHeight="1" hidden="1">
      <c r="A128" s="178" t="s">
        <v>4</v>
      </c>
      <c r="B128" s="179"/>
      <c r="C128" s="180" t="s">
        <v>28</v>
      </c>
      <c r="D128" s="181"/>
      <c r="E128" s="181"/>
      <c r="F128" s="181"/>
      <c r="G128" s="181"/>
      <c r="H128" s="182"/>
      <c r="I128" s="200" t="s">
        <v>5</v>
      </c>
      <c r="J128" s="200"/>
      <c r="K128" s="200" t="s">
        <v>29</v>
      </c>
      <c r="L128" s="200"/>
      <c r="M128" s="200"/>
      <c r="N128" s="200"/>
      <c r="O128" s="200" t="str">
        <f>+O116</f>
        <v>Норматив
 горячей воды
куб.м. ** Гкал/куб.м</v>
      </c>
      <c r="P128" s="200"/>
      <c r="Q128" s="200"/>
      <c r="R128" s="200"/>
      <c r="S128" s="200"/>
      <c r="T128" s="200" t="s">
        <v>76</v>
      </c>
      <c r="U128" s="200"/>
      <c r="V128" s="200"/>
      <c r="W128" s="200"/>
      <c r="X128" s="200"/>
      <c r="Y128" s="48" t="s">
        <v>77</v>
      </c>
      <c r="Z128" s="48" t="s">
        <v>78</v>
      </c>
      <c r="AH128" s="15"/>
    </row>
    <row r="129" spans="1:37" ht="12.75" customHeight="1" hidden="1">
      <c r="A129" s="183">
        <v>1</v>
      </c>
      <c r="B129" s="184"/>
      <c r="C129" s="183">
        <v>2</v>
      </c>
      <c r="D129" s="185"/>
      <c r="E129" s="185"/>
      <c r="F129" s="185"/>
      <c r="G129" s="185"/>
      <c r="H129" s="184"/>
      <c r="I129" s="196">
        <v>3</v>
      </c>
      <c r="J129" s="196"/>
      <c r="K129" s="196">
        <v>4</v>
      </c>
      <c r="L129" s="196"/>
      <c r="M129" s="196"/>
      <c r="N129" s="196"/>
      <c r="O129" s="196">
        <v>5</v>
      </c>
      <c r="P129" s="196"/>
      <c r="Q129" s="196"/>
      <c r="R129" s="196"/>
      <c r="S129" s="196"/>
      <c r="T129" s="197">
        <v>6</v>
      </c>
      <c r="U129" s="198"/>
      <c r="V129" s="198"/>
      <c r="W129" s="198"/>
      <c r="X129" s="199"/>
      <c r="Y129" s="45">
        <v>7</v>
      </c>
      <c r="Z129" s="45">
        <v>8</v>
      </c>
      <c r="AH129" s="15"/>
      <c r="AI129" s="14"/>
      <c r="AK129" s="14"/>
    </row>
    <row r="130" spans="1:37" ht="12.75" customHeight="1" hidden="1">
      <c r="A130" s="169" t="s">
        <v>7</v>
      </c>
      <c r="B130" s="141"/>
      <c r="C130" s="209" t="s">
        <v>83</v>
      </c>
      <c r="D130" s="210"/>
      <c r="E130" s="210"/>
      <c r="F130" s="210"/>
      <c r="G130" s="211"/>
      <c r="H130" s="74" t="s">
        <v>8</v>
      </c>
      <c r="I130" s="165" t="s">
        <v>9</v>
      </c>
      <c r="J130" s="166"/>
      <c r="K130" s="167">
        <f>K17</f>
        <v>0</v>
      </c>
      <c r="L130" s="167"/>
      <c r="M130" s="167"/>
      <c r="N130" s="167"/>
      <c r="O130" s="205">
        <f>+ROUND('[6]Шуш_3 эт и выше'!O145,2)</f>
        <v>0.55</v>
      </c>
      <c r="P130" s="206"/>
      <c r="Q130" s="206"/>
      <c r="R130" s="206"/>
      <c r="S130" s="207"/>
      <c r="T130" s="167">
        <f>ROUND(K130*O130,2)</f>
        <v>0</v>
      </c>
      <c r="U130" s="167"/>
      <c r="V130" s="167"/>
      <c r="W130" s="167"/>
      <c r="X130" s="167"/>
      <c r="Y130" s="49">
        <f>ROUND(T130*$AF$28,2)</f>
        <v>0</v>
      </c>
      <c r="Z130" s="50">
        <f aca="true" t="shared" si="12" ref="Z130:Z137">+T130+Y130</f>
        <v>0</v>
      </c>
      <c r="AF130" s="159">
        <f>Z130+Z131</f>
        <v>102.39</v>
      </c>
      <c r="AH130" s="15"/>
      <c r="AI130" s="161">
        <v>155.6</v>
      </c>
      <c r="AK130" s="163">
        <f>AF130/AI130</f>
        <v>0.658</v>
      </c>
    </row>
    <row r="131" spans="1:37" ht="12.75" customHeight="1" hidden="1">
      <c r="A131" s="142"/>
      <c r="B131" s="144"/>
      <c r="C131" s="212"/>
      <c r="D131" s="213"/>
      <c r="E131" s="213"/>
      <c r="F131" s="213"/>
      <c r="G131" s="214"/>
      <c r="H131" s="74" t="s">
        <v>10</v>
      </c>
      <c r="I131" s="165" t="s">
        <v>11</v>
      </c>
      <c r="J131" s="166"/>
      <c r="K131" s="167">
        <f>K18</f>
        <v>2812.91</v>
      </c>
      <c r="L131" s="167"/>
      <c r="M131" s="167"/>
      <c r="N131" s="167"/>
      <c r="O131" s="168">
        <f>+'[6]Шуш_3 эт и выше'!O146</f>
        <v>0.0364</v>
      </c>
      <c r="P131" s="168"/>
      <c r="Q131" s="168"/>
      <c r="R131" s="168"/>
      <c r="S131" s="168"/>
      <c r="T131" s="167">
        <f>K131*O131</f>
        <v>102.39</v>
      </c>
      <c r="U131" s="167"/>
      <c r="V131" s="167"/>
      <c r="W131" s="167"/>
      <c r="X131" s="167"/>
      <c r="Y131" s="51">
        <v>0</v>
      </c>
      <c r="Z131" s="50">
        <f t="shared" si="12"/>
        <v>102.39</v>
      </c>
      <c r="AF131" s="160"/>
      <c r="AH131" s="15"/>
      <c r="AI131" s="162"/>
      <c r="AK131" s="164"/>
    </row>
    <row r="132" spans="1:37" ht="12.75" customHeight="1" hidden="1">
      <c r="A132" s="169" t="s">
        <v>7</v>
      </c>
      <c r="B132" s="141"/>
      <c r="C132" s="209" t="s">
        <v>84</v>
      </c>
      <c r="D132" s="210"/>
      <c r="E132" s="210"/>
      <c r="F132" s="210"/>
      <c r="G132" s="211"/>
      <c r="H132" s="74" t="s">
        <v>8</v>
      </c>
      <c r="I132" s="165" t="s">
        <v>9</v>
      </c>
      <c r="J132" s="166"/>
      <c r="K132" s="167">
        <f>K82</f>
        <v>0</v>
      </c>
      <c r="L132" s="167"/>
      <c r="M132" s="167"/>
      <c r="N132" s="167"/>
      <c r="O132" s="205">
        <f>+ROUND('[6]Шуш_3 эт и выше'!O147,2)</f>
        <v>0.55</v>
      </c>
      <c r="P132" s="206"/>
      <c r="Q132" s="206"/>
      <c r="R132" s="206"/>
      <c r="S132" s="207"/>
      <c r="T132" s="167">
        <f>ROUND(K132*O132,2)</f>
        <v>0</v>
      </c>
      <c r="U132" s="167"/>
      <c r="V132" s="167"/>
      <c r="W132" s="167"/>
      <c r="X132" s="167"/>
      <c r="Y132" s="49">
        <f>ROUND(T132*$AF$28,2)</f>
        <v>0</v>
      </c>
      <c r="Z132" s="50">
        <f t="shared" si="12"/>
        <v>0</v>
      </c>
      <c r="AF132" s="159">
        <f>Z132+Z133</f>
        <v>94.51</v>
      </c>
      <c r="AH132" s="15"/>
      <c r="AI132" s="161">
        <v>693.58</v>
      </c>
      <c r="AK132" s="163">
        <f>AF132/AI132</f>
        <v>0.136</v>
      </c>
    </row>
    <row r="133" spans="1:37" ht="12.75" customHeight="1" hidden="1">
      <c r="A133" s="142"/>
      <c r="B133" s="144"/>
      <c r="C133" s="212"/>
      <c r="D133" s="213"/>
      <c r="E133" s="213"/>
      <c r="F133" s="213"/>
      <c r="G133" s="214"/>
      <c r="H133" s="74" t="s">
        <v>10</v>
      </c>
      <c r="I133" s="165" t="s">
        <v>11</v>
      </c>
      <c r="J133" s="166"/>
      <c r="K133" s="167">
        <f>K83</f>
        <v>2812.91</v>
      </c>
      <c r="L133" s="167"/>
      <c r="M133" s="167"/>
      <c r="N133" s="167"/>
      <c r="O133" s="168">
        <f>+'[6]Шуш_3 эт и выше'!O148</f>
        <v>0.0336</v>
      </c>
      <c r="P133" s="168"/>
      <c r="Q133" s="168"/>
      <c r="R133" s="168"/>
      <c r="S133" s="168"/>
      <c r="T133" s="167">
        <f>K133*O133</f>
        <v>94.51</v>
      </c>
      <c r="U133" s="167"/>
      <c r="V133" s="167"/>
      <c r="W133" s="167"/>
      <c r="X133" s="167"/>
      <c r="Y133" s="51">
        <v>0</v>
      </c>
      <c r="Z133" s="50">
        <f t="shared" si="12"/>
        <v>94.51</v>
      </c>
      <c r="AF133" s="160"/>
      <c r="AH133" s="15"/>
      <c r="AI133" s="162"/>
      <c r="AK133" s="164"/>
    </row>
    <row r="134" spans="1:37" ht="12.75" customHeight="1">
      <c r="A134" s="169" t="s">
        <v>7</v>
      </c>
      <c r="B134" s="141"/>
      <c r="C134" s="209" t="s">
        <v>85</v>
      </c>
      <c r="D134" s="210"/>
      <c r="E134" s="210"/>
      <c r="F134" s="210"/>
      <c r="G134" s="211"/>
      <c r="H134" s="74" t="s">
        <v>8</v>
      </c>
      <c r="I134" s="165" t="s">
        <v>9</v>
      </c>
      <c r="J134" s="166"/>
      <c r="K134" s="167">
        <f>+K74</f>
        <v>85.14</v>
      </c>
      <c r="L134" s="167"/>
      <c r="M134" s="167"/>
      <c r="N134" s="167"/>
      <c r="O134" s="202">
        <f>+ROUND('[6]Шуш_3 эт и выше'!O150,2)</f>
        <v>0.55</v>
      </c>
      <c r="P134" s="203"/>
      <c r="Q134" s="203"/>
      <c r="R134" s="203"/>
      <c r="S134" s="204"/>
      <c r="T134" s="167">
        <f>ROUND(K134*O134,2)</f>
        <v>46.83</v>
      </c>
      <c r="U134" s="167"/>
      <c r="V134" s="167"/>
      <c r="W134" s="167"/>
      <c r="X134" s="167"/>
      <c r="Y134" s="49">
        <f>ROUND(T134*$AF$28,2)</f>
        <v>23.42</v>
      </c>
      <c r="Z134" s="83">
        <f t="shared" si="12"/>
        <v>70.25</v>
      </c>
      <c r="AF134" s="159">
        <f>Z134+Z135</f>
        <v>176.3</v>
      </c>
      <c r="AH134" s="15"/>
      <c r="AI134" s="161">
        <v>693.58</v>
      </c>
      <c r="AK134" s="163">
        <f>AF134/AI134</f>
        <v>0.254</v>
      </c>
    </row>
    <row r="135" spans="1:37" ht="12.75" customHeight="1">
      <c r="A135" s="142"/>
      <c r="B135" s="144"/>
      <c r="C135" s="212"/>
      <c r="D135" s="213"/>
      <c r="E135" s="213"/>
      <c r="F135" s="213"/>
      <c r="G135" s="214"/>
      <c r="H135" s="74" t="s">
        <v>10</v>
      </c>
      <c r="I135" s="165" t="s">
        <v>11</v>
      </c>
      <c r="J135" s="166"/>
      <c r="K135" s="167">
        <f>+K75</f>
        <v>2812.91</v>
      </c>
      <c r="L135" s="167"/>
      <c r="M135" s="167"/>
      <c r="N135" s="167"/>
      <c r="O135" s="168">
        <f>+'[6]Шуш_3 эт и выше'!O151</f>
        <v>0.0377</v>
      </c>
      <c r="P135" s="168"/>
      <c r="Q135" s="168"/>
      <c r="R135" s="168"/>
      <c r="S135" s="168"/>
      <c r="T135" s="167">
        <f>K135*O135</f>
        <v>106.05</v>
      </c>
      <c r="U135" s="167"/>
      <c r="V135" s="167"/>
      <c r="W135" s="167"/>
      <c r="X135" s="167"/>
      <c r="Y135" s="51">
        <v>0</v>
      </c>
      <c r="Z135" s="83">
        <f t="shared" si="12"/>
        <v>106.05</v>
      </c>
      <c r="AF135" s="160"/>
      <c r="AH135" s="15"/>
      <c r="AI135" s="162"/>
      <c r="AK135" s="164"/>
    </row>
    <row r="136" spans="1:37" ht="12.75" customHeight="1">
      <c r="A136" s="169" t="s">
        <v>7</v>
      </c>
      <c r="B136" s="141"/>
      <c r="C136" s="209" t="s">
        <v>86</v>
      </c>
      <c r="D136" s="210"/>
      <c r="E136" s="210"/>
      <c r="F136" s="210"/>
      <c r="G136" s="211"/>
      <c r="H136" s="74" t="s">
        <v>8</v>
      </c>
      <c r="I136" s="165" t="s">
        <v>9</v>
      </c>
      <c r="J136" s="166"/>
      <c r="K136" s="167">
        <f>+K76</f>
        <v>85.14</v>
      </c>
      <c r="L136" s="167"/>
      <c r="M136" s="167"/>
      <c r="N136" s="167"/>
      <c r="O136" s="202">
        <f>+ROUND('[6]Шуш_3 эт и выше'!O152,2)</f>
        <v>0.55</v>
      </c>
      <c r="P136" s="203"/>
      <c r="Q136" s="203"/>
      <c r="R136" s="203"/>
      <c r="S136" s="204"/>
      <c r="T136" s="167">
        <f>ROUND(K136*O136,2)</f>
        <v>46.83</v>
      </c>
      <c r="U136" s="167"/>
      <c r="V136" s="167"/>
      <c r="W136" s="167"/>
      <c r="X136" s="167"/>
      <c r="Y136" s="49">
        <f>ROUND(T136*$AF$28,2)</f>
        <v>23.42</v>
      </c>
      <c r="Z136" s="83">
        <f t="shared" si="12"/>
        <v>70.25</v>
      </c>
      <c r="AF136" s="159">
        <f>Z136+Z137</f>
        <v>168.42</v>
      </c>
      <c r="AH136" s="15"/>
      <c r="AI136" s="161">
        <v>693.58</v>
      </c>
      <c r="AK136" s="163">
        <f>AF136/AI136</f>
        <v>0.243</v>
      </c>
    </row>
    <row r="137" spans="1:37" ht="12.75" customHeight="1">
      <c r="A137" s="142"/>
      <c r="B137" s="144"/>
      <c r="C137" s="212"/>
      <c r="D137" s="213"/>
      <c r="E137" s="213"/>
      <c r="F137" s="213"/>
      <c r="G137" s="214"/>
      <c r="H137" s="74" t="s">
        <v>10</v>
      </c>
      <c r="I137" s="165" t="s">
        <v>11</v>
      </c>
      <c r="J137" s="166"/>
      <c r="K137" s="167">
        <f>+K77</f>
        <v>2812.91</v>
      </c>
      <c r="L137" s="167"/>
      <c r="M137" s="167"/>
      <c r="N137" s="167"/>
      <c r="O137" s="168">
        <f>+'[6]Шуш_3 эт и выше'!O153</f>
        <v>0.0349</v>
      </c>
      <c r="P137" s="168"/>
      <c r="Q137" s="168"/>
      <c r="R137" s="168"/>
      <c r="S137" s="168"/>
      <c r="T137" s="167">
        <f>K137*O137</f>
        <v>98.17</v>
      </c>
      <c r="U137" s="167"/>
      <c r="V137" s="167"/>
      <c r="W137" s="167"/>
      <c r="X137" s="167"/>
      <c r="Y137" s="51">
        <v>0</v>
      </c>
      <c r="Z137" s="83">
        <f t="shared" si="12"/>
        <v>98.17</v>
      </c>
      <c r="AF137" s="160"/>
      <c r="AH137" s="15"/>
      <c r="AI137" s="162"/>
      <c r="AK137" s="164"/>
    </row>
    <row r="138" spans="4:34" ht="12.75" hidden="1">
      <c r="D138" s="61"/>
      <c r="E138" s="61"/>
      <c r="F138" s="61"/>
      <c r="G138" s="61"/>
      <c r="H138" s="61"/>
      <c r="I138" s="61"/>
      <c r="J138" s="61"/>
      <c r="AH138" s="15"/>
    </row>
    <row r="139" spans="1:32" s="24" customFormat="1" ht="29.25" customHeight="1">
      <c r="A139" s="177" t="s">
        <v>49</v>
      </c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</row>
    <row r="140" spans="1:34" ht="51" customHeight="1" hidden="1">
      <c r="A140" s="178" t="s">
        <v>4</v>
      </c>
      <c r="B140" s="179"/>
      <c r="C140" s="180" t="s">
        <v>28</v>
      </c>
      <c r="D140" s="181"/>
      <c r="E140" s="181"/>
      <c r="F140" s="181"/>
      <c r="G140" s="181"/>
      <c r="H140" s="182"/>
      <c r="I140" s="200" t="s">
        <v>5</v>
      </c>
      <c r="J140" s="200"/>
      <c r="K140" s="200" t="s">
        <v>29</v>
      </c>
      <c r="L140" s="200"/>
      <c r="M140" s="200"/>
      <c r="N140" s="200"/>
      <c r="O140" s="200" t="str">
        <f>+O128</f>
        <v>Норматив
 горячей воды
куб.м. ** Гкал/куб.м</v>
      </c>
      <c r="P140" s="200"/>
      <c r="Q140" s="200"/>
      <c r="R140" s="200"/>
      <c r="S140" s="200"/>
      <c r="T140" s="200" t="s">
        <v>76</v>
      </c>
      <c r="U140" s="200"/>
      <c r="V140" s="200"/>
      <c r="W140" s="200"/>
      <c r="X140" s="200"/>
      <c r="Y140" s="48" t="s">
        <v>77</v>
      </c>
      <c r="Z140" s="48" t="s">
        <v>78</v>
      </c>
      <c r="AH140" s="15"/>
    </row>
    <row r="141" spans="1:37" ht="12.75" customHeight="1" hidden="1">
      <c r="A141" s="183">
        <v>1</v>
      </c>
      <c r="B141" s="184"/>
      <c r="C141" s="183">
        <v>2</v>
      </c>
      <c r="D141" s="185"/>
      <c r="E141" s="185"/>
      <c r="F141" s="185"/>
      <c r="G141" s="185"/>
      <c r="H141" s="184"/>
      <c r="I141" s="196">
        <v>3</v>
      </c>
      <c r="J141" s="196"/>
      <c r="K141" s="196">
        <v>4</v>
      </c>
      <c r="L141" s="196"/>
      <c r="M141" s="196"/>
      <c r="N141" s="196"/>
      <c r="O141" s="196">
        <v>5</v>
      </c>
      <c r="P141" s="196"/>
      <c r="Q141" s="196"/>
      <c r="R141" s="196"/>
      <c r="S141" s="196"/>
      <c r="T141" s="197">
        <v>6</v>
      </c>
      <c r="U141" s="198"/>
      <c r="V141" s="198"/>
      <c r="W141" s="198"/>
      <c r="X141" s="199"/>
      <c r="Y141" s="45">
        <v>7</v>
      </c>
      <c r="Z141" s="45">
        <v>8</v>
      </c>
      <c r="AH141" s="15"/>
      <c r="AI141" s="14"/>
      <c r="AK141" s="14"/>
    </row>
    <row r="142" spans="1:37" ht="12.75" customHeight="1" hidden="1">
      <c r="A142" s="169" t="s">
        <v>7</v>
      </c>
      <c r="B142" s="141"/>
      <c r="C142" s="209" t="s">
        <v>83</v>
      </c>
      <c r="D142" s="210"/>
      <c r="E142" s="210"/>
      <c r="F142" s="210"/>
      <c r="G142" s="211"/>
      <c r="H142" s="74" t="s">
        <v>8</v>
      </c>
      <c r="I142" s="165" t="s">
        <v>9</v>
      </c>
      <c r="J142" s="166"/>
      <c r="K142" s="167">
        <f>K17</f>
        <v>0</v>
      </c>
      <c r="L142" s="167"/>
      <c r="M142" s="167"/>
      <c r="N142" s="167"/>
      <c r="O142" s="205">
        <f>+ROUND('[6]Шуш_3 эт и выше'!O159,2)</f>
        <v>1.91</v>
      </c>
      <c r="P142" s="206"/>
      <c r="Q142" s="206"/>
      <c r="R142" s="206"/>
      <c r="S142" s="207"/>
      <c r="T142" s="167">
        <f>ROUND(K142*O142,2)</f>
        <v>0</v>
      </c>
      <c r="U142" s="167"/>
      <c r="V142" s="167"/>
      <c r="W142" s="167"/>
      <c r="X142" s="167"/>
      <c r="Y142" s="49">
        <f>ROUND(T142*$AF$28,2)</f>
        <v>0</v>
      </c>
      <c r="Z142" s="50">
        <f aca="true" t="shared" si="13" ref="Z142:Z149">+T142+Y142</f>
        <v>0</v>
      </c>
      <c r="AF142" s="159">
        <f>Z142+Z143</f>
        <v>355.27</v>
      </c>
      <c r="AH142" s="15"/>
      <c r="AI142" s="161">
        <v>375.04</v>
      </c>
      <c r="AK142" s="163">
        <f>AF142/AI142</f>
        <v>0.947</v>
      </c>
    </row>
    <row r="143" spans="1:37" ht="12.75" customHeight="1" hidden="1">
      <c r="A143" s="142"/>
      <c r="B143" s="144"/>
      <c r="C143" s="212"/>
      <c r="D143" s="213"/>
      <c r="E143" s="213"/>
      <c r="F143" s="213"/>
      <c r="G143" s="214"/>
      <c r="H143" s="74" t="s">
        <v>10</v>
      </c>
      <c r="I143" s="165" t="s">
        <v>11</v>
      </c>
      <c r="J143" s="166"/>
      <c r="K143" s="167">
        <f>K18</f>
        <v>2812.91</v>
      </c>
      <c r="L143" s="167"/>
      <c r="M143" s="167"/>
      <c r="N143" s="167"/>
      <c r="O143" s="168">
        <f>+'[6]Шуш_3 эт и выше'!O160</f>
        <v>0.1263</v>
      </c>
      <c r="P143" s="168"/>
      <c r="Q143" s="168"/>
      <c r="R143" s="168"/>
      <c r="S143" s="168"/>
      <c r="T143" s="167">
        <f>K143*O143</f>
        <v>355.27</v>
      </c>
      <c r="U143" s="167"/>
      <c r="V143" s="167"/>
      <c r="W143" s="167"/>
      <c r="X143" s="167"/>
      <c r="Y143" s="51">
        <v>0</v>
      </c>
      <c r="Z143" s="50">
        <f t="shared" si="13"/>
        <v>355.27</v>
      </c>
      <c r="AF143" s="160"/>
      <c r="AH143" s="15"/>
      <c r="AI143" s="162"/>
      <c r="AK143" s="164"/>
    </row>
    <row r="144" spans="1:37" ht="12.75" customHeight="1" hidden="1">
      <c r="A144" s="169" t="s">
        <v>7</v>
      </c>
      <c r="B144" s="141"/>
      <c r="C144" s="209" t="s">
        <v>84</v>
      </c>
      <c r="D144" s="210"/>
      <c r="E144" s="210"/>
      <c r="F144" s="210"/>
      <c r="G144" s="211"/>
      <c r="H144" s="74" t="s">
        <v>8</v>
      </c>
      <c r="I144" s="165" t="s">
        <v>9</v>
      </c>
      <c r="J144" s="166"/>
      <c r="K144" s="167">
        <f>K94</f>
        <v>0</v>
      </c>
      <c r="L144" s="167"/>
      <c r="M144" s="167"/>
      <c r="N144" s="167"/>
      <c r="O144" s="205">
        <f>+ROUND('[6]Шуш_3 эт и выше'!O161,2)</f>
        <v>1.91</v>
      </c>
      <c r="P144" s="206"/>
      <c r="Q144" s="206"/>
      <c r="R144" s="206"/>
      <c r="S144" s="207"/>
      <c r="T144" s="167">
        <f>ROUND(K144*O144,2)</f>
        <v>0</v>
      </c>
      <c r="U144" s="167"/>
      <c r="V144" s="167"/>
      <c r="W144" s="167"/>
      <c r="X144" s="167"/>
      <c r="Y144" s="49">
        <f>ROUND(T144*$AF$28,2)</f>
        <v>0</v>
      </c>
      <c r="Z144" s="50">
        <f t="shared" si="13"/>
        <v>0</v>
      </c>
      <c r="AF144" s="159">
        <f>Z144+Z145</f>
        <v>327.7</v>
      </c>
      <c r="AH144" s="15"/>
      <c r="AI144" s="161">
        <v>693.58</v>
      </c>
      <c r="AK144" s="163">
        <f>AF144/AI144</f>
        <v>0.472</v>
      </c>
    </row>
    <row r="145" spans="1:37" ht="12.75" customHeight="1" hidden="1">
      <c r="A145" s="142"/>
      <c r="B145" s="144"/>
      <c r="C145" s="212"/>
      <c r="D145" s="213"/>
      <c r="E145" s="213"/>
      <c r="F145" s="213"/>
      <c r="G145" s="214"/>
      <c r="H145" s="74" t="s">
        <v>10</v>
      </c>
      <c r="I145" s="165" t="s">
        <v>11</v>
      </c>
      <c r="J145" s="166"/>
      <c r="K145" s="167">
        <f>K95</f>
        <v>2812.91</v>
      </c>
      <c r="L145" s="167"/>
      <c r="M145" s="167"/>
      <c r="N145" s="167"/>
      <c r="O145" s="168">
        <f>+'[6]Шуш_3 эт и выше'!O162</f>
        <v>0.1165</v>
      </c>
      <c r="P145" s="168"/>
      <c r="Q145" s="168"/>
      <c r="R145" s="168"/>
      <c r="S145" s="168"/>
      <c r="T145" s="167">
        <f>K145*O145</f>
        <v>327.7</v>
      </c>
      <c r="U145" s="167"/>
      <c r="V145" s="167"/>
      <c r="W145" s="167"/>
      <c r="X145" s="167"/>
      <c r="Y145" s="51">
        <v>0</v>
      </c>
      <c r="Z145" s="50">
        <f t="shared" si="13"/>
        <v>327.7</v>
      </c>
      <c r="AF145" s="160"/>
      <c r="AH145" s="15"/>
      <c r="AI145" s="162"/>
      <c r="AK145" s="164"/>
    </row>
    <row r="146" spans="1:37" ht="12.75" customHeight="1">
      <c r="A146" s="169" t="s">
        <v>7</v>
      </c>
      <c r="B146" s="141"/>
      <c r="C146" s="209" t="s">
        <v>85</v>
      </c>
      <c r="D146" s="210"/>
      <c r="E146" s="210"/>
      <c r="F146" s="210"/>
      <c r="G146" s="211"/>
      <c r="H146" s="74" t="s">
        <v>8</v>
      </c>
      <c r="I146" s="165" t="s">
        <v>9</v>
      </c>
      <c r="J146" s="166"/>
      <c r="K146" s="167">
        <f>+K134</f>
        <v>85.14</v>
      </c>
      <c r="L146" s="167"/>
      <c r="M146" s="167"/>
      <c r="N146" s="167"/>
      <c r="O146" s="202">
        <f>+ROUND('[6]Шуш_3 эт и выше'!O164,2)</f>
        <v>1.91</v>
      </c>
      <c r="P146" s="203"/>
      <c r="Q146" s="203"/>
      <c r="R146" s="203"/>
      <c r="S146" s="204"/>
      <c r="T146" s="167">
        <f>ROUND(K146*O146,2)</f>
        <v>162.62</v>
      </c>
      <c r="U146" s="167"/>
      <c r="V146" s="167"/>
      <c r="W146" s="167"/>
      <c r="X146" s="167"/>
      <c r="Y146" s="49">
        <f>ROUND(T146*$AF$28,2)</f>
        <v>81.31</v>
      </c>
      <c r="Z146" s="83">
        <f t="shared" si="13"/>
        <v>243.93</v>
      </c>
      <c r="AF146" s="159">
        <f>Z146+Z147</f>
        <v>612.42</v>
      </c>
      <c r="AH146" s="15"/>
      <c r="AI146" s="161">
        <v>693.58</v>
      </c>
      <c r="AK146" s="163">
        <f>AF146/AI146</f>
        <v>0.883</v>
      </c>
    </row>
    <row r="147" spans="1:37" ht="12.75" customHeight="1">
      <c r="A147" s="142"/>
      <c r="B147" s="144"/>
      <c r="C147" s="212"/>
      <c r="D147" s="213"/>
      <c r="E147" s="213"/>
      <c r="F147" s="213"/>
      <c r="G147" s="214"/>
      <c r="H147" s="74" t="s">
        <v>10</v>
      </c>
      <c r="I147" s="165" t="s">
        <v>11</v>
      </c>
      <c r="J147" s="166"/>
      <c r="K147" s="167">
        <f>+K135</f>
        <v>2812.91</v>
      </c>
      <c r="L147" s="167"/>
      <c r="M147" s="167"/>
      <c r="N147" s="167"/>
      <c r="O147" s="168">
        <f>+'[6]Шуш_3 эт и выше'!O165</f>
        <v>0.131</v>
      </c>
      <c r="P147" s="168"/>
      <c r="Q147" s="168"/>
      <c r="R147" s="168"/>
      <c r="S147" s="168"/>
      <c r="T147" s="167">
        <f>K147*O147</f>
        <v>368.49</v>
      </c>
      <c r="U147" s="167"/>
      <c r="V147" s="167"/>
      <c r="W147" s="167"/>
      <c r="X147" s="167"/>
      <c r="Y147" s="51">
        <v>0</v>
      </c>
      <c r="Z147" s="83">
        <f t="shared" si="13"/>
        <v>368.49</v>
      </c>
      <c r="AF147" s="160"/>
      <c r="AH147" s="15"/>
      <c r="AI147" s="162"/>
      <c r="AK147" s="164"/>
    </row>
    <row r="148" spans="1:37" ht="12.75" customHeight="1">
      <c r="A148" s="169" t="s">
        <v>7</v>
      </c>
      <c r="B148" s="141"/>
      <c r="C148" s="209" t="s">
        <v>86</v>
      </c>
      <c r="D148" s="210"/>
      <c r="E148" s="210"/>
      <c r="F148" s="210"/>
      <c r="G148" s="211"/>
      <c r="H148" s="74" t="s">
        <v>8</v>
      </c>
      <c r="I148" s="165" t="s">
        <v>9</v>
      </c>
      <c r="J148" s="166"/>
      <c r="K148" s="167">
        <f>+K136</f>
        <v>85.14</v>
      </c>
      <c r="L148" s="167"/>
      <c r="M148" s="167"/>
      <c r="N148" s="167"/>
      <c r="O148" s="202">
        <f>+ROUND('[6]Шуш_3 эт и выше'!O166,2)</f>
        <v>1.91</v>
      </c>
      <c r="P148" s="203"/>
      <c r="Q148" s="203"/>
      <c r="R148" s="203"/>
      <c r="S148" s="204"/>
      <c r="T148" s="167">
        <f>ROUND(K148*O148,2)</f>
        <v>162.62</v>
      </c>
      <c r="U148" s="167"/>
      <c r="V148" s="167"/>
      <c r="W148" s="167"/>
      <c r="X148" s="167"/>
      <c r="Y148" s="49">
        <f>ROUND(T148*$AF$28,2)</f>
        <v>81.31</v>
      </c>
      <c r="Z148" s="83">
        <f t="shared" si="13"/>
        <v>243.93</v>
      </c>
      <c r="AF148" s="159">
        <f>Z148+Z149</f>
        <v>585.14</v>
      </c>
      <c r="AH148" s="15"/>
      <c r="AI148" s="161">
        <v>693.58</v>
      </c>
      <c r="AK148" s="163">
        <f>AF148/AI148</f>
        <v>0.844</v>
      </c>
    </row>
    <row r="149" spans="1:37" ht="12.75" customHeight="1">
      <c r="A149" s="142"/>
      <c r="B149" s="144"/>
      <c r="C149" s="212"/>
      <c r="D149" s="213"/>
      <c r="E149" s="213"/>
      <c r="F149" s="213"/>
      <c r="G149" s="214"/>
      <c r="H149" s="74" t="s">
        <v>10</v>
      </c>
      <c r="I149" s="165" t="s">
        <v>11</v>
      </c>
      <c r="J149" s="166"/>
      <c r="K149" s="167">
        <f>+K137</f>
        <v>2812.91</v>
      </c>
      <c r="L149" s="167"/>
      <c r="M149" s="167"/>
      <c r="N149" s="167"/>
      <c r="O149" s="168">
        <f>+'[6]Шуш_3 эт и выше'!O167</f>
        <v>0.1213</v>
      </c>
      <c r="P149" s="168"/>
      <c r="Q149" s="168"/>
      <c r="R149" s="168"/>
      <c r="S149" s="168"/>
      <c r="T149" s="167">
        <f>K149*O149</f>
        <v>341.21</v>
      </c>
      <c r="U149" s="167"/>
      <c r="V149" s="167"/>
      <c r="W149" s="167"/>
      <c r="X149" s="167"/>
      <c r="Y149" s="51">
        <v>0</v>
      </c>
      <c r="Z149" s="83">
        <f t="shared" si="13"/>
        <v>341.21</v>
      </c>
      <c r="AF149" s="160"/>
      <c r="AH149" s="15"/>
      <c r="AI149" s="162"/>
      <c r="AK149" s="164"/>
    </row>
    <row r="150" spans="4:34" ht="0" customHeight="1" hidden="1">
      <c r="D150" s="61"/>
      <c r="E150" s="61"/>
      <c r="F150" s="61"/>
      <c r="G150" s="61"/>
      <c r="H150" s="61"/>
      <c r="I150" s="61"/>
      <c r="J150" s="61"/>
      <c r="AH150" s="15"/>
    </row>
    <row r="151" spans="4:10" ht="9.75" customHeight="1">
      <c r="D151" s="61"/>
      <c r="E151" s="61"/>
      <c r="F151" s="61"/>
      <c r="G151" s="61"/>
      <c r="H151" s="61"/>
      <c r="I151" s="61"/>
      <c r="J151" s="61"/>
    </row>
    <row r="152" spans="1:35" s="5" customFormat="1" ht="15">
      <c r="A152" s="176" t="s">
        <v>138</v>
      </c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  <c r="AF152" s="75"/>
      <c r="AG152" s="75"/>
      <c r="AH152"/>
      <c r="AI152" s="20"/>
    </row>
    <row r="153" spans="1:33" s="24" customFormat="1" ht="27" customHeight="1">
      <c r="A153" s="177" t="s">
        <v>41</v>
      </c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23"/>
      <c r="AG153" s="23"/>
    </row>
    <row r="154" spans="1:35" ht="51" customHeight="1" hidden="1">
      <c r="A154" s="178" t="s">
        <v>4</v>
      </c>
      <c r="B154" s="179"/>
      <c r="C154" s="180" t="s">
        <v>28</v>
      </c>
      <c r="D154" s="181"/>
      <c r="E154" s="181"/>
      <c r="F154" s="181"/>
      <c r="G154" s="181"/>
      <c r="H154" s="182"/>
      <c r="I154" s="200" t="s">
        <v>5</v>
      </c>
      <c r="J154" s="200"/>
      <c r="K154" s="200" t="s">
        <v>29</v>
      </c>
      <c r="L154" s="200"/>
      <c r="M154" s="200"/>
      <c r="N154" s="200"/>
      <c r="O154" s="200" t="str">
        <f>+'[6]Шуш_3 эт и выше'!O184:S184</f>
        <v>Объем теплоносителя, Гкал на нагрев, (м3, Гкал)</v>
      </c>
      <c r="P154" s="200"/>
      <c r="Q154" s="200"/>
      <c r="R154" s="200"/>
      <c r="S154" s="200"/>
      <c r="T154" s="200" t="s">
        <v>6</v>
      </c>
      <c r="U154" s="200"/>
      <c r="V154" s="200"/>
      <c r="W154" s="200"/>
      <c r="X154" s="200"/>
      <c r="Y154" s="52" t="s">
        <v>77</v>
      </c>
      <c r="Z154" s="48" t="s">
        <v>78</v>
      </c>
      <c r="AF154"/>
      <c r="AG154" s="14"/>
      <c r="AI154" s="15"/>
    </row>
    <row r="155" spans="1:38" ht="24" customHeight="1" hidden="1">
      <c r="A155" s="183">
        <v>1</v>
      </c>
      <c r="B155" s="184"/>
      <c r="C155" s="183">
        <v>2</v>
      </c>
      <c r="D155" s="185"/>
      <c r="E155" s="185"/>
      <c r="F155" s="185"/>
      <c r="G155" s="185"/>
      <c r="H155" s="184"/>
      <c r="I155" s="196">
        <v>3</v>
      </c>
      <c r="J155" s="196"/>
      <c r="K155" s="196">
        <v>4</v>
      </c>
      <c r="L155" s="196"/>
      <c r="M155" s="196"/>
      <c r="N155" s="196"/>
      <c r="O155" s="196">
        <v>5</v>
      </c>
      <c r="P155" s="196"/>
      <c r="Q155" s="196"/>
      <c r="R155" s="196"/>
      <c r="S155" s="196"/>
      <c r="T155" s="197" t="s">
        <v>79</v>
      </c>
      <c r="U155" s="198"/>
      <c r="V155" s="198"/>
      <c r="W155" s="198"/>
      <c r="X155" s="199"/>
      <c r="Y155" s="45" t="s">
        <v>90</v>
      </c>
      <c r="Z155" s="45" t="s">
        <v>80</v>
      </c>
      <c r="AF155"/>
      <c r="AG155" s="14"/>
      <c r="AI155" s="15"/>
      <c r="AJ155" s="14"/>
      <c r="AL155" s="14"/>
    </row>
    <row r="156" spans="1:38" ht="12.75" customHeight="1">
      <c r="A156" s="169" t="s">
        <v>7</v>
      </c>
      <c r="B156" s="141"/>
      <c r="C156" s="170" t="s">
        <v>85</v>
      </c>
      <c r="D156" s="171"/>
      <c r="E156" s="171"/>
      <c r="F156" s="171"/>
      <c r="G156" s="172"/>
      <c r="H156" s="74" t="s">
        <v>8</v>
      </c>
      <c r="I156" s="165" t="s">
        <v>9</v>
      </c>
      <c r="J156" s="166"/>
      <c r="K156" s="167">
        <f>+K146</f>
        <v>85.14</v>
      </c>
      <c r="L156" s="167"/>
      <c r="M156" s="167"/>
      <c r="N156" s="167"/>
      <c r="O156" s="167">
        <f>+O50*2</f>
        <v>6.48</v>
      </c>
      <c r="P156" s="167"/>
      <c r="Q156" s="167"/>
      <c r="R156" s="167"/>
      <c r="S156" s="167"/>
      <c r="T156" s="167">
        <f>K156*O156</f>
        <v>551.71</v>
      </c>
      <c r="U156" s="167"/>
      <c r="V156" s="167"/>
      <c r="W156" s="167"/>
      <c r="X156" s="167"/>
      <c r="Y156" s="49">
        <f>ROUND(T156*$AF$28,2)</f>
        <v>275.86</v>
      </c>
      <c r="Z156" s="83">
        <f>+T156+Y156</f>
        <v>827.57</v>
      </c>
      <c r="AF156" s="159">
        <f>Z156+Z157</f>
        <v>2077.91</v>
      </c>
      <c r="AG156" s="226">
        <f>T156+T157</f>
        <v>1802.05</v>
      </c>
      <c r="AI156" s="15"/>
      <c r="AJ156" s="161">
        <v>844.99</v>
      </c>
      <c r="AL156" s="163">
        <f>AG156/AJ156</f>
        <v>2.133</v>
      </c>
    </row>
    <row r="157" spans="1:38" ht="12.75" customHeight="1">
      <c r="A157" s="142"/>
      <c r="B157" s="144"/>
      <c r="C157" s="173"/>
      <c r="D157" s="174"/>
      <c r="E157" s="174"/>
      <c r="F157" s="174"/>
      <c r="G157" s="175"/>
      <c r="H157" s="74" t="s">
        <v>10</v>
      </c>
      <c r="I157" s="165" t="s">
        <v>11</v>
      </c>
      <c r="J157" s="166"/>
      <c r="K157" s="167">
        <f>+K147</f>
        <v>2812.91</v>
      </c>
      <c r="L157" s="167"/>
      <c r="M157" s="167"/>
      <c r="N157" s="167"/>
      <c r="O157" s="168">
        <f>O156*O$23</f>
        <v>0.4445</v>
      </c>
      <c r="P157" s="168"/>
      <c r="Q157" s="168"/>
      <c r="R157" s="168"/>
      <c r="S157" s="168"/>
      <c r="T157" s="167">
        <f>K157*O157</f>
        <v>1250.34</v>
      </c>
      <c r="U157" s="167"/>
      <c r="V157" s="167"/>
      <c r="W157" s="167"/>
      <c r="X157" s="167"/>
      <c r="Y157" s="51">
        <v>0</v>
      </c>
      <c r="Z157" s="83">
        <f>+T157+Y157</f>
        <v>1250.34</v>
      </c>
      <c r="AF157" s="160"/>
      <c r="AG157" s="227"/>
      <c r="AI157" s="15"/>
      <c r="AJ157" s="162"/>
      <c r="AL157" s="164"/>
    </row>
    <row r="158" spans="1:38" ht="12.75" customHeight="1">
      <c r="A158" s="169" t="s">
        <v>7</v>
      </c>
      <c r="B158" s="141"/>
      <c r="C158" s="170" t="s">
        <v>86</v>
      </c>
      <c r="D158" s="171"/>
      <c r="E158" s="171"/>
      <c r="F158" s="171"/>
      <c r="G158" s="172"/>
      <c r="H158" s="74" t="s">
        <v>8</v>
      </c>
      <c r="I158" s="165" t="s">
        <v>9</v>
      </c>
      <c r="J158" s="166"/>
      <c r="K158" s="167">
        <f>+K148</f>
        <v>85.14</v>
      </c>
      <c r="L158" s="167"/>
      <c r="M158" s="167"/>
      <c r="N158" s="167"/>
      <c r="O158" s="167">
        <f>+O156</f>
        <v>6.48</v>
      </c>
      <c r="P158" s="167"/>
      <c r="Q158" s="167"/>
      <c r="R158" s="167"/>
      <c r="S158" s="167"/>
      <c r="T158" s="167">
        <f>K158*O158</f>
        <v>551.71</v>
      </c>
      <c r="U158" s="167"/>
      <c r="V158" s="167"/>
      <c r="W158" s="167"/>
      <c r="X158" s="167"/>
      <c r="Y158" s="49">
        <f>ROUND(T158*$AF$28,2)</f>
        <v>275.86</v>
      </c>
      <c r="Z158" s="83">
        <f>+T158+Y158</f>
        <v>827.57</v>
      </c>
      <c r="AF158" s="159">
        <f>Z158+Z159</f>
        <v>1985.08</v>
      </c>
      <c r="AG158" s="226">
        <f>T158+T159</f>
        <v>1709.22</v>
      </c>
      <c r="AI158" s="15"/>
      <c r="AJ158" s="161">
        <v>844.99</v>
      </c>
      <c r="AL158" s="163">
        <f>AG158/AJ158</f>
        <v>2.023</v>
      </c>
    </row>
    <row r="159" spans="1:38" ht="12.75" customHeight="1">
      <c r="A159" s="142"/>
      <c r="B159" s="144"/>
      <c r="C159" s="173"/>
      <c r="D159" s="174"/>
      <c r="E159" s="174"/>
      <c r="F159" s="174"/>
      <c r="G159" s="175"/>
      <c r="H159" s="74" t="s">
        <v>10</v>
      </c>
      <c r="I159" s="165" t="s">
        <v>11</v>
      </c>
      <c r="J159" s="166"/>
      <c r="K159" s="167">
        <f>+K149</f>
        <v>2812.91</v>
      </c>
      <c r="L159" s="167"/>
      <c r="M159" s="167"/>
      <c r="N159" s="167"/>
      <c r="O159" s="168">
        <f>O158*O$25</f>
        <v>0.4115</v>
      </c>
      <c r="P159" s="168"/>
      <c r="Q159" s="168"/>
      <c r="R159" s="168"/>
      <c r="S159" s="168"/>
      <c r="T159" s="167">
        <f>K159*O159</f>
        <v>1157.51</v>
      </c>
      <c r="U159" s="167"/>
      <c r="V159" s="167"/>
      <c r="W159" s="167"/>
      <c r="X159" s="167"/>
      <c r="Y159" s="51">
        <v>0</v>
      </c>
      <c r="Z159" s="83">
        <f>+T159+Y159</f>
        <v>1157.51</v>
      </c>
      <c r="AF159" s="160"/>
      <c r="AG159" s="227"/>
      <c r="AI159" s="15"/>
      <c r="AJ159" s="162"/>
      <c r="AL159" s="164"/>
    </row>
    <row r="160" spans="1:33" s="24" customFormat="1" ht="30" customHeight="1">
      <c r="A160" s="177" t="s">
        <v>43</v>
      </c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  <c r="AE160" s="177"/>
      <c r="AF160" s="177"/>
      <c r="AG160" s="177"/>
    </row>
    <row r="161" spans="1:38" ht="12.75" customHeight="1">
      <c r="A161" s="169" t="s">
        <v>7</v>
      </c>
      <c r="B161" s="141"/>
      <c r="C161" s="170" t="s">
        <v>85</v>
      </c>
      <c r="D161" s="171"/>
      <c r="E161" s="171"/>
      <c r="F161" s="171"/>
      <c r="G161" s="172"/>
      <c r="H161" s="74" t="s">
        <v>8</v>
      </c>
      <c r="I161" s="165" t="s">
        <v>9</v>
      </c>
      <c r="J161" s="166"/>
      <c r="K161" s="167">
        <f>+K156</f>
        <v>85.14</v>
      </c>
      <c r="L161" s="167"/>
      <c r="M161" s="167"/>
      <c r="N161" s="167"/>
      <c r="O161" s="167">
        <f>+O74*2</f>
        <v>5.26</v>
      </c>
      <c r="P161" s="167"/>
      <c r="Q161" s="167"/>
      <c r="R161" s="167"/>
      <c r="S161" s="167"/>
      <c r="T161" s="167">
        <f>K161*O161</f>
        <v>447.84</v>
      </c>
      <c r="U161" s="167"/>
      <c r="V161" s="167"/>
      <c r="W161" s="167"/>
      <c r="X161" s="167"/>
      <c r="Y161" s="49">
        <f>ROUND(T161*$AF$28,2)</f>
        <v>223.92</v>
      </c>
      <c r="Z161" s="83">
        <f>+T161+Y161</f>
        <v>671.76</v>
      </c>
      <c r="AF161" s="159">
        <f>Z161+Z162</f>
        <v>1686.66</v>
      </c>
      <c r="AG161" s="226">
        <f>T161+T162</f>
        <v>1462.74</v>
      </c>
      <c r="AI161" s="15"/>
      <c r="AJ161" s="161">
        <v>844.99</v>
      </c>
      <c r="AL161" s="163">
        <f>AG161/AJ161</f>
        <v>1.731</v>
      </c>
    </row>
    <row r="162" spans="1:38" ht="12.75" customHeight="1">
      <c r="A162" s="142"/>
      <c r="B162" s="144"/>
      <c r="C162" s="173"/>
      <c r="D162" s="174"/>
      <c r="E162" s="174"/>
      <c r="F162" s="174"/>
      <c r="G162" s="175"/>
      <c r="H162" s="74" t="s">
        <v>10</v>
      </c>
      <c r="I162" s="165" t="s">
        <v>11</v>
      </c>
      <c r="J162" s="166"/>
      <c r="K162" s="167">
        <f>+K157</f>
        <v>2812.91</v>
      </c>
      <c r="L162" s="167"/>
      <c r="M162" s="167"/>
      <c r="N162" s="167"/>
      <c r="O162" s="168">
        <f>O161*O$23</f>
        <v>0.3608</v>
      </c>
      <c r="P162" s="168"/>
      <c r="Q162" s="168"/>
      <c r="R162" s="168"/>
      <c r="S162" s="168"/>
      <c r="T162" s="167">
        <f>K162*O162</f>
        <v>1014.9</v>
      </c>
      <c r="U162" s="167"/>
      <c r="V162" s="167"/>
      <c r="W162" s="167"/>
      <c r="X162" s="167"/>
      <c r="Y162" s="51">
        <v>0</v>
      </c>
      <c r="Z162" s="83">
        <f>+T162+Y162</f>
        <v>1014.9</v>
      </c>
      <c r="AF162" s="160"/>
      <c r="AG162" s="227"/>
      <c r="AI162" s="15"/>
      <c r="AJ162" s="162"/>
      <c r="AL162" s="164"/>
    </row>
    <row r="163" spans="1:38" ht="12.75" customHeight="1">
      <c r="A163" s="169" t="s">
        <v>7</v>
      </c>
      <c r="B163" s="141"/>
      <c r="C163" s="170" t="s">
        <v>86</v>
      </c>
      <c r="D163" s="171"/>
      <c r="E163" s="171"/>
      <c r="F163" s="171"/>
      <c r="G163" s="172"/>
      <c r="H163" s="74" t="s">
        <v>8</v>
      </c>
      <c r="I163" s="165" t="s">
        <v>9</v>
      </c>
      <c r="J163" s="166"/>
      <c r="K163" s="167">
        <f>+K158</f>
        <v>85.14</v>
      </c>
      <c r="L163" s="167"/>
      <c r="M163" s="167"/>
      <c r="N163" s="167"/>
      <c r="O163" s="167">
        <f>+O161</f>
        <v>5.26</v>
      </c>
      <c r="P163" s="167"/>
      <c r="Q163" s="167"/>
      <c r="R163" s="167"/>
      <c r="S163" s="167"/>
      <c r="T163" s="167">
        <f>K163*O163</f>
        <v>447.84</v>
      </c>
      <c r="U163" s="167"/>
      <c r="V163" s="167"/>
      <c r="W163" s="167"/>
      <c r="X163" s="167"/>
      <c r="Y163" s="49">
        <f>ROUND(T163*$AF$28,2)</f>
        <v>223.92</v>
      </c>
      <c r="Z163" s="83">
        <f>+T163+Y163</f>
        <v>671.76</v>
      </c>
      <c r="AF163" s="159">
        <f>Z163+Z164</f>
        <v>1611.27</v>
      </c>
      <c r="AG163" s="226">
        <f>T163+T164</f>
        <v>1387.35</v>
      </c>
      <c r="AI163" s="15"/>
      <c r="AJ163" s="161">
        <v>844.99</v>
      </c>
      <c r="AL163" s="163">
        <f>AG163/AJ163</f>
        <v>1.642</v>
      </c>
    </row>
    <row r="164" spans="1:38" ht="12.75" customHeight="1">
      <c r="A164" s="142"/>
      <c r="B164" s="144"/>
      <c r="C164" s="173"/>
      <c r="D164" s="174"/>
      <c r="E164" s="174"/>
      <c r="F164" s="174"/>
      <c r="G164" s="175"/>
      <c r="H164" s="74" t="s">
        <v>10</v>
      </c>
      <c r="I164" s="165" t="s">
        <v>11</v>
      </c>
      <c r="J164" s="166"/>
      <c r="K164" s="167">
        <f>+K159</f>
        <v>2812.91</v>
      </c>
      <c r="L164" s="167"/>
      <c r="M164" s="167"/>
      <c r="N164" s="167"/>
      <c r="O164" s="168">
        <f>O163*O$25</f>
        <v>0.334</v>
      </c>
      <c r="P164" s="168"/>
      <c r="Q164" s="168"/>
      <c r="R164" s="168"/>
      <c r="S164" s="168"/>
      <c r="T164" s="167">
        <f>K164*O164</f>
        <v>939.51</v>
      </c>
      <c r="U164" s="167"/>
      <c r="V164" s="167"/>
      <c r="W164" s="167"/>
      <c r="X164" s="167"/>
      <c r="Y164" s="51">
        <v>0</v>
      </c>
      <c r="Z164" s="83">
        <f>+T164+Y164</f>
        <v>939.51</v>
      </c>
      <c r="AF164" s="160"/>
      <c r="AG164" s="227"/>
      <c r="AI164" s="15"/>
      <c r="AJ164" s="162"/>
      <c r="AL164" s="164"/>
    </row>
    <row r="165" spans="1:39" ht="25.5" customHeight="1">
      <c r="A165" s="177" t="s">
        <v>48</v>
      </c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9"/>
      <c r="AG165" s="37"/>
      <c r="AL165" s="38" t="s">
        <v>114</v>
      </c>
      <c r="AM165" s="39" t="s">
        <v>115</v>
      </c>
    </row>
    <row r="166" spans="1:38" ht="12.75" customHeight="1">
      <c r="A166" s="169" t="s">
        <v>7</v>
      </c>
      <c r="B166" s="141"/>
      <c r="C166" s="170" t="s">
        <v>85</v>
      </c>
      <c r="D166" s="171"/>
      <c r="E166" s="171"/>
      <c r="F166" s="171"/>
      <c r="G166" s="172"/>
      <c r="H166" s="74" t="s">
        <v>8</v>
      </c>
      <c r="I166" s="165" t="s">
        <v>9</v>
      </c>
      <c r="J166" s="166"/>
      <c r="K166" s="167">
        <f>+K161</f>
        <v>85.14</v>
      </c>
      <c r="L166" s="167"/>
      <c r="M166" s="167"/>
      <c r="N166" s="167"/>
      <c r="O166" s="167">
        <f>+O134*2</f>
        <v>1.1</v>
      </c>
      <c r="P166" s="167"/>
      <c r="Q166" s="167"/>
      <c r="R166" s="167"/>
      <c r="S166" s="167"/>
      <c r="T166" s="167">
        <f>K166*O166</f>
        <v>93.65</v>
      </c>
      <c r="U166" s="167"/>
      <c r="V166" s="167"/>
      <c r="W166" s="167"/>
      <c r="X166" s="167"/>
      <c r="Y166" s="49">
        <f>ROUND(T166*$AF$28,2)</f>
        <v>46.83</v>
      </c>
      <c r="Z166" s="83">
        <f>+T166+Y166</f>
        <v>140.48</v>
      </c>
      <c r="AF166" s="159">
        <f>Z166+Z167</f>
        <v>352.85</v>
      </c>
      <c r="AG166" s="226">
        <f>T166+T167</f>
        <v>306.02</v>
      </c>
      <c r="AI166" s="15"/>
      <c r="AJ166" s="161">
        <v>844.99</v>
      </c>
      <c r="AL166" s="163">
        <f>AG166/AJ166</f>
        <v>0.362</v>
      </c>
    </row>
    <row r="167" spans="1:38" ht="12.75" customHeight="1">
      <c r="A167" s="142"/>
      <c r="B167" s="144"/>
      <c r="C167" s="173"/>
      <c r="D167" s="174"/>
      <c r="E167" s="174"/>
      <c r="F167" s="174"/>
      <c r="G167" s="175"/>
      <c r="H167" s="74" t="s">
        <v>10</v>
      </c>
      <c r="I167" s="165" t="s">
        <v>11</v>
      </c>
      <c r="J167" s="166"/>
      <c r="K167" s="167">
        <f>+K162</f>
        <v>2812.91</v>
      </c>
      <c r="L167" s="167"/>
      <c r="M167" s="167"/>
      <c r="N167" s="167"/>
      <c r="O167" s="168">
        <f>O166*O$23</f>
        <v>0.0755</v>
      </c>
      <c r="P167" s="168"/>
      <c r="Q167" s="168"/>
      <c r="R167" s="168"/>
      <c r="S167" s="168"/>
      <c r="T167" s="167">
        <f>K167*O167</f>
        <v>212.37</v>
      </c>
      <c r="U167" s="167"/>
      <c r="V167" s="167"/>
      <c r="W167" s="167"/>
      <c r="X167" s="167"/>
      <c r="Y167" s="51">
        <v>0</v>
      </c>
      <c r="Z167" s="83">
        <f>+T167+Y167</f>
        <v>212.37</v>
      </c>
      <c r="AF167" s="160"/>
      <c r="AG167" s="227"/>
      <c r="AI167" s="15"/>
      <c r="AJ167" s="162"/>
      <c r="AL167" s="164"/>
    </row>
    <row r="168" spans="1:38" ht="12.75" customHeight="1">
      <c r="A168" s="169" t="s">
        <v>7</v>
      </c>
      <c r="B168" s="141"/>
      <c r="C168" s="170" t="s">
        <v>86</v>
      </c>
      <c r="D168" s="171"/>
      <c r="E168" s="171"/>
      <c r="F168" s="171"/>
      <c r="G168" s="172"/>
      <c r="H168" s="74" t="s">
        <v>8</v>
      </c>
      <c r="I168" s="165" t="s">
        <v>9</v>
      </c>
      <c r="J168" s="166"/>
      <c r="K168" s="167">
        <f>+K163</f>
        <v>85.14</v>
      </c>
      <c r="L168" s="167"/>
      <c r="M168" s="167"/>
      <c r="N168" s="167"/>
      <c r="O168" s="167">
        <f>+O166</f>
        <v>1.1</v>
      </c>
      <c r="P168" s="167"/>
      <c r="Q168" s="167"/>
      <c r="R168" s="167"/>
      <c r="S168" s="167"/>
      <c r="T168" s="167">
        <f>K168*O168</f>
        <v>93.65</v>
      </c>
      <c r="U168" s="167"/>
      <c r="V168" s="167"/>
      <c r="W168" s="167"/>
      <c r="X168" s="167"/>
      <c r="Y168" s="49">
        <f>ROUND(T168*$AF$28,2)</f>
        <v>46.83</v>
      </c>
      <c r="Z168" s="83">
        <f>+T168+Y168</f>
        <v>140.48</v>
      </c>
      <c r="AF168" s="159">
        <f>Z168+Z169</f>
        <v>337.1</v>
      </c>
      <c r="AG168" s="226">
        <f>T168+T169</f>
        <v>290.27</v>
      </c>
      <c r="AI168" s="15"/>
      <c r="AJ168" s="161">
        <v>844.99</v>
      </c>
      <c r="AL168" s="163">
        <f>AG168/AJ168</f>
        <v>0.344</v>
      </c>
    </row>
    <row r="169" spans="1:38" ht="12.75" customHeight="1">
      <c r="A169" s="142"/>
      <c r="B169" s="144"/>
      <c r="C169" s="173"/>
      <c r="D169" s="174"/>
      <c r="E169" s="174"/>
      <c r="F169" s="174"/>
      <c r="G169" s="175"/>
      <c r="H169" s="74" t="s">
        <v>10</v>
      </c>
      <c r="I169" s="165" t="s">
        <v>11</v>
      </c>
      <c r="J169" s="166"/>
      <c r="K169" s="167">
        <f>+K164</f>
        <v>2812.91</v>
      </c>
      <c r="L169" s="167"/>
      <c r="M169" s="167"/>
      <c r="N169" s="167"/>
      <c r="O169" s="168">
        <f>O168*O$25</f>
        <v>0.0699</v>
      </c>
      <c r="P169" s="168"/>
      <c r="Q169" s="168"/>
      <c r="R169" s="168"/>
      <c r="S169" s="168"/>
      <c r="T169" s="167">
        <f>K169*O169</f>
        <v>196.62</v>
      </c>
      <c r="U169" s="167"/>
      <c r="V169" s="167"/>
      <c r="W169" s="167"/>
      <c r="X169" s="167"/>
      <c r="Y169" s="51">
        <v>0</v>
      </c>
      <c r="Z169" s="83">
        <f>+T169+Y169</f>
        <v>196.62</v>
      </c>
      <c r="AF169" s="160"/>
      <c r="AG169" s="227"/>
      <c r="AI169" s="15"/>
      <c r="AJ169" s="162"/>
      <c r="AL169" s="164"/>
    </row>
    <row r="170" spans="1:33" s="24" customFormat="1" ht="25.5" customHeight="1">
      <c r="A170" s="177" t="s">
        <v>49</v>
      </c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177"/>
      <c r="AE170" s="177"/>
      <c r="AF170" s="177"/>
      <c r="AG170" s="177"/>
    </row>
    <row r="171" spans="1:38" ht="12.75" customHeight="1">
      <c r="A171" s="169" t="s">
        <v>7</v>
      </c>
      <c r="B171" s="141"/>
      <c r="C171" s="170" t="s">
        <v>85</v>
      </c>
      <c r="D171" s="171"/>
      <c r="E171" s="171"/>
      <c r="F171" s="171"/>
      <c r="G171" s="172"/>
      <c r="H171" s="74" t="s">
        <v>8</v>
      </c>
      <c r="I171" s="165" t="s">
        <v>9</v>
      </c>
      <c r="J171" s="166"/>
      <c r="K171" s="167">
        <f>+K166</f>
        <v>85.14</v>
      </c>
      <c r="L171" s="167"/>
      <c r="M171" s="167"/>
      <c r="N171" s="167"/>
      <c r="O171" s="167">
        <f>+O146*2</f>
        <v>3.82</v>
      </c>
      <c r="P171" s="167"/>
      <c r="Q171" s="167"/>
      <c r="R171" s="167"/>
      <c r="S171" s="167"/>
      <c r="T171" s="167">
        <f>K171*O171</f>
        <v>325.23</v>
      </c>
      <c r="U171" s="167"/>
      <c r="V171" s="167"/>
      <c r="W171" s="167"/>
      <c r="X171" s="167"/>
      <c r="Y171" s="49">
        <f>ROUND(T171*$AF$28,2)</f>
        <v>162.62</v>
      </c>
      <c r="Z171" s="83">
        <f>+T171+Y171</f>
        <v>487.85</v>
      </c>
      <c r="AF171" s="159">
        <f>Z171+Z172</f>
        <v>1225.11</v>
      </c>
      <c r="AG171" s="226">
        <f>T171+T172</f>
        <v>1062.49</v>
      </c>
      <c r="AI171" s="15"/>
      <c r="AJ171" s="161">
        <v>844.99</v>
      </c>
      <c r="AL171" s="163">
        <f>AG171/AJ171</f>
        <v>1.257</v>
      </c>
    </row>
    <row r="172" spans="1:38" ht="12.75" customHeight="1">
      <c r="A172" s="142"/>
      <c r="B172" s="144"/>
      <c r="C172" s="173"/>
      <c r="D172" s="174"/>
      <c r="E172" s="174"/>
      <c r="F172" s="174"/>
      <c r="G172" s="175"/>
      <c r="H172" s="74" t="s">
        <v>10</v>
      </c>
      <c r="I172" s="165" t="s">
        <v>11</v>
      </c>
      <c r="J172" s="166"/>
      <c r="K172" s="167">
        <f>+K167</f>
        <v>2812.91</v>
      </c>
      <c r="L172" s="167"/>
      <c r="M172" s="167"/>
      <c r="N172" s="167"/>
      <c r="O172" s="168">
        <f>O171*O$23</f>
        <v>0.2621</v>
      </c>
      <c r="P172" s="168"/>
      <c r="Q172" s="168"/>
      <c r="R172" s="168"/>
      <c r="S172" s="168"/>
      <c r="T172" s="167">
        <f>K172*O172</f>
        <v>737.26</v>
      </c>
      <c r="U172" s="167"/>
      <c r="V172" s="167"/>
      <c r="W172" s="167"/>
      <c r="X172" s="167"/>
      <c r="Y172" s="51">
        <v>0</v>
      </c>
      <c r="Z172" s="83">
        <f>+T172+Y172</f>
        <v>737.26</v>
      </c>
      <c r="AF172" s="160"/>
      <c r="AG172" s="227"/>
      <c r="AI172" s="15"/>
      <c r="AJ172" s="162"/>
      <c r="AL172" s="164"/>
    </row>
    <row r="173" spans="1:38" ht="12.75" customHeight="1">
      <c r="A173" s="169" t="s">
        <v>7</v>
      </c>
      <c r="B173" s="141"/>
      <c r="C173" s="170" t="s">
        <v>86</v>
      </c>
      <c r="D173" s="171"/>
      <c r="E173" s="171"/>
      <c r="F173" s="171"/>
      <c r="G173" s="172"/>
      <c r="H173" s="74" t="s">
        <v>8</v>
      </c>
      <c r="I173" s="165" t="s">
        <v>9</v>
      </c>
      <c r="J173" s="166"/>
      <c r="K173" s="167">
        <f>+K168</f>
        <v>85.14</v>
      </c>
      <c r="L173" s="167"/>
      <c r="M173" s="167"/>
      <c r="N173" s="167"/>
      <c r="O173" s="167">
        <f>+O171</f>
        <v>3.82</v>
      </c>
      <c r="P173" s="167"/>
      <c r="Q173" s="167"/>
      <c r="R173" s="167"/>
      <c r="S173" s="167"/>
      <c r="T173" s="167">
        <f>K173*O173</f>
        <v>325.23</v>
      </c>
      <c r="U173" s="167"/>
      <c r="V173" s="167"/>
      <c r="W173" s="167"/>
      <c r="X173" s="167"/>
      <c r="Y173" s="49">
        <f>ROUND(T173*$AF$28,2)</f>
        <v>162.62</v>
      </c>
      <c r="Z173" s="83">
        <f>+T173+Y173</f>
        <v>487.85</v>
      </c>
      <c r="AF173" s="159">
        <f>Z173+Z174</f>
        <v>1170.26</v>
      </c>
      <c r="AG173" s="226">
        <f>T173+T174</f>
        <v>1007.64</v>
      </c>
      <c r="AI173" s="15"/>
      <c r="AJ173" s="161">
        <v>844.99</v>
      </c>
      <c r="AL173" s="163">
        <f>AG173/AJ173</f>
        <v>1.192</v>
      </c>
    </row>
    <row r="174" spans="1:38" ht="12.75" customHeight="1">
      <c r="A174" s="142"/>
      <c r="B174" s="144"/>
      <c r="C174" s="173"/>
      <c r="D174" s="174"/>
      <c r="E174" s="174"/>
      <c r="F174" s="174"/>
      <c r="G174" s="175"/>
      <c r="H174" s="74" t="s">
        <v>10</v>
      </c>
      <c r="I174" s="165" t="s">
        <v>11</v>
      </c>
      <c r="J174" s="166"/>
      <c r="K174" s="167">
        <f>+K169</f>
        <v>2812.91</v>
      </c>
      <c r="L174" s="167"/>
      <c r="M174" s="167"/>
      <c r="N174" s="167"/>
      <c r="O174" s="168">
        <f>O173*O$25</f>
        <v>0.2426</v>
      </c>
      <c r="P174" s="168"/>
      <c r="Q174" s="168"/>
      <c r="R174" s="168"/>
      <c r="S174" s="168"/>
      <c r="T174" s="167">
        <f>K174*O174</f>
        <v>682.41</v>
      </c>
      <c r="U174" s="167"/>
      <c r="V174" s="167"/>
      <c r="W174" s="167"/>
      <c r="X174" s="167"/>
      <c r="Y174" s="51">
        <v>0</v>
      </c>
      <c r="Z174" s="83">
        <f>+T174+Y174</f>
        <v>682.41</v>
      </c>
      <c r="AF174" s="160"/>
      <c r="AG174" s="227"/>
      <c r="AI174" s="15"/>
      <c r="AJ174" s="162"/>
      <c r="AL174" s="164"/>
    </row>
    <row r="175" spans="1:38" ht="3" customHeight="1">
      <c r="A175" s="32"/>
      <c r="B175" s="32"/>
      <c r="C175" s="76"/>
      <c r="D175" s="76"/>
      <c r="E175" s="76"/>
      <c r="F175" s="76"/>
      <c r="G175" s="76"/>
      <c r="I175" s="14"/>
      <c r="J175" s="14"/>
      <c r="K175" s="77"/>
      <c r="L175" s="77"/>
      <c r="M175" s="77"/>
      <c r="N175" s="77"/>
      <c r="O175" s="78"/>
      <c r="P175" s="78"/>
      <c r="Q175" s="78"/>
      <c r="R175" s="78"/>
      <c r="S175" s="78"/>
      <c r="T175" s="77"/>
      <c r="U175" s="77"/>
      <c r="V175" s="77"/>
      <c r="W175" s="77"/>
      <c r="X175" s="77"/>
      <c r="AF175"/>
      <c r="AG175" s="79"/>
      <c r="AJ175" s="80"/>
      <c r="AL175" s="81"/>
    </row>
    <row r="176" spans="1:35" s="5" customFormat="1" ht="15">
      <c r="A176" s="176" t="s">
        <v>139</v>
      </c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76"/>
      <c r="AE176" s="176"/>
      <c r="AF176" s="75"/>
      <c r="AG176" s="75"/>
      <c r="AH176"/>
      <c r="AI176" s="20"/>
    </row>
    <row r="177" spans="1:33" s="24" customFormat="1" ht="27" customHeight="1">
      <c r="A177" s="177" t="s">
        <v>41</v>
      </c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7"/>
      <c r="AE177" s="177"/>
      <c r="AF177" s="23"/>
      <c r="AG177" s="23"/>
    </row>
    <row r="178" spans="1:35" ht="52.5">
      <c r="A178" s="178" t="s">
        <v>4</v>
      </c>
      <c r="B178" s="179"/>
      <c r="C178" s="180" t="s">
        <v>28</v>
      </c>
      <c r="D178" s="181"/>
      <c r="E178" s="181"/>
      <c r="F178" s="181"/>
      <c r="G178" s="181"/>
      <c r="H178" s="182"/>
      <c r="I178" s="200" t="s">
        <v>5</v>
      </c>
      <c r="J178" s="200"/>
      <c r="K178" s="200" t="s">
        <v>29</v>
      </c>
      <c r="L178" s="200"/>
      <c r="M178" s="200"/>
      <c r="N178" s="200"/>
      <c r="O178" s="200" t="str">
        <f>+O154</f>
        <v>Объем теплоносителя, Гкал на нагрев, (м3, Гкал)</v>
      </c>
      <c r="P178" s="200"/>
      <c r="Q178" s="200"/>
      <c r="R178" s="200"/>
      <c r="S178" s="200"/>
      <c r="T178" s="200" t="s">
        <v>6</v>
      </c>
      <c r="U178" s="200"/>
      <c r="V178" s="200"/>
      <c r="W178" s="200"/>
      <c r="X178" s="200"/>
      <c r="Y178" s="52" t="s">
        <v>77</v>
      </c>
      <c r="Z178" s="48" t="s">
        <v>78</v>
      </c>
      <c r="AF178"/>
      <c r="AG178" s="14"/>
      <c r="AI178" s="15"/>
    </row>
    <row r="179" spans="1:38" ht="20.25">
      <c r="A179" s="183">
        <v>1</v>
      </c>
      <c r="B179" s="184"/>
      <c r="C179" s="183">
        <v>2</v>
      </c>
      <c r="D179" s="185"/>
      <c r="E179" s="185"/>
      <c r="F179" s="185"/>
      <c r="G179" s="185"/>
      <c r="H179" s="184"/>
      <c r="I179" s="196">
        <v>3</v>
      </c>
      <c r="J179" s="196"/>
      <c r="K179" s="196">
        <v>4</v>
      </c>
      <c r="L179" s="196"/>
      <c r="M179" s="196"/>
      <c r="N179" s="196"/>
      <c r="O179" s="196">
        <v>5</v>
      </c>
      <c r="P179" s="196"/>
      <c r="Q179" s="196"/>
      <c r="R179" s="196"/>
      <c r="S179" s="196"/>
      <c r="T179" s="197" t="s">
        <v>79</v>
      </c>
      <c r="U179" s="198"/>
      <c r="V179" s="198"/>
      <c r="W179" s="198"/>
      <c r="X179" s="199"/>
      <c r="Y179" s="45" t="s">
        <v>90</v>
      </c>
      <c r="Z179" s="45" t="s">
        <v>80</v>
      </c>
      <c r="AF179"/>
      <c r="AG179" s="14"/>
      <c r="AI179" s="15"/>
      <c r="AJ179" s="14"/>
      <c r="AL179" s="14"/>
    </row>
    <row r="180" spans="1:38" ht="12.75" customHeight="1">
      <c r="A180" s="169" t="s">
        <v>7</v>
      </c>
      <c r="B180" s="141"/>
      <c r="C180" s="170" t="s">
        <v>85</v>
      </c>
      <c r="D180" s="171"/>
      <c r="E180" s="171"/>
      <c r="F180" s="171"/>
      <c r="G180" s="172"/>
      <c r="H180" s="74" t="s">
        <v>8</v>
      </c>
      <c r="I180" s="165" t="s">
        <v>9</v>
      </c>
      <c r="J180" s="166"/>
      <c r="K180" s="167">
        <f>K166</f>
        <v>85.14</v>
      </c>
      <c r="L180" s="167"/>
      <c r="M180" s="167"/>
      <c r="N180" s="167"/>
      <c r="O180" s="167">
        <f>+O50*3</f>
        <v>9.72</v>
      </c>
      <c r="P180" s="167"/>
      <c r="Q180" s="167"/>
      <c r="R180" s="167"/>
      <c r="S180" s="167"/>
      <c r="T180" s="167">
        <f>K180*O180</f>
        <v>827.56</v>
      </c>
      <c r="U180" s="167"/>
      <c r="V180" s="167"/>
      <c r="W180" s="167"/>
      <c r="X180" s="167"/>
      <c r="Y180" s="49">
        <f>ROUND(T180*$AF$28,2)</f>
        <v>413.78</v>
      </c>
      <c r="Z180" s="83">
        <f>+T180+Y180</f>
        <v>1241.34</v>
      </c>
      <c r="AF180" s="159">
        <f>Z180+Z181</f>
        <v>3116.99</v>
      </c>
      <c r="AG180" s="226">
        <f>T180+T181</f>
        <v>2703.21</v>
      </c>
      <c r="AI180" s="15"/>
      <c r="AJ180" s="161">
        <v>844.99</v>
      </c>
      <c r="AL180" s="163">
        <f>AG180/AJ180</f>
        <v>3.199</v>
      </c>
    </row>
    <row r="181" spans="1:38" ht="12.75" customHeight="1">
      <c r="A181" s="142"/>
      <c r="B181" s="144"/>
      <c r="C181" s="173"/>
      <c r="D181" s="174"/>
      <c r="E181" s="174"/>
      <c r="F181" s="174"/>
      <c r="G181" s="175"/>
      <c r="H181" s="74" t="s">
        <v>10</v>
      </c>
      <c r="I181" s="165" t="s">
        <v>11</v>
      </c>
      <c r="J181" s="166"/>
      <c r="K181" s="167">
        <f>K167</f>
        <v>2812.91</v>
      </c>
      <c r="L181" s="167"/>
      <c r="M181" s="167"/>
      <c r="N181" s="167"/>
      <c r="O181" s="168">
        <f>O180*O$23</f>
        <v>0.6668</v>
      </c>
      <c r="P181" s="168"/>
      <c r="Q181" s="168"/>
      <c r="R181" s="168"/>
      <c r="S181" s="168"/>
      <c r="T181" s="167">
        <f>K181*O181</f>
        <v>1875.65</v>
      </c>
      <c r="U181" s="167"/>
      <c r="V181" s="167"/>
      <c r="W181" s="167"/>
      <c r="X181" s="167"/>
      <c r="Y181" s="51">
        <v>0</v>
      </c>
      <c r="Z181" s="83">
        <f>+T181+Y181</f>
        <v>1875.65</v>
      </c>
      <c r="AF181" s="160"/>
      <c r="AG181" s="227"/>
      <c r="AI181" s="15"/>
      <c r="AJ181" s="162"/>
      <c r="AL181" s="164"/>
    </row>
    <row r="182" spans="1:38" ht="12.75" customHeight="1">
      <c r="A182" s="169" t="s">
        <v>7</v>
      </c>
      <c r="B182" s="141"/>
      <c r="C182" s="170" t="s">
        <v>86</v>
      </c>
      <c r="D182" s="171"/>
      <c r="E182" s="171"/>
      <c r="F182" s="171"/>
      <c r="G182" s="172"/>
      <c r="H182" s="74" t="s">
        <v>8</v>
      </c>
      <c r="I182" s="165" t="s">
        <v>9</v>
      </c>
      <c r="J182" s="166"/>
      <c r="K182" s="167">
        <f>K168</f>
        <v>85.14</v>
      </c>
      <c r="L182" s="167"/>
      <c r="M182" s="167"/>
      <c r="N182" s="167"/>
      <c r="O182" s="167">
        <f>+O180</f>
        <v>9.72</v>
      </c>
      <c r="P182" s="167"/>
      <c r="Q182" s="167"/>
      <c r="R182" s="167"/>
      <c r="S182" s="167"/>
      <c r="T182" s="167">
        <f>K182*O182</f>
        <v>827.56</v>
      </c>
      <c r="U182" s="167"/>
      <c r="V182" s="167"/>
      <c r="W182" s="167"/>
      <c r="X182" s="167"/>
      <c r="Y182" s="49">
        <f>ROUND(T182*$AF$28,2)</f>
        <v>413.78</v>
      </c>
      <c r="Z182" s="83">
        <f>+T182+Y182</f>
        <v>1241.34</v>
      </c>
      <c r="AF182" s="159">
        <f>Z182+Z183</f>
        <v>2977.47</v>
      </c>
      <c r="AG182" s="226">
        <f>T182+T183</f>
        <v>2563.69</v>
      </c>
      <c r="AI182" s="15"/>
      <c r="AJ182" s="161">
        <v>844.99</v>
      </c>
      <c r="AL182" s="163">
        <f>AG182/AJ182</f>
        <v>3.034</v>
      </c>
    </row>
    <row r="183" spans="1:38" ht="12.75" customHeight="1">
      <c r="A183" s="142"/>
      <c r="B183" s="144"/>
      <c r="C183" s="173"/>
      <c r="D183" s="174"/>
      <c r="E183" s="174"/>
      <c r="F183" s="174"/>
      <c r="G183" s="175"/>
      <c r="H183" s="74" t="s">
        <v>10</v>
      </c>
      <c r="I183" s="165" t="s">
        <v>11</v>
      </c>
      <c r="J183" s="166"/>
      <c r="K183" s="167">
        <f>K169</f>
        <v>2812.91</v>
      </c>
      <c r="L183" s="167"/>
      <c r="M183" s="167"/>
      <c r="N183" s="167"/>
      <c r="O183" s="168">
        <f>O182*O$25</f>
        <v>0.6172</v>
      </c>
      <c r="P183" s="168"/>
      <c r="Q183" s="168"/>
      <c r="R183" s="168"/>
      <c r="S183" s="168"/>
      <c r="T183" s="167">
        <f>K183*O183</f>
        <v>1736.13</v>
      </c>
      <c r="U183" s="167"/>
      <c r="V183" s="167"/>
      <c r="W183" s="167"/>
      <c r="X183" s="167"/>
      <c r="Y183" s="51">
        <v>0</v>
      </c>
      <c r="Z183" s="83">
        <f>+T183+Y183</f>
        <v>1736.13</v>
      </c>
      <c r="AF183" s="160"/>
      <c r="AG183" s="227"/>
      <c r="AI183" s="15"/>
      <c r="AJ183" s="162"/>
      <c r="AL183" s="164"/>
    </row>
    <row r="184" spans="1:33" s="24" customFormat="1" ht="30" customHeight="1">
      <c r="A184" s="177" t="s">
        <v>43</v>
      </c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7"/>
      <c r="W184" s="177"/>
      <c r="X184" s="177"/>
      <c r="Y184" s="177"/>
      <c r="Z184" s="177"/>
      <c r="AA184" s="177"/>
      <c r="AB184" s="177"/>
      <c r="AC184" s="177"/>
      <c r="AD184" s="177"/>
      <c r="AE184" s="177"/>
      <c r="AF184" s="177"/>
      <c r="AG184" s="177"/>
    </row>
    <row r="185" spans="1:38" ht="12.75" customHeight="1">
      <c r="A185" s="169" t="s">
        <v>7</v>
      </c>
      <c r="B185" s="141"/>
      <c r="C185" s="170" t="s">
        <v>85</v>
      </c>
      <c r="D185" s="171"/>
      <c r="E185" s="171"/>
      <c r="F185" s="171"/>
      <c r="G185" s="172"/>
      <c r="H185" s="74" t="s">
        <v>8</v>
      </c>
      <c r="I185" s="165" t="s">
        <v>9</v>
      </c>
      <c r="J185" s="166"/>
      <c r="K185" s="167">
        <f>+K180</f>
        <v>85.14</v>
      </c>
      <c r="L185" s="167"/>
      <c r="M185" s="167"/>
      <c r="N185" s="167"/>
      <c r="O185" s="167">
        <f>+O74*3</f>
        <v>7.89</v>
      </c>
      <c r="P185" s="167"/>
      <c r="Q185" s="167"/>
      <c r="R185" s="167"/>
      <c r="S185" s="167"/>
      <c r="T185" s="167">
        <f>K185*O185</f>
        <v>671.75</v>
      </c>
      <c r="U185" s="167"/>
      <c r="V185" s="167"/>
      <c r="W185" s="167"/>
      <c r="X185" s="167"/>
      <c r="Y185" s="49">
        <f>ROUND(T185*$AF$28,2)</f>
        <v>335.88</v>
      </c>
      <c r="Z185" s="83">
        <f>+T185+Y185</f>
        <v>1007.63</v>
      </c>
      <c r="AF185" s="159">
        <f>Z185+Z186</f>
        <v>2530.26</v>
      </c>
      <c r="AG185" s="226">
        <f>T185+T186</f>
        <v>2194.38</v>
      </c>
      <c r="AI185" s="15"/>
      <c r="AJ185" s="161">
        <v>844.99</v>
      </c>
      <c r="AL185" s="163">
        <f>AG185/AJ185</f>
        <v>2.597</v>
      </c>
    </row>
    <row r="186" spans="1:38" ht="12.75" customHeight="1">
      <c r="A186" s="142"/>
      <c r="B186" s="144"/>
      <c r="C186" s="173"/>
      <c r="D186" s="174"/>
      <c r="E186" s="174"/>
      <c r="F186" s="174"/>
      <c r="G186" s="175"/>
      <c r="H186" s="74" t="s">
        <v>10</v>
      </c>
      <c r="I186" s="165" t="s">
        <v>11</v>
      </c>
      <c r="J186" s="166"/>
      <c r="K186" s="167">
        <f>+K181</f>
        <v>2812.91</v>
      </c>
      <c r="L186" s="167"/>
      <c r="M186" s="167"/>
      <c r="N186" s="167"/>
      <c r="O186" s="168">
        <f>O185*O$23</f>
        <v>0.5413</v>
      </c>
      <c r="P186" s="168"/>
      <c r="Q186" s="168"/>
      <c r="R186" s="168"/>
      <c r="S186" s="168"/>
      <c r="T186" s="167">
        <f>K186*O186</f>
        <v>1522.63</v>
      </c>
      <c r="U186" s="167"/>
      <c r="V186" s="167"/>
      <c r="W186" s="167"/>
      <c r="X186" s="167"/>
      <c r="Y186" s="51">
        <v>0</v>
      </c>
      <c r="Z186" s="83">
        <f>+T186+Y186</f>
        <v>1522.63</v>
      </c>
      <c r="AF186" s="160"/>
      <c r="AG186" s="227"/>
      <c r="AI186" s="15"/>
      <c r="AJ186" s="162"/>
      <c r="AL186" s="164"/>
    </row>
    <row r="187" spans="1:38" ht="12.75" customHeight="1">
      <c r="A187" s="169" t="s">
        <v>7</v>
      </c>
      <c r="B187" s="141"/>
      <c r="C187" s="170" t="s">
        <v>86</v>
      </c>
      <c r="D187" s="171"/>
      <c r="E187" s="171"/>
      <c r="F187" s="171"/>
      <c r="G187" s="172"/>
      <c r="H187" s="74" t="s">
        <v>8</v>
      </c>
      <c r="I187" s="165" t="s">
        <v>9</v>
      </c>
      <c r="J187" s="166"/>
      <c r="K187" s="167">
        <f>+K182</f>
        <v>85.14</v>
      </c>
      <c r="L187" s="167"/>
      <c r="M187" s="167"/>
      <c r="N187" s="167"/>
      <c r="O187" s="167">
        <f>+O185</f>
        <v>7.89</v>
      </c>
      <c r="P187" s="167"/>
      <c r="Q187" s="167"/>
      <c r="R187" s="167"/>
      <c r="S187" s="167"/>
      <c r="T187" s="167">
        <f>K187*O187</f>
        <v>671.75</v>
      </c>
      <c r="U187" s="167"/>
      <c r="V187" s="167"/>
      <c r="W187" s="167"/>
      <c r="X187" s="167"/>
      <c r="Y187" s="49">
        <f>ROUND(T187*$AF$28,2)</f>
        <v>335.88</v>
      </c>
      <c r="Z187" s="83">
        <f>+T187+Y187</f>
        <v>1007.63</v>
      </c>
      <c r="AF187" s="159">
        <f>Z187+Z188</f>
        <v>2416.9</v>
      </c>
      <c r="AG187" s="226">
        <f>T187+T188</f>
        <v>2081.02</v>
      </c>
      <c r="AI187" s="15"/>
      <c r="AJ187" s="161">
        <v>844.99</v>
      </c>
      <c r="AL187" s="163">
        <f>AG187/AJ187</f>
        <v>2.463</v>
      </c>
    </row>
    <row r="188" spans="1:38" ht="12.75" customHeight="1">
      <c r="A188" s="142"/>
      <c r="B188" s="144"/>
      <c r="C188" s="173"/>
      <c r="D188" s="174"/>
      <c r="E188" s="174"/>
      <c r="F188" s="174"/>
      <c r="G188" s="175"/>
      <c r="H188" s="74" t="s">
        <v>10</v>
      </c>
      <c r="I188" s="165" t="s">
        <v>11</v>
      </c>
      <c r="J188" s="166"/>
      <c r="K188" s="167">
        <f>+K183</f>
        <v>2812.91</v>
      </c>
      <c r="L188" s="167"/>
      <c r="M188" s="167"/>
      <c r="N188" s="167"/>
      <c r="O188" s="168">
        <f>O187*O$25</f>
        <v>0.501</v>
      </c>
      <c r="P188" s="168"/>
      <c r="Q188" s="168"/>
      <c r="R188" s="168"/>
      <c r="S188" s="168"/>
      <c r="T188" s="167">
        <f>K188*O188</f>
        <v>1409.27</v>
      </c>
      <c r="U188" s="167"/>
      <c r="V188" s="167"/>
      <c r="W188" s="167"/>
      <c r="X188" s="167"/>
      <c r="Y188" s="51">
        <v>0</v>
      </c>
      <c r="Z188" s="83">
        <f>+T188+Y188</f>
        <v>1409.27</v>
      </c>
      <c r="AF188" s="160"/>
      <c r="AG188" s="227"/>
      <c r="AI188" s="15"/>
      <c r="AJ188" s="162"/>
      <c r="AL188" s="164"/>
    </row>
    <row r="189" spans="1:39" ht="25.5" customHeight="1">
      <c r="A189" s="177" t="s">
        <v>48</v>
      </c>
      <c r="B189" s="177"/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  <c r="AA189" s="177"/>
      <c r="AB189" s="177"/>
      <c r="AC189" s="177"/>
      <c r="AD189" s="177"/>
      <c r="AE189" s="177"/>
      <c r="AF189" s="9"/>
      <c r="AG189" s="37"/>
      <c r="AL189" s="38" t="s">
        <v>114</v>
      </c>
      <c r="AM189" s="39" t="s">
        <v>115</v>
      </c>
    </row>
    <row r="190" spans="1:38" ht="12.75" customHeight="1">
      <c r="A190" s="169" t="s">
        <v>7</v>
      </c>
      <c r="B190" s="141"/>
      <c r="C190" s="170" t="s">
        <v>85</v>
      </c>
      <c r="D190" s="171"/>
      <c r="E190" s="171"/>
      <c r="F190" s="171"/>
      <c r="G190" s="172"/>
      <c r="H190" s="74" t="s">
        <v>8</v>
      </c>
      <c r="I190" s="165" t="s">
        <v>9</v>
      </c>
      <c r="J190" s="166"/>
      <c r="K190" s="167">
        <f>+K185</f>
        <v>85.14</v>
      </c>
      <c r="L190" s="167"/>
      <c r="M190" s="167"/>
      <c r="N190" s="167"/>
      <c r="O190" s="167">
        <f>+O134*3</f>
        <v>1.65</v>
      </c>
      <c r="P190" s="167"/>
      <c r="Q190" s="167"/>
      <c r="R190" s="167"/>
      <c r="S190" s="167"/>
      <c r="T190" s="167">
        <f>K190*O190</f>
        <v>140.48</v>
      </c>
      <c r="U190" s="167"/>
      <c r="V190" s="167"/>
      <c r="W190" s="167"/>
      <c r="X190" s="167"/>
      <c r="Y190" s="49">
        <f>ROUND(T190*$AF$28,2)</f>
        <v>70.24</v>
      </c>
      <c r="Z190" s="83">
        <f>+T190+Y190</f>
        <v>210.72</v>
      </c>
      <c r="AF190" s="159">
        <f>Z190+Z191</f>
        <v>529.14</v>
      </c>
      <c r="AG190" s="226">
        <f>T190+T191</f>
        <v>458.9</v>
      </c>
      <c r="AI190" s="15"/>
      <c r="AJ190" s="161">
        <v>844.99</v>
      </c>
      <c r="AL190" s="163">
        <f>AG190/AJ190</f>
        <v>0.543</v>
      </c>
    </row>
    <row r="191" spans="1:38" ht="12.75" customHeight="1">
      <c r="A191" s="142"/>
      <c r="B191" s="144"/>
      <c r="C191" s="173"/>
      <c r="D191" s="174"/>
      <c r="E191" s="174"/>
      <c r="F191" s="174"/>
      <c r="G191" s="175"/>
      <c r="H191" s="74" t="s">
        <v>10</v>
      </c>
      <c r="I191" s="165" t="s">
        <v>11</v>
      </c>
      <c r="J191" s="166"/>
      <c r="K191" s="167">
        <f>+K186</f>
        <v>2812.91</v>
      </c>
      <c r="L191" s="167"/>
      <c r="M191" s="167"/>
      <c r="N191" s="167"/>
      <c r="O191" s="168">
        <f>O190*O$23</f>
        <v>0.1132</v>
      </c>
      <c r="P191" s="168"/>
      <c r="Q191" s="168"/>
      <c r="R191" s="168"/>
      <c r="S191" s="168"/>
      <c r="T191" s="167">
        <f>K191*O191</f>
        <v>318.42</v>
      </c>
      <c r="U191" s="167"/>
      <c r="V191" s="167"/>
      <c r="W191" s="167"/>
      <c r="X191" s="167"/>
      <c r="Y191" s="51">
        <v>0</v>
      </c>
      <c r="Z191" s="83">
        <f>+T191+Y191</f>
        <v>318.42</v>
      </c>
      <c r="AF191" s="160"/>
      <c r="AG191" s="227"/>
      <c r="AI191" s="15"/>
      <c r="AJ191" s="162"/>
      <c r="AL191" s="164"/>
    </row>
    <row r="192" spans="1:38" ht="12.75" customHeight="1">
      <c r="A192" s="169" t="s">
        <v>7</v>
      </c>
      <c r="B192" s="141"/>
      <c r="C192" s="170" t="s">
        <v>86</v>
      </c>
      <c r="D192" s="171"/>
      <c r="E192" s="171"/>
      <c r="F192" s="171"/>
      <c r="G192" s="172"/>
      <c r="H192" s="74" t="s">
        <v>8</v>
      </c>
      <c r="I192" s="165" t="s">
        <v>9</v>
      </c>
      <c r="J192" s="166"/>
      <c r="K192" s="167">
        <f>+K187</f>
        <v>85.14</v>
      </c>
      <c r="L192" s="167"/>
      <c r="M192" s="167"/>
      <c r="N192" s="167"/>
      <c r="O192" s="167">
        <f>+O190</f>
        <v>1.65</v>
      </c>
      <c r="P192" s="167"/>
      <c r="Q192" s="167"/>
      <c r="R192" s="167"/>
      <c r="S192" s="167"/>
      <c r="T192" s="167">
        <f>K192*O192</f>
        <v>140.48</v>
      </c>
      <c r="U192" s="167"/>
      <c r="V192" s="167"/>
      <c r="W192" s="167"/>
      <c r="X192" s="167"/>
      <c r="Y192" s="49">
        <f>ROUND(T192*$AF$28,2)</f>
        <v>70.24</v>
      </c>
      <c r="Z192" s="83">
        <f>+T192+Y192</f>
        <v>210.72</v>
      </c>
      <c r="AF192" s="159">
        <f>Z192+Z193</f>
        <v>505.51</v>
      </c>
      <c r="AG192" s="226">
        <f>T192+T193</f>
        <v>435.27</v>
      </c>
      <c r="AI192" s="15"/>
      <c r="AJ192" s="161">
        <v>844.99</v>
      </c>
      <c r="AL192" s="163">
        <f>AG192/AJ192</f>
        <v>0.515</v>
      </c>
    </row>
    <row r="193" spans="1:38" ht="12.75" customHeight="1">
      <c r="A193" s="142"/>
      <c r="B193" s="144"/>
      <c r="C193" s="173"/>
      <c r="D193" s="174"/>
      <c r="E193" s="174"/>
      <c r="F193" s="174"/>
      <c r="G193" s="175"/>
      <c r="H193" s="74" t="s">
        <v>10</v>
      </c>
      <c r="I193" s="165" t="s">
        <v>11</v>
      </c>
      <c r="J193" s="166"/>
      <c r="K193" s="167">
        <f>+K188</f>
        <v>2812.91</v>
      </c>
      <c r="L193" s="167"/>
      <c r="M193" s="167"/>
      <c r="N193" s="167"/>
      <c r="O193" s="168">
        <f>O192*O$25</f>
        <v>0.1048</v>
      </c>
      <c r="P193" s="168"/>
      <c r="Q193" s="168"/>
      <c r="R193" s="168"/>
      <c r="S193" s="168"/>
      <c r="T193" s="167">
        <f>K193*O193</f>
        <v>294.79</v>
      </c>
      <c r="U193" s="167"/>
      <c r="V193" s="167"/>
      <c r="W193" s="167"/>
      <c r="X193" s="167"/>
      <c r="Y193" s="51">
        <v>0</v>
      </c>
      <c r="Z193" s="83">
        <f>+T193+Y193</f>
        <v>294.79</v>
      </c>
      <c r="AF193" s="160"/>
      <c r="AG193" s="227"/>
      <c r="AI193" s="15"/>
      <c r="AJ193" s="162"/>
      <c r="AL193" s="164"/>
    </row>
    <row r="194" spans="1:33" s="24" customFormat="1" ht="25.5" customHeight="1">
      <c r="A194" s="177" t="s">
        <v>49</v>
      </c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7"/>
      <c r="AB194" s="177"/>
      <c r="AC194" s="177"/>
      <c r="AD194" s="177"/>
      <c r="AE194" s="177"/>
      <c r="AF194" s="177"/>
      <c r="AG194" s="177"/>
    </row>
    <row r="195" spans="1:38" ht="12.75" customHeight="1">
      <c r="A195" s="169" t="s">
        <v>7</v>
      </c>
      <c r="B195" s="141"/>
      <c r="C195" s="170" t="s">
        <v>85</v>
      </c>
      <c r="D195" s="171"/>
      <c r="E195" s="171"/>
      <c r="F195" s="171"/>
      <c r="G195" s="172"/>
      <c r="H195" s="74" t="s">
        <v>8</v>
      </c>
      <c r="I195" s="165" t="s">
        <v>9</v>
      </c>
      <c r="J195" s="166"/>
      <c r="K195" s="167">
        <f>+K190</f>
        <v>85.14</v>
      </c>
      <c r="L195" s="167"/>
      <c r="M195" s="167"/>
      <c r="N195" s="167"/>
      <c r="O195" s="167">
        <f>+O146*3</f>
        <v>5.73</v>
      </c>
      <c r="P195" s="167"/>
      <c r="Q195" s="167"/>
      <c r="R195" s="167"/>
      <c r="S195" s="167"/>
      <c r="T195" s="167">
        <f>K195*O195</f>
        <v>487.85</v>
      </c>
      <c r="U195" s="167"/>
      <c r="V195" s="167"/>
      <c r="W195" s="167"/>
      <c r="X195" s="167"/>
      <c r="Y195" s="49">
        <f>ROUND(T195*$AF$28,2)</f>
        <v>243.93</v>
      </c>
      <c r="Z195" s="83">
        <f>+T195+Y195</f>
        <v>731.78</v>
      </c>
      <c r="AF195" s="159">
        <f>Z195+Z196</f>
        <v>1837.53</v>
      </c>
      <c r="AG195" s="226">
        <f>T195+T196</f>
        <v>1593.6</v>
      </c>
      <c r="AI195" s="15"/>
      <c r="AJ195" s="161">
        <v>844.99</v>
      </c>
      <c r="AL195" s="163">
        <f>AG195/AJ195</f>
        <v>1.886</v>
      </c>
    </row>
    <row r="196" spans="1:38" ht="12.75" customHeight="1">
      <c r="A196" s="142"/>
      <c r="B196" s="144"/>
      <c r="C196" s="173"/>
      <c r="D196" s="174"/>
      <c r="E196" s="174"/>
      <c r="F196" s="174"/>
      <c r="G196" s="175"/>
      <c r="H196" s="74" t="s">
        <v>10</v>
      </c>
      <c r="I196" s="165" t="s">
        <v>11</v>
      </c>
      <c r="J196" s="166"/>
      <c r="K196" s="167">
        <f>+K191</f>
        <v>2812.91</v>
      </c>
      <c r="L196" s="167"/>
      <c r="M196" s="167"/>
      <c r="N196" s="167"/>
      <c r="O196" s="168">
        <f>O195*O$23</f>
        <v>0.3931</v>
      </c>
      <c r="P196" s="168"/>
      <c r="Q196" s="168"/>
      <c r="R196" s="168"/>
      <c r="S196" s="168"/>
      <c r="T196" s="167">
        <f>K196*O196</f>
        <v>1105.75</v>
      </c>
      <c r="U196" s="167"/>
      <c r="V196" s="167"/>
      <c r="W196" s="167"/>
      <c r="X196" s="167"/>
      <c r="Y196" s="51">
        <v>0</v>
      </c>
      <c r="Z196" s="83">
        <f>+T196+Y196</f>
        <v>1105.75</v>
      </c>
      <c r="AF196" s="160"/>
      <c r="AG196" s="227"/>
      <c r="AI196" s="15"/>
      <c r="AJ196" s="162"/>
      <c r="AL196" s="164"/>
    </row>
    <row r="197" spans="1:38" ht="12.75" customHeight="1">
      <c r="A197" s="169" t="s">
        <v>7</v>
      </c>
      <c r="B197" s="141"/>
      <c r="C197" s="170" t="s">
        <v>86</v>
      </c>
      <c r="D197" s="171"/>
      <c r="E197" s="171"/>
      <c r="F197" s="171"/>
      <c r="G197" s="172"/>
      <c r="H197" s="74" t="s">
        <v>8</v>
      </c>
      <c r="I197" s="165" t="s">
        <v>9</v>
      </c>
      <c r="J197" s="166"/>
      <c r="K197" s="167">
        <f>+K192</f>
        <v>85.14</v>
      </c>
      <c r="L197" s="167"/>
      <c r="M197" s="167"/>
      <c r="N197" s="167"/>
      <c r="O197" s="167">
        <f>+O195</f>
        <v>5.73</v>
      </c>
      <c r="P197" s="167"/>
      <c r="Q197" s="167"/>
      <c r="R197" s="167"/>
      <c r="S197" s="167"/>
      <c r="T197" s="167">
        <f>K197*O197</f>
        <v>487.85</v>
      </c>
      <c r="U197" s="167"/>
      <c r="V197" s="167"/>
      <c r="W197" s="167"/>
      <c r="X197" s="167"/>
      <c r="Y197" s="49">
        <f>ROUND(T197*$AF$28,2)</f>
        <v>243.93</v>
      </c>
      <c r="Z197" s="83">
        <f>+T197+Y197</f>
        <v>731.78</v>
      </c>
      <c r="AF197" s="159">
        <f>Z197+Z198</f>
        <v>1755.4</v>
      </c>
      <c r="AG197" s="226">
        <f>T197+T198</f>
        <v>1511.47</v>
      </c>
      <c r="AI197" s="15"/>
      <c r="AJ197" s="161">
        <v>844.99</v>
      </c>
      <c r="AL197" s="163">
        <f>AG197/AJ197</f>
        <v>1.789</v>
      </c>
    </row>
    <row r="198" spans="1:38" ht="12.75" customHeight="1">
      <c r="A198" s="142"/>
      <c r="B198" s="144"/>
      <c r="C198" s="173"/>
      <c r="D198" s="174"/>
      <c r="E198" s="174"/>
      <c r="F198" s="174"/>
      <c r="G198" s="175"/>
      <c r="H198" s="74" t="s">
        <v>10</v>
      </c>
      <c r="I198" s="165" t="s">
        <v>11</v>
      </c>
      <c r="J198" s="166"/>
      <c r="K198" s="167">
        <f>+K193</f>
        <v>2812.91</v>
      </c>
      <c r="L198" s="167"/>
      <c r="M198" s="167"/>
      <c r="N198" s="167"/>
      <c r="O198" s="168">
        <f>O197*O$25</f>
        <v>0.3639</v>
      </c>
      <c r="P198" s="168"/>
      <c r="Q198" s="168"/>
      <c r="R198" s="168"/>
      <c r="S198" s="168"/>
      <c r="T198" s="167">
        <f>K198*O198</f>
        <v>1023.62</v>
      </c>
      <c r="U198" s="167"/>
      <c r="V198" s="167"/>
      <c r="W198" s="167"/>
      <c r="X198" s="167"/>
      <c r="Y198" s="51">
        <v>0</v>
      </c>
      <c r="Z198" s="83">
        <f>+T198+Y198</f>
        <v>1023.62</v>
      </c>
      <c r="AF198" s="160"/>
      <c r="AG198" s="227"/>
      <c r="AI198" s="15"/>
      <c r="AJ198" s="162"/>
      <c r="AL198" s="164"/>
    </row>
    <row r="199" spans="1:38" ht="2.25" customHeight="1">
      <c r="A199" s="32"/>
      <c r="B199" s="32"/>
      <c r="C199" s="76"/>
      <c r="D199" s="76"/>
      <c r="E199" s="76"/>
      <c r="F199" s="76"/>
      <c r="G199" s="76"/>
      <c r="I199" s="14"/>
      <c r="J199" s="14"/>
      <c r="K199" s="77"/>
      <c r="L199" s="77"/>
      <c r="M199" s="77"/>
      <c r="N199" s="77"/>
      <c r="O199" s="78"/>
      <c r="P199" s="78"/>
      <c r="Q199" s="78"/>
      <c r="R199" s="78"/>
      <c r="S199" s="78"/>
      <c r="T199" s="77"/>
      <c r="U199" s="77"/>
      <c r="V199" s="77"/>
      <c r="W199" s="77"/>
      <c r="X199" s="77"/>
      <c r="AF199"/>
      <c r="AG199" s="79"/>
      <c r="AJ199" s="80"/>
      <c r="AL199" s="81"/>
    </row>
    <row r="200" spans="1:35" s="5" customFormat="1" ht="15">
      <c r="A200" s="176" t="s">
        <v>140</v>
      </c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76"/>
      <c r="AD200" s="176"/>
      <c r="AE200" s="176"/>
      <c r="AF200" s="75"/>
      <c r="AG200" s="75"/>
      <c r="AH200"/>
      <c r="AI200" s="20"/>
    </row>
    <row r="201" spans="1:33" s="24" customFormat="1" ht="27" customHeight="1">
      <c r="A201" s="177" t="s">
        <v>41</v>
      </c>
      <c r="B201" s="177"/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  <c r="AA201" s="177"/>
      <c r="AB201" s="177"/>
      <c r="AC201" s="177"/>
      <c r="AD201" s="177"/>
      <c r="AE201" s="177"/>
      <c r="AF201" s="23"/>
      <c r="AG201" s="23"/>
    </row>
    <row r="202" spans="1:35" ht="51" customHeight="1" hidden="1">
      <c r="A202" s="178" t="s">
        <v>4</v>
      </c>
      <c r="B202" s="179"/>
      <c r="C202" s="180" t="s">
        <v>28</v>
      </c>
      <c r="D202" s="181"/>
      <c r="E202" s="181"/>
      <c r="F202" s="181"/>
      <c r="G202" s="181"/>
      <c r="H202" s="182"/>
      <c r="I202" s="200" t="s">
        <v>5</v>
      </c>
      <c r="J202" s="200"/>
      <c r="K202" s="200" t="s">
        <v>29</v>
      </c>
      <c r="L202" s="200"/>
      <c r="M202" s="200"/>
      <c r="N202" s="200"/>
      <c r="O202" s="200" t="str">
        <f>+O178</f>
        <v>Объем теплоносителя, Гкал на нагрев, (м3, Гкал)</v>
      </c>
      <c r="P202" s="200"/>
      <c r="Q202" s="200"/>
      <c r="R202" s="200"/>
      <c r="S202" s="200"/>
      <c r="T202" s="200" t="s">
        <v>6</v>
      </c>
      <c r="U202" s="200"/>
      <c r="V202" s="200"/>
      <c r="W202" s="200"/>
      <c r="X202" s="200"/>
      <c r="Y202" s="52" t="s">
        <v>77</v>
      </c>
      <c r="Z202" s="48" t="s">
        <v>78</v>
      </c>
      <c r="AF202"/>
      <c r="AG202" s="14"/>
      <c r="AI202" s="15"/>
    </row>
    <row r="203" spans="1:38" ht="24" customHeight="1" hidden="1">
      <c r="A203" s="183">
        <v>1</v>
      </c>
      <c r="B203" s="184"/>
      <c r="C203" s="183">
        <v>2</v>
      </c>
      <c r="D203" s="185"/>
      <c r="E203" s="185"/>
      <c r="F203" s="185"/>
      <c r="G203" s="185"/>
      <c r="H203" s="184"/>
      <c r="I203" s="196">
        <v>3</v>
      </c>
      <c r="J203" s="196"/>
      <c r="K203" s="196">
        <v>4</v>
      </c>
      <c r="L203" s="196"/>
      <c r="M203" s="196"/>
      <c r="N203" s="196"/>
      <c r="O203" s="196">
        <v>5</v>
      </c>
      <c r="P203" s="196"/>
      <c r="Q203" s="196"/>
      <c r="R203" s="196"/>
      <c r="S203" s="196"/>
      <c r="T203" s="197" t="s">
        <v>79</v>
      </c>
      <c r="U203" s="198"/>
      <c r="V203" s="198"/>
      <c r="W203" s="198"/>
      <c r="X203" s="199"/>
      <c r="Y203" s="45" t="s">
        <v>90</v>
      </c>
      <c r="Z203" s="45" t="s">
        <v>80</v>
      </c>
      <c r="AF203"/>
      <c r="AG203" s="14"/>
      <c r="AI203" s="15"/>
      <c r="AJ203" s="14"/>
      <c r="AL203" s="14"/>
    </row>
    <row r="204" spans="1:38" ht="12.75" customHeight="1">
      <c r="A204" s="169" t="s">
        <v>7</v>
      </c>
      <c r="B204" s="141"/>
      <c r="C204" s="170" t="s">
        <v>85</v>
      </c>
      <c r="D204" s="171"/>
      <c r="E204" s="171"/>
      <c r="F204" s="171"/>
      <c r="G204" s="172"/>
      <c r="H204" s="74" t="s">
        <v>8</v>
      </c>
      <c r="I204" s="165" t="s">
        <v>9</v>
      </c>
      <c r="J204" s="166"/>
      <c r="K204" s="167">
        <f>K190</f>
        <v>85.14</v>
      </c>
      <c r="L204" s="167"/>
      <c r="M204" s="167"/>
      <c r="N204" s="167"/>
      <c r="O204" s="167">
        <f>+O50*4</f>
        <v>12.96</v>
      </c>
      <c r="P204" s="167"/>
      <c r="Q204" s="167"/>
      <c r="R204" s="167"/>
      <c r="S204" s="167"/>
      <c r="T204" s="167">
        <f>K204*O204</f>
        <v>1103.41</v>
      </c>
      <c r="U204" s="167"/>
      <c r="V204" s="167"/>
      <c r="W204" s="167"/>
      <c r="X204" s="167"/>
      <c r="Y204" s="49">
        <f>ROUND(T204*$AF$28,2)</f>
        <v>551.71</v>
      </c>
      <c r="Z204" s="83">
        <f>+T204+Y204</f>
        <v>1655.12</v>
      </c>
      <c r="AF204" s="159">
        <f>Z204+Z205</f>
        <v>4156.08</v>
      </c>
      <c r="AG204" s="226">
        <f>T204+T205</f>
        <v>3604.37</v>
      </c>
      <c r="AI204" s="15"/>
      <c r="AJ204" s="161">
        <v>844.99</v>
      </c>
      <c r="AL204" s="163">
        <f>AG204/AJ204</f>
        <v>4.266</v>
      </c>
    </row>
    <row r="205" spans="1:38" ht="12.75" customHeight="1">
      <c r="A205" s="142"/>
      <c r="B205" s="144"/>
      <c r="C205" s="173"/>
      <c r="D205" s="174"/>
      <c r="E205" s="174"/>
      <c r="F205" s="174"/>
      <c r="G205" s="175"/>
      <c r="H205" s="74" t="s">
        <v>10</v>
      </c>
      <c r="I205" s="165" t="s">
        <v>11</v>
      </c>
      <c r="J205" s="166"/>
      <c r="K205" s="167">
        <f>K191</f>
        <v>2812.91</v>
      </c>
      <c r="L205" s="167"/>
      <c r="M205" s="167"/>
      <c r="N205" s="167"/>
      <c r="O205" s="168">
        <f>O204*O$23</f>
        <v>0.8891</v>
      </c>
      <c r="P205" s="168"/>
      <c r="Q205" s="168"/>
      <c r="R205" s="168"/>
      <c r="S205" s="168"/>
      <c r="T205" s="167">
        <f>K205*O205</f>
        <v>2500.96</v>
      </c>
      <c r="U205" s="167"/>
      <c r="V205" s="167"/>
      <c r="W205" s="167"/>
      <c r="X205" s="167"/>
      <c r="Y205" s="51">
        <v>0</v>
      </c>
      <c r="Z205" s="83">
        <f>+T205+Y205</f>
        <v>2500.96</v>
      </c>
      <c r="AF205" s="160"/>
      <c r="AG205" s="227"/>
      <c r="AI205" s="15"/>
      <c r="AJ205" s="162"/>
      <c r="AL205" s="164"/>
    </row>
    <row r="206" spans="1:38" ht="12.75" customHeight="1">
      <c r="A206" s="169" t="s">
        <v>7</v>
      </c>
      <c r="B206" s="141"/>
      <c r="C206" s="170" t="s">
        <v>86</v>
      </c>
      <c r="D206" s="171"/>
      <c r="E206" s="171"/>
      <c r="F206" s="171"/>
      <c r="G206" s="172"/>
      <c r="H206" s="74" t="s">
        <v>8</v>
      </c>
      <c r="I206" s="165" t="s">
        <v>9</v>
      </c>
      <c r="J206" s="166"/>
      <c r="K206" s="167">
        <f>K192</f>
        <v>85.14</v>
      </c>
      <c r="L206" s="167"/>
      <c r="M206" s="167"/>
      <c r="N206" s="167"/>
      <c r="O206" s="167">
        <f>+O204</f>
        <v>12.96</v>
      </c>
      <c r="P206" s="167"/>
      <c r="Q206" s="167"/>
      <c r="R206" s="167"/>
      <c r="S206" s="167"/>
      <c r="T206" s="167">
        <f>K206*O206</f>
        <v>1103.41</v>
      </c>
      <c r="U206" s="167"/>
      <c r="V206" s="167"/>
      <c r="W206" s="167"/>
      <c r="X206" s="167"/>
      <c r="Y206" s="49">
        <f>ROUND(T206*$AF$28,2)</f>
        <v>551.71</v>
      </c>
      <c r="Z206" s="83">
        <f>+T206+Y206</f>
        <v>1655.12</v>
      </c>
      <c r="AF206" s="159">
        <f>Z206+Z207</f>
        <v>3970.14</v>
      </c>
      <c r="AG206" s="226">
        <f>T206+T207</f>
        <v>3418.43</v>
      </c>
      <c r="AI206" s="15"/>
      <c r="AJ206" s="161">
        <v>844.99</v>
      </c>
      <c r="AL206" s="163">
        <f>AG206/AJ206</f>
        <v>4.046</v>
      </c>
    </row>
    <row r="207" spans="1:38" ht="12.75" customHeight="1">
      <c r="A207" s="142"/>
      <c r="B207" s="144"/>
      <c r="C207" s="173"/>
      <c r="D207" s="174"/>
      <c r="E207" s="174"/>
      <c r="F207" s="174"/>
      <c r="G207" s="175"/>
      <c r="H207" s="74" t="s">
        <v>10</v>
      </c>
      <c r="I207" s="165" t="s">
        <v>11</v>
      </c>
      <c r="J207" s="166"/>
      <c r="K207" s="167">
        <f>K193</f>
        <v>2812.91</v>
      </c>
      <c r="L207" s="167"/>
      <c r="M207" s="167"/>
      <c r="N207" s="167"/>
      <c r="O207" s="168">
        <f>O206*O$25</f>
        <v>0.823</v>
      </c>
      <c r="P207" s="168"/>
      <c r="Q207" s="168"/>
      <c r="R207" s="168"/>
      <c r="S207" s="168"/>
      <c r="T207" s="167">
        <f>K207*O207</f>
        <v>2315.02</v>
      </c>
      <c r="U207" s="167"/>
      <c r="V207" s="167"/>
      <c r="W207" s="167"/>
      <c r="X207" s="167"/>
      <c r="Y207" s="51">
        <v>0</v>
      </c>
      <c r="Z207" s="83">
        <f>+T207+Y207</f>
        <v>2315.02</v>
      </c>
      <c r="AF207" s="160"/>
      <c r="AG207" s="227"/>
      <c r="AI207" s="15"/>
      <c r="AJ207" s="162"/>
      <c r="AL207" s="164"/>
    </row>
    <row r="208" spans="1:33" s="24" customFormat="1" ht="30" customHeight="1">
      <c r="A208" s="177" t="s">
        <v>43</v>
      </c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7"/>
      <c r="W208" s="177"/>
      <c r="X208" s="177"/>
      <c r="Y208" s="177"/>
      <c r="Z208" s="177"/>
      <c r="AA208" s="177"/>
      <c r="AB208" s="177"/>
      <c r="AC208" s="177"/>
      <c r="AD208" s="177"/>
      <c r="AE208" s="177"/>
      <c r="AF208" s="177"/>
      <c r="AG208" s="177"/>
    </row>
    <row r="209" spans="1:38" ht="12.75" customHeight="1">
      <c r="A209" s="169" t="s">
        <v>7</v>
      </c>
      <c r="B209" s="141"/>
      <c r="C209" s="170" t="s">
        <v>85</v>
      </c>
      <c r="D209" s="171"/>
      <c r="E209" s="171"/>
      <c r="F209" s="171"/>
      <c r="G209" s="172"/>
      <c r="H209" s="74" t="s">
        <v>8</v>
      </c>
      <c r="I209" s="165" t="s">
        <v>9</v>
      </c>
      <c r="J209" s="166"/>
      <c r="K209" s="167">
        <f>+K204</f>
        <v>85.14</v>
      </c>
      <c r="L209" s="167"/>
      <c r="M209" s="167"/>
      <c r="N209" s="167"/>
      <c r="O209" s="167">
        <f>+O74*4</f>
        <v>10.52</v>
      </c>
      <c r="P209" s="167"/>
      <c r="Q209" s="167"/>
      <c r="R209" s="167"/>
      <c r="S209" s="167"/>
      <c r="T209" s="167">
        <f>K209*O209</f>
        <v>895.67</v>
      </c>
      <c r="U209" s="167"/>
      <c r="V209" s="167"/>
      <c r="W209" s="167"/>
      <c r="X209" s="167"/>
      <c r="Y209" s="49">
        <f>ROUND(T209*$AF$28,2)</f>
        <v>447.84</v>
      </c>
      <c r="Z209" s="83">
        <f>+T209+Y209</f>
        <v>1343.51</v>
      </c>
      <c r="AF209" s="159">
        <f>Z209+Z210</f>
        <v>3373.59</v>
      </c>
      <c r="AG209" s="226">
        <f>T209+T210</f>
        <v>2925.75</v>
      </c>
      <c r="AI209" s="15"/>
      <c r="AJ209" s="161">
        <v>844.99</v>
      </c>
      <c r="AL209" s="163">
        <f>AG209/AJ209</f>
        <v>3.462</v>
      </c>
    </row>
    <row r="210" spans="1:38" ht="12.75" customHeight="1">
      <c r="A210" s="142"/>
      <c r="B210" s="144"/>
      <c r="C210" s="173"/>
      <c r="D210" s="174"/>
      <c r="E210" s="174"/>
      <c r="F210" s="174"/>
      <c r="G210" s="175"/>
      <c r="H210" s="74" t="s">
        <v>10</v>
      </c>
      <c r="I210" s="165" t="s">
        <v>11</v>
      </c>
      <c r="J210" s="166"/>
      <c r="K210" s="167">
        <f>+K205</f>
        <v>2812.91</v>
      </c>
      <c r="L210" s="167"/>
      <c r="M210" s="167"/>
      <c r="N210" s="167"/>
      <c r="O210" s="168">
        <f>O209*O$23</f>
        <v>0.7217</v>
      </c>
      <c r="P210" s="168"/>
      <c r="Q210" s="168"/>
      <c r="R210" s="168"/>
      <c r="S210" s="168"/>
      <c r="T210" s="167">
        <f>K210*O210</f>
        <v>2030.08</v>
      </c>
      <c r="U210" s="167"/>
      <c r="V210" s="167"/>
      <c r="W210" s="167"/>
      <c r="X210" s="167"/>
      <c r="Y210" s="51">
        <v>0</v>
      </c>
      <c r="Z210" s="83">
        <f>+T210+Y210</f>
        <v>2030.08</v>
      </c>
      <c r="AF210" s="160"/>
      <c r="AG210" s="227"/>
      <c r="AI210" s="15"/>
      <c r="AJ210" s="162"/>
      <c r="AL210" s="164"/>
    </row>
    <row r="211" spans="1:38" ht="12.75" customHeight="1">
      <c r="A211" s="169" t="s">
        <v>7</v>
      </c>
      <c r="B211" s="141"/>
      <c r="C211" s="170" t="s">
        <v>86</v>
      </c>
      <c r="D211" s="171"/>
      <c r="E211" s="171"/>
      <c r="F211" s="171"/>
      <c r="G211" s="172"/>
      <c r="H211" s="74" t="s">
        <v>8</v>
      </c>
      <c r="I211" s="165" t="s">
        <v>9</v>
      </c>
      <c r="J211" s="166"/>
      <c r="K211" s="167">
        <f>+K206</f>
        <v>85.14</v>
      </c>
      <c r="L211" s="167"/>
      <c r="M211" s="167"/>
      <c r="N211" s="167"/>
      <c r="O211" s="167">
        <f>+O209</f>
        <v>10.52</v>
      </c>
      <c r="P211" s="167"/>
      <c r="Q211" s="167"/>
      <c r="R211" s="167"/>
      <c r="S211" s="167"/>
      <c r="T211" s="167">
        <f>K211*O211</f>
        <v>895.67</v>
      </c>
      <c r="U211" s="167"/>
      <c r="V211" s="167"/>
      <c r="W211" s="167"/>
      <c r="X211" s="167"/>
      <c r="Y211" s="49">
        <f>ROUND(T211*$AF$28,2)</f>
        <v>447.84</v>
      </c>
      <c r="Z211" s="83">
        <f>+T211+Y211</f>
        <v>1343.51</v>
      </c>
      <c r="AF211" s="159">
        <f>Z211+Z212</f>
        <v>3222.53</v>
      </c>
      <c r="AG211" s="226">
        <f>T211+T212</f>
        <v>2774.69</v>
      </c>
      <c r="AI211" s="15"/>
      <c r="AJ211" s="161">
        <v>844.99</v>
      </c>
      <c r="AL211" s="163">
        <f>AG211/AJ211</f>
        <v>3.284</v>
      </c>
    </row>
    <row r="212" spans="1:38" ht="12.75" customHeight="1">
      <c r="A212" s="142"/>
      <c r="B212" s="144"/>
      <c r="C212" s="173"/>
      <c r="D212" s="174"/>
      <c r="E212" s="174"/>
      <c r="F212" s="174"/>
      <c r="G212" s="175"/>
      <c r="H212" s="74" t="s">
        <v>10</v>
      </c>
      <c r="I212" s="165" t="s">
        <v>11</v>
      </c>
      <c r="J212" s="166"/>
      <c r="K212" s="167">
        <f>+K207</f>
        <v>2812.91</v>
      </c>
      <c r="L212" s="167"/>
      <c r="M212" s="167"/>
      <c r="N212" s="167"/>
      <c r="O212" s="168">
        <f>O211*O$25</f>
        <v>0.668</v>
      </c>
      <c r="P212" s="168"/>
      <c r="Q212" s="168"/>
      <c r="R212" s="168"/>
      <c r="S212" s="168"/>
      <c r="T212" s="167">
        <f>K212*O212</f>
        <v>1879.02</v>
      </c>
      <c r="U212" s="167"/>
      <c r="V212" s="167"/>
      <c r="W212" s="167"/>
      <c r="X212" s="167"/>
      <c r="Y212" s="51">
        <v>0</v>
      </c>
      <c r="Z212" s="83">
        <f>+T212+Y212</f>
        <v>1879.02</v>
      </c>
      <c r="AF212" s="160"/>
      <c r="AG212" s="227"/>
      <c r="AI212" s="15"/>
      <c r="AJ212" s="162"/>
      <c r="AL212" s="164"/>
    </row>
    <row r="213" spans="1:39" ht="25.5" customHeight="1">
      <c r="A213" s="177" t="s">
        <v>48</v>
      </c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7"/>
      <c r="W213" s="177"/>
      <c r="X213" s="177"/>
      <c r="Y213" s="177"/>
      <c r="Z213" s="177"/>
      <c r="AA213" s="177"/>
      <c r="AB213" s="177"/>
      <c r="AC213" s="177"/>
      <c r="AD213" s="177"/>
      <c r="AE213" s="177"/>
      <c r="AF213" s="9"/>
      <c r="AG213" s="37"/>
      <c r="AL213" s="38" t="s">
        <v>114</v>
      </c>
      <c r="AM213" s="39" t="s">
        <v>115</v>
      </c>
    </row>
    <row r="214" spans="1:38" ht="12.75" customHeight="1">
      <c r="A214" s="169" t="s">
        <v>7</v>
      </c>
      <c r="B214" s="141"/>
      <c r="C214" s="170" t="s">
        <v>85</v>
      </c>
      <c r="D214" s="171"/>
      <c r="E214" s="171"/>
      <c r="F214" s="171"/>
      <c r="G214" s="172"/>
      <c r="H214" s="74" t="s">
        <v>8</v>
      </c>
      <c r="I214" s="165" t="s">
        <v>9</v>
      </c>
      <c r="J214" s="166"/>
      <c r="K214" s="167">
        <f>+K209</f>
        <v>85.14</v>
      </c>
      <c r="L214" s="167"/>
      <c r="M214" s="167"/>
      <c r="N214" s="167"/>
      <c r="O214" s="167">
        <f>+O134*4</f>
        <v>2.2</v>
      </c>
      <c r="P214" s="167"/>
      <c r="Q214" s="167"/>
      <c r="R214" s="167"/>
      <c r="S214" s="167"/>
      <c r="T214" s="167">
        <f>K214*O214</f>
        <v>187.31</v>
      </c>
      <c r="U214" s="167"/>
      <c r="V214" s="167"/>
      <c r="W214" s="167"/>
      <c r="X214" s="167"/>
      <c r="Y214" s="49">
        <f>ROUND(T214*$AF$28,2)</f>
        <v>93.66</v>
      </c>
      <c r="Z214" s="83">
        <f>+T214+Y214</f>
        <v>280.97</v>
      </c>
      <c r="AF214" s="159">
        <f>Z214+Z215</f>
        <v>705.44</v>
      </c>
      <c r="AG214" s="226">
        <f>T214+T215</f>
        <v>611.78</v>
      </c>
      <c r="AI214" s="15"/>
      <c r="AJ214" s="161">
        <v>844.99</v>
      </c>
      <c r="AL214" s="163">
        <f>AG214/AJ214</f>
        <v>0.724</v>
      </c>
    </row>
    <row r="215" spans="1:38" ht="12.75" customHeight="1">
      <c r="A215" s="142"/>
      <c r="B215" s="144"/>
      <c r="C215" s="173"/>
      <c r="D215" s="174"/>
      <c r="E215" s="174"/>
      <c r="F215" s="174"/>
      <c r="G215" s="175"/>
      <c r="H215" s="74" t="s">
        <v>10</v>
      </c>
      <c r="I215" s="165" t="s">
        <v>11</v>
      </c>
      <c r="J215" s="166"/>
      <c r="K215" s="167">
        <f>+K210</f>
        <v>2812.91</v>
      </c>
      <c r="L215" s="167"/>
      <c r="M215" s="167"/>
      <c r="N215" s="167"/>
      <c r="O215" s="168">
        <f>O214*O$23</f>
        <v>0.1509</v>
      </c>
      <c r="P215" s="168"/>
      <c r="Q215" s="168"/>
      <c r="R215" s="168"/>
      <c r="S215" s="168"/>
      <c r="T215" s="167">
        <f>K215*O215</f>
        <v>424.47</v>
      </c>
      <c r="U215" s="167"/>
      <c r="V215" s="167"/>
      <c r="W215" s="167"/>
      <c r="X215" s="167"/>
      <c r="Y215" s="51">
        <v>0</v>
      </c>
      <c r="Z215" s="83">
        <f>+T215+Y215</f>
        <v>424.47</v>
      </c>
      <c r="AF215" s="160"/>
      <c r="AG215" s="227"/>
      <c r="AI215" s="15"/>
      <c r="AJ215" s="162"/>
      <c r="AL215" s="164"/>
    </row>
    <row r="216" spans="1:38" ht="12.75" customHeight="1">
      <c r="A216" s="169" t="s">
        <v>7</v>
      </c>
      <c r="B216" s="141"/>
      <c r="C216" s="170" t="s">
        <v>86</v>
      </c>
      <c r="D216" s="171"/>
      <c r="E216" s="171"/>
      <c r="F216" s="171"/>
      <c r="G216" s="172"/>
      <c r="H216" s="74" t="s">
        <v>8</v>
      </c>
      <c r="I216" s="165" t="s">
        <v>9</v>
      </c>
      <c r="J216" s="166"/>
      <c r="K216" s="167">
        <f>+K211</f>
        <v>85.14</v>
      </c>
      <c r="L216" s="167"/>
      <c r="M216" s="167"/>
      <c r="N216" s="167"/>
      <c r="O216" s="167">
        <f>+O214</f>
        <v>2.2</v>
      </c>
      <c r="P216" s="167"/>
      <c r="Q216" s="167"/>
      <c r="R216" s="167"/>
      <c r="S216" s="167"/>
      <c r="T216" s="167">
        <f>K216*O216</f>
        <v>187.31</v>
      </c>
      <c r="U216" s="167"/>
      <c r="V216" s="167"/>
      <c r="W216" s="167"/>
      <c r="X216" s="167"/>
      <c r="Y216" s="49">
        <f>ROUND(T216*$AF$28,2)</f>
        <v>93.66</v>
      </c>
      <c r="Z216" s="83">
        <f>+T216+Y216</f>
        <v>280.97</v>
      </c>
      <c r="AF216" s="159">
        <f>Z216+Z217</f>
        <v>673.93</v>
      </c>
      <c r="AG216" s="226">
        <f>T216+T217</f>
        <v>580.27</v>
      </c>
      <c r="AI216" s="15"/>
      <c r="AJ216" s="161">
        <v>844.99</v>
      </c>
      <c r="AL216" s="163">
        <f>AG216/AJ216</f>
        <v>0.687</v>
      </c>
    </row>
    <row r="217" spans="1:38" ht="12.75" customHeight="1">
      <c r="A217" s="142"/>
      <c r="B217" s="144"/>
      <c r="C217" s="173"/>
      <c r="D217" s="174"/>
      <c r="E217" s="174"/>
      <c r="F217" s="174"/>
      <c r="G217" s="175"/>
      <c r="H217" s="74" t="s">
        <v>10</v>
      </c>
      <c r="I217" s="165" t="s">
        <v>11</v>
      </c>
      <c r="J217" s="166"/>
      <c r="K217" s="167">
        <f>+K212</f>
        <v>2812.91</v>
      </c>
      <c r="L217" s="167"/>
      <c r="M217" s="167"/>
      <c r="N217" s="167"/>
      <c r="O217" s="168">
        <f>O216*O$25</f>
        <v>0.1397</v>
      </c>
      <c r="P217" s="168"/>
      <c r="Q217" s="168"/>
      <c r="R217" s="168"/>
      <c r="S217" s="168"/>
      <c r="T217" s="167">
        <f>K217*O217</f>
        <v>392.96</v>
      </c>
      <c r="U217" s="167"/>
      <c r="V217" s="167"/>
      <c r="W217" s="167"/>
      <c r="X217" s="167"/>
      <c r="Y217" s="51">
        <v>0</v>
      </c>
      <c r="Z217" s="83">
        <f>+T217+Y217</f>
        <v>392.96</v>
      </c>
      <c r="AF217" s="160"/>
      <c r="AG217" s="227"/>
      <c r="AI217" s="15"/>
      <c r="AJ217" s="162"/>
      <c r="AL217" s="164"/>
    </row>
    <row r="218" spans="1:33" s="24" customFormat="1" ht="25.5" customHeight="1">
      <c r="A218" s="177" t="s">
        <v>49</v>
      </c>
      <c r="B218" s="177"/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7"/>
      <c r="W218" s="177"/>
      <c r="X218" s="177"/>
      <c r="Y218" s="177"/>
      <c r="Z218" s="177"/>
      <c r="AA218" s="177"/>
      <c r="AB218" s="177"/>
      <c r="AC218" s="177"/>
      <c r="AD218" s="177"/>
      <c r="AE218" s="177"/>
      <c r="AF218" s="177"/>
      <c r="AG218" s="177"/>
    </row>
    <row r="219" spans="1:38" ht="12.75" customHeight="1">
      <c r="A219" s="169" t="s">
        <v>7</v>
      </c>
      <c r="B219" s="141"/>
      <c r="C219" s="170" t="s">
        <v>85</v>
      </c>
      <c r="D219" s="171"/>
      <c r="E219" s="171"/>
      <c r="F219" s="171"/>
      <c r="G219" s="172"/>
      <c r="H219" s="74" t="s">
        <v>8</v>
      </c>
      <c r="I219" s="165" t="s">
        <v>9</v>
      </c>
      <c r="J219" s="166"/>
      <c r="K219" s="167">
        <f>+K214</f>
        <v>85.14</v>
      </c>
      <c r="L219" s="167"/>
      <c r="M219" s="167"/>
      <c r="N219" s="167"/>
      <c r="O219" s="167">
        <f>+O146*4</f>
        <v>7.64</v>
      </c>
      <c r="P219" s="167"/>
      <c r="Q219" s="167"/>
      <c r="R219" s="167"/>
      <c r="S219" s="167"/>
      <c r="T219" s="167">
        <f>K219*O219</f>
        <v>650.47</v>
      </c>
      <c r="U219" s="167"/>
      <c r="V219" s="167"/>
      <c r="W219" s="167"/>
      <c r="X219" s="167"/>
      <c r="Y219" s="49">
        <f>ROUND(T219*$AF$28,2)</f>
        <v>325.24</v>
      </c>
      <c r="Z219" s="83">
        <f>+T219+Y219</f>
        <v>975.71</v>
      </c>
      <c r="AF219" s="159">
        <f>Z219+Z220</f>
        <v>2449.96</v>
      </c>
      <c r="AG219" s="226">
        <f>T219+T220</f>
        <v>2124.72</v>
      </c>
      <c r="AI219" s="15"/>
      <c r="AJ219" s="161">
        <v>844.99</v>
      </c>
      <c r="AL219" s="163">
        <f>AG219/AJ219</f>
        <v>2.514</v>
      </c>
    </row>
    <row r="220" spans="1:38" ht="12.75" customHeight="1">
      <c r="A220" s="142"/>
      <c r="B220" s="144"/>
      <c r="C220" s="173"/>
      <c r="D220" s="174"/>
      <c r="E220" s="174"/>
      <c r="F220" s="174"/>
      <c r="G220" s="175"/>
      <c r="H220" s="74" t="s">
        <v>10</v>
      </c>
      <c r="I220" s="165" t="s">
        <v>11</v>
      </c>
      <c r="J220" s="166"/>
      <c r="K220" s="167">
        <f>+K215</f>
        <v>2812.91</v>
      </c>
      <c r="L220" s="167"/>
      <c r="M220" s="167"/>
      <c r="N220" s="167"/>
      <c r="O220" s="168">
        <f>O219*O$23</f>
        <v>0.5241</v>
      </c>
      <c r="P220" s="168"/>
      <c r="Q220" s="168"/>
      <c r="R220" s="168"/>
      <c r="S220" s="168"/>
      <c r="T220" s="167">
        <f>K220*O220</f>
        <v>1474.25</v>
      </c>
      <c r="U220" s="167"/>
      <c r="V220" s="167"/>
      <c r="W220" s="167"/>
      <c r="X220" s="167"/>
      <c r="Y220" s="51">
        <v>0</v>
      </c>
      <c r="Z220" s="83">
        <f>+T220+Y220</f>
        <v>1474.25</v>
      </c>
      <c r="AF220" s="160"/>
      <c r="AG220" s="227"/>
      <c r="AI220" s="15"/>
      <c r="AJ220" s="162"/>
      <c r="AL220" s="164"/>
    </row>
    <row r="221" spans="1:38" ht="12.75" customHeight="1">
      <c r="A221" s="169" t="s">
        <v>7</v>
      </c>
      <c r="B221" s="141"/>
      <c r="C221" s="170" t="s">
        <v>86</v>
      </c>
      <c r="D221" s="171"/>
      <c r="E221" s="171"/>
      <c r="F221" s="171"/>
      <c r="G221" s="172"/>
      <c r="H221" s="74" t="s">
        <v>8</v>
      </c>
      <c r="I221" s="165" t="s">
        <v>9</v>
      </c>
      <c r="J221" s="166"/>
      <c r="K221" s="167">
        <f>+K216</f>
        <v>85.14</v>
      </c>
      <c r="L221" s="167"/>
      <c r="M221" s="167"/>
      <c r="N221" s="167"/>
      <c r="O221" s="167">
        <f>+O219</f>
        <v>7.64</v>
      </c>
      <c r="P221" s="167"/>
      <c r="Q221" s="167"/>
      <c r="R221" s="167"/>
      <c r="S221" s="167"/>
      <c r="T221" s="167">
        <f>K221*O221</f>
        <v>650.47</v>
      </c>
      <c r="U221" s="167"/>
      <c r="V221" s="167"/>
      <c r="W221" s="167"/>
      <c r="X221" s="167"/>
      <c r="Y221" s="49">
        <f>ROUND(T221*$AF$28,2)</f>
        <v>325.24</v>
      </c>
      <c r="Z221" s="83">
        <f>+T221+Y221</f>
        <v>975.71</v>
      </c>
      <c r="AF221" s="159">
        <f>Z221+Z222</f>
        <v>2340.25</v>
      </c>
      <c r="AG221" s="226">
        <f>T221+T222</f>
        <v>2015.01</v>
      </c>
      <c r="AI221" s="15"/>
      <c r="AJ221" s="161">
        <v>844.99</v>
      </c>
      <c r="AL221" s="163">
        <f>AG221/AJ221</f>
        <v>2.385</v>
      </c>
    </row>
    <row r="222" spans="1:38" ht="12.75" customHeight="1">
      <c r="A222" s="142"/>
      <c r="B222" s="144"/>
      <c r="C222" s="173"/>
      <c r="D222" s="174"/>
      <c r="E222" s="174"/>
      <c r="F222" s="174"/>
      <c r="G222" s="175"/>
      <c r="H222" s="74" t="s">
        <v>10</v>
      </c>
      <c r="I222" s="165" t="s">
        <v>11</v>
      </c>
      <c r="J222" s="166"/>
      <c r="K222" s="167">
        <f>+K217</f>
        <v>2812.91</v>
      </c>
      <c r="L222" s="167"/>
      <c r="M222" s="167"/>
      <c r="N222" s="167"/>
      <c r="O222" s="168">
        <f>O221*O$25</f>
        <v>0.4851</v>
      </c>
      <c r="P222" s="168"/>
      <c r="Q222" s="168"/>
      <c r="R222" s="168"/>
      <c r="S222" s="168"/>
      <c r="T222" s="167">
        <f>K222*O222</f>
        <v>1364.54</v>
      </c>
      <c r="U222" s="167"/>
      <c r="V222" s="167"/>
      <c r="W222" s="167"/>
      <c r="X222" s="167"/>
      <c r="Y222" s="51">
        <v>0</v>
      </c>
      <c r="Z222" s="83">
        <f>+T222+Y222</f>
        <v>1364.54</v>
      </c>
      <c r="AF222" s="160"/>
      <c r="AG222" s="227"/>
      <c r="AI222" s="15"/>
      <c r="AJ222" s="162"/>
      <c r="AL222" s="164"/>
    </row>
    <row r="223" spans="1:38" ht="2.25" customHeight="1">
      <c r="A223" s="32"/>
      <c r="B223" s="32"/>
      <c r="C223" s="76"/>
      <c r="D223" s="76"/>
      <c r="E223" s="76"/>
      <c r="F223" s="76"/>
      <c r="G223" s="76"/>
      <c r="I223" s="14"/>
      <c r="J223" s="14"/>
      <c r="K223" s="77"/>
      <c r="L223" s="77"/>
      <c r="M223" s="77"/>
      <c r="N223" s="77"/>
      <c r="O223" s="78"/>
      <c r="P223" s="78"/>
      <c r="Q223" s="78"/>
      <c r="R223" s="78"/>
      <c r="S223" s="78"/>
      <c r="T223" s="77"/>
      <c r="U223" s="77"/>
      <c r="V223" s="77"/>
      <c r="W223" s="77"/>
      <c r="X223" s="77"/>
      <c r="Y223" s="14"/>
      <c r="Z223" s="84"/>
      <c r="AF223" s="79"/>
      <c r="AG223" s="79"/>
      <c r="AJ223" s="80"/>
      <c r="AL223" s="85"/>
    </row>
    <row r="224" spans="1:35" s="5" customFormat="1" ht="15">
      <c r="A224" s="176" t="s">
        <v>141</v>
      </c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  <c r="V224" s="176"/>
      <c r="W224" s="176"/>
      <c r="X224" s="176"/>
      <c r="Y224" s="176"/>
      <c r="Z224" s="176"/>
      <c r="AA224" s="176"/>
      <c r="AB224" s="176"/>
      <c r="AC224" s="176"/>
      <c r="AD224" s="176"/>
      <c r="AE224" s="176"/>
      <c r="AF224" s="75"/>
      <c r="AG224" s="75"/>
      <c r="AH224"/>
      <c r="AI224" s="20"/>
    </row>
    <row r="225" spans="1:33" s="24" customFormat="1" ht="27" customHeight="1">
      <c r="A225" s="177" t="s">
        <v>41</v>
      </c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  <c r="AA225" s="177"/>
      <c r="AB225" s="177"/>
      <c r="AC225" s="177"/>
      <c r="AD225" s="177"/>
      <c r="AE225" s="177"/>
      <c r="AF225" s="23"/>
      <c r="AG225" s="23"/>
    </row>
    <row r="226" spans="1:35" ht="51" customHeight="1" hidden="1">
      <c r="A226" s="178" t="s">
        <v>4</v>
      </c>
      <c r="B226" s="179"/>
      <c r="C226" s="180" t="s">
        <v>28</v>
      </c>
      <c r="D226" s="181"/>
      <c r="E226" s="181"/>
      <c r="F226" s="181"/>
      <c r="G226" s="181"/>
      <c r="H226" s="182"/>
      <c r="I226" s="200" t="s">
        <v>5</v>
      </c>
      <c r="J226" s="200"/>
      <c r="K226" s="200" t="s">
        <v>29</v>
      </c>
      <c r="L226" s="200"/>
      <c r="M226" s="200"/>
      <c r="N226" s="200"/>
      <c r="O226" s="200" t="str">
        <f>+O202</f>
        <v>Объем теплоносителя, Гкал на нагрев, (м3, Гкал)</v>
      </c>
      <c r="P226" s="200"/>
      <c r="Q226" s="200"/>
      <c r="R226" s="200"/>
      <c r="S226" s="200"/>
      <c r="T226" s="200" t="s">
        <v>6</v>
      </c>
      <c r="U226" s="200"/>
      <c r="V226" s="200"/>
      <c r="W226" s="200"/>
      <c r="X226" s="200"/>
      <c r="Y226" s="52" t="s">
        <v>77</v>
      </c>
      <c r="Z226" s="48" t="s">
        <v>78</v>
      </c>
      <c r="AF226"/>
      <c r="AG226" s="14"/>
      <c r="AI226" s="15"/>
    </row>
    <row r="227" spans="1:38" ht="24" customHeight="1" hidden="1">
      <c r="A227" s="183">
        <v>1</v>
      </c>
      <c r="B227" s="184"/>
      <c r="C227" s="183">
        <v>2</v>
      </c>
      <c r="D227" s="185"/>
      <c r="E227" s="185"/>
      <c r="F227" s="185"/>
      <c r="G227" s="185"/>
      <c r="H227" s="184"/>
      <c r="I227" s="196">
        <v>3</v>
      </c>
      <c r="J227" s="196"/>
      <c r="K227" s="196">
        <v>4</v>
      </c>
      <c r="L227" s="196"/>
      <c r="M227" s="196"/>
      <c r="N227" s="196"/>
      <c r="O227" s="196">
        <v>5</v>
      </c>
      <c r="P227" s="196"/>
      <c r="Q227" s="196"/>
      <c r="R227" s="196"/>
      <c r="S227" s="196"/>
      <c r="T227" s="197" t="s">
        <v>79</v>
      </c>
      <c r="U227" s="198"/>
      <c r="V227" s="198"/>
      <c r="W227" s="198"/>
      <c r="X227" s="199"/>
      <c r="Y227" s="45" t="s">
        <v>90</v>
      </c>
      <c r="Z227" s="45" t="s">
        <v>80</v>
      </c>
      <c r="AF227"/>
      <c r="AG227" s="14"/>
      <c r="AI227" s="15"/>
      <c r="AJ227" s="14"/>
      <c r="AL227" s="14"/>
    </row>
    <row r="228" spans="1:38" ht="12.75" customHeight="1">
      <c r="A228" s="169" t="s">
        <v>7</v>
      </c>
      <c r="B228" s="141"/>
      <c r="C228" s="170" t="s">
        <v>85</v>
      </c>
      <c r="D228" s="171"/>
      <c r="E228" s="171"/>
      <c r="F228" s="171"/>
      <c r="G228" s="172"/>
      <c r="H228" s="74" t="s">
        <v>8</v>
      </c>
      <c r="I228" s="165" t="s">
        <v>9</v>
      </c>
      <c r="J228" s="166"/>
      <c r="K228" s="167">
        <f>K214</f>
        <v>85.14</v>
      </c>
      <c r="L228" s="167"/>
      <c r="M228" s="167"/>
      <c r="N228" s="167"/>
      <c r="O228" s="167">
        <f>+O50*5</f>
        <v>16.2</v>
      </c>
      <c r="P228" s="167"/>
      <c r="Q228" s="167"/>
      <c r="R228" s="167"/>
      <c r="S228" s="167"/>
      <c r="T228" s="167">
        <f>K228*O228</f>
        <v>1379.27</v>
      </c>
      <c r="U228" s="167"/>
      <c r="V228" s="167"/>
      <c r="W228" s="167"/>
      <c r="X228" s="167"/>
      <c r="Y228" s="49">
        <f>ROUND(T228*$AF$28,2)</f>
        <v>689.64</v>
      </c>
      <c r="Z228" s="83">
        <f>+T228+Y228</f>
        <v>2068.91</v>
      </c>
      <c r="AF228" s="159">
        <f>Z228+Z229</f>
        <v>5194.9</v>
      </c>
      <c r="AG228" s="159">
        <f>T228+T229</f>
        <v>4505.26</v>
      </c>
      <c r="AI228" s="15"/>
      <c r="AJ228" s="161">
        <v>844.99</v>
      </c>
      <c r="AL228" s="163">
        <f>AG228/AJ228</f>
        <v>5.332</v>
      </c>
    </row>
    <row r="229" spans="1:38" ht="12.75" customHeight="1">
      <c r="A229" s="142"/>
      <c r="B229" s="144"/>
      <c r="C229" s="173"/>
      <c r="D229" s="174"/>
      <c r="E229" s="174"/>
      <c r="F229" s="174"/>
      <c r="G229" s="175"/>
      <c r="H229" s="74" t="s">
        <v>10</v>
      </c>
      <c r="I229" s="165" t="s">
        <v>11</v>
      </c>
      <c r="J229" s="166"/>
      <c r="K229" s="167">
        <f>K215</f>
        <v>2812.91</v>
      </c>
      <c r="L229" s="167"/>
      <c r="M229" s="167"/>
      <c r="N229" s="167"/>
      <c r="O229" s="168">
        <f>O228*O$23</f>
        <v>1.1113</v>
      </c>
      <c r="P229" s="168"/>
      <c r="Q229" s="168"/>
      <c r="R229" s="168"/>
      <c r="S229" s="168"/>
      <c r="T229" s="167">
        <f>K229*O229</f>
        <v>3125.99</v>
      </c>
      <c r="U229" s="167"/>
      <c r="V229" s="167"/>
      <c r="W229" s="167"/>
      <c r="X229" s="167"/>
      <c r="Y229" s="51">
        <v>0</v>
      </c>
      <c r="Z229" s="83">
        <f>+T229+Y229</f>
        <v>3125.99</v>
      </c>
      <c r="AF229" s="160"/>
      <c r="AG229" s="160"/>
      <c r="AI229" s="15"/>
      <c r="AJ229" s="162"/>
      <c r="AL229" s="164"/>
    </row>
    <row r="230" spans="1:38" ht="12.75" customHeight="1">
      <c r="A230" s="169" t="s">
        <v>7</v>
      </c>
      <c r="B230" s="141"/>
      <c r="C230" s="170" t="s">
        <v>86</v>
      </c>
      <c r="D230" s="171"/>
      <c r="E230" s="171"/>
      <c r="F230" s="171"/>
      <c r="G230" s="172"/>
      <c r="H230" s="74" t="s">
        <v>8</v>
      </c>
      <c r="I230" s="165" t="s">
        <v>9</v>
      </c>
      <c r="J230" s="166"/>
      <c r="K230" s="167">
        <f>K216</f>
        <v>85.14</v>
      </c>
      <c r="L230" s="167"/>
      <c r="M230" s="167"/>
      <c r="N230" s="167"/>
      <c r="O230" s="167">
        <f>+O228</f>
        <v>16.2</v>
      </c>
      <c r="P230" s="167"/>
      <c r="Q230" s="167"/>
      <c r="R230" s="167"/>
      <c r="S230" s="167"/>
      <c r="T230" s="167">
        <f>K230*O230</f>
        <v>1379.27</v>
      </c>
      <c r="U230" s="167"/>
      <c r="V230" s="167"/>
      <c r="W230" s="167"/>
      <c r="X230" s="167"/>
      <c r="Y230" s="49">
        <f>ROUND(T230*$AF$28,2)</f>
        <v>689.64</v>
      </c>
      <c r="Z230" s="83">
        <f>+T230+Y230</f>
        <v>2068.91</v>
      </c>
      <c r="AF230" s="159">
        <f>Z230+Z231</f>
        <v>4962.55</v>
      </c>
      <c r="AG230" s="159">
        <f>T230+T231</f>
        <v>4272.91</v>
      </c>
      <c r="AI230" s="15"/>
      <c r="AJ230" s="161">
        <v>844.99</v>
      </c>
      <c r="AL230" s="163">
        <f>AG230/AJ230</f>
        <v>5.057</v>
      </c>
    </row>
    <row r="231" spans="1:38" ht="12.75" customHeight="1">
      <c r="A231" s="142"/>
      <c r="B231" s="144"/>
      <c r="C231" s="173"/>
      <c r="D231" s="174"/>
      <c r="E231" s="174"/>
      <c r="F231" s="174"/>
      <c r="G231" s="175"/>
      <c r="H231" s="74" t="s">
        <v>10</v>
      </c>
      <c r="I231" s="165" t="s">
        <v>11</v>
      </c>
      <c r="J231" s="166"/>
      <c r="K231" s="167">
        <f>K217</f>
        <v>2812.91</v>
      </c>
      <c r="L231" s="167"/>
      <c r="M231" s="167"/>
      <c r="N231" s="167"/>
      <c r="O231" s="168">
        <f>O230*O$25</f>
        <v>1.0287</v>
      </c>
      <c r="P231" s="168"/>
      <c r="Q231" s="168"/>
      <c r="R231" s="168"/>
      <c r="S231" s="168"/>
      <c r="T231" s="167">
        <f>K231*O231</f>
        <v>2893.64</v>
      </c>
      <c r="U231" s="167"/>
      <c r="V231" s="167"/>
      <c r="W231" s="167"/>
      <c r="X231" s="167"/>
      <c r="Y231" s="51">
        <v>0</v>
      </c>
      <c r="Z231" s="83">
        <f>+T231+Y231</f>
        <v>2893.64</v>
      </c>
      <c r="AF231" s="160"/>
      <c r="AG231" s="160"/>
      <c r="AI231" s="15"/>
      <c r="AJ231" s="162"/>
      <c r="AL231" s="164"/>
    </row>
    <row r="232" spans="1:33" s="24" customFormat="1" ht="30" customHeight="1">
      <c r="A232" s="177" t="s">
        <v>43</v>
      </c>
      <c r="B232" s="177"/>
      <c r="C232" s="177"/>
      <c r="D232" s="177"/>
      <c r="E232" s="177"/>
      <c r="F232" s="177"/>
      <c r="G232" s="177"/>
      <c r="H232" s="177"/>
      <c r="I232" s="17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  <c r="AA232" s="177"/>
      <c r="AB232" s="177"/>
      <c r="AC232" s="177"/>
      <c r="AD232" s="177"/>
      <c r="AE232" s="177"/>
      <c r="AF232" s="177"/>
      <c r="AG232" s="177"/>
    </row>
    <row r="233" spans="1:38" ht="12.75" customHeight="1">
      <c r="A233" s="169" t="s">
        <v>7</v>
      </c>
      <c r="B233" s="141"/>
      <c r="C233" s="170" t="s">
        <v>85</v>
      </c>
      <c r="D233" s="171"/>
      <c r="E233" s="171"/>
      <c r="F233" s="171"/>
      <c r="G233" s="172"/>
      <c r="H233" s="74" t="s">
        <v>8</v>
      </c>
      <c r="I233" s="165" t="s">
        <v>9</v>
      </c>
      <c r="J233" s="166"/>
      <c r="K233" s="167">
        <f>+K228</f>
        <v>85.14</v>
      </c>
      <c r="L233" s="167"/>
      <c r="M233" s="167"/>
      <c r="N233" s="167"/>
      <c r="O233" s="167">
        <f>+O74*5</f>
        <v>13.15</v>
      </c>
      <c r="P233" s="167"/>
      <c r="Q233" s="167"/>
      <c r="R233" s="167"/>
      <c r="S233" s="167"/>
      <c r="T233" s="167">
        <f>K233*O233</f>
        <v>1119.59</v>
      </c>
      <c r="U233" s="167"/>
      <c r="V233" s="167"/>
      <c r="W233" s="167"/>
      <c r="X233" s="167"/>
      <c r="Y233" s="49">
        <f>ROUND(T233*$AF$28,2)</f>
        <v>559.8</v>
      </c>
      <c r="Z233" s="83">
        <f>+T233+Y233</f>
        <v>1679.39</v>
      </c>
      <c r="AF233" s="159">
        <f>Z233+Z234</f>
        <v>4216.92</v>
      </c>
      <c r="AG233" s="159">
        <f>T233+T234</f>
        <v>3657.12</v>
      </c>
      <c r="AI233" s="15"/>
      <c r="AJ233" s="161">
        <v>844.99</v>
      </c>
      <c r="AL233" s="163">
        <f>AG233/AJ233</f>
        <v>4.328</v>
      </c>
    </row>
    <row r="234" spans="1:38" ht="12.75" customHeight="1">
      <c r="A234" s="142"/>
      <c r="B234" s="144"/>
      <c r="C234" s="173"/>
      <c r="D234" s="174"/>
      <c r="E234" s="174"/>
      <c r="F234" s="174"/>
      <c r="G234" s="175"/>
      <c r="H234" s="74" t="s">
        <v>10</v>
      </c>
      <c r="I234" s="165" t="s">
        <v>11</v>
      </c>
      <c r="J234" s="166"/>
      <c r="K234" s="167">
        <f>+K229</f>
        <v>2812.91</v>
      </c>
      <c r="L234" s="167"/>
      <c r="M234" s="167"/>
      <c r="N234" s="167"/>
      <c r="O234" s="168">
        <f>O233*O$23</f>
        <v>0.9021</v>
      </c>
      <c r="P234" s="168"/>
      <c r="Q234" s="168"/>
      <c r="R234" s="168"/>
      <c r="S234" s="168"/>
      <c r="T234" s="167">
        <f>K234*O234</f>
        <v>2537.53</v>
      </c>
      <c r="U234" s="167"/>
      <c r="V234" s="167"/>
      <c r="W234" s="167"/>
      <c r="X234" s="167"/>
      <c r="Y234" s="51">
        <v>0</v>
      </c>
      <c r="Z234" s="83">
        <f>+T234+Y234</f>
        <v>2537.53</v>
      </c>
      <c r="AF234" s="160"/>
      <c r="AG234" s="160"/>
      <c r="AI234" s="15"/>
      <c r="AJ234" s="162"/>
      <c r="AL234" s="164"/>
    </row>
    <row r="235" spans="1:38" ht="12.75" customHeight="1">
      <c r="A235" s="169" t="s">
        <v>7</v>
      </c>
      <c r="B235" s="141"/>
      <c r="C235" s="170" t="s">
        <v>86</v>
      </c>
      <c r="D235" s="171"/>
      <c r="E235" s="171"/>
      <c r="F235" s="171"/>
      <c r="G235" s="172"/>
      <c r="H235" s="74" t="s">
        <v>8</v>
      </c>
      <c r="I235" s="165" t="s">
        <v>9</v>
      </c>
      <c r="J235" s="166"/>
      <c r="K235" s="167">
        <f>+K230</f>
        <v>85.14</v>
      </c>
      <c r="L235" s="167"/>
      <c r="M235" s="167"/>
      <c r="N235" s="167"/>
      <c r="O235" s="167">
        <f>+O233</f>
        <v>13.15</v>
      </c>
      <c r="P235" s="167"/>
      <c r="Q235" s="167"/>
      <c r="R235" s="167"/>
      <c r="S235" s="167"/>
      <c r="T235" s="167">
        <f>K235*O235</f>
        <v>1119.59</v>
      </c>
      <c r="U235" s="167"/>
      <c r="V235" s="167"/>
      <c r="W235" s="167"/>
      <c r="X235" s="167"/>
      <c r="Y235" s="49">
        <f>ROUND(T235*$AF$28,2)</f>
        <v>559.8</v>
      </c>
      <c r="Z235" s="83">
        <f>+T235+Y235</f>
        <v>1679.39</v>
      </c>
      <c r="AF235" s="159">
        <f>Z235+Z236</f>
        <v>4028.17</v>
      </c>
      <c r="AG235" s="159">
        <f>T235+T236</f>
        <v>3468.37</v>
      </c>
      <c r="AI235" s="15"/>
      <c r="AJ235" s="161">
        <v>844.99</v>
      </c>
      <c r="AL235" s="163">
        <f>AG235/AJ235</f>
        <v>4.105</v>
      </c>
    </row>
    <row r="236" spans="1:38" ht="12.75" customHeight="1">
      <c r="A236" s="142"/>
      <c r="B236" s="144"/>
      <c r="C236" s="173"/>
      <c r="D236" s="174"/>
      <c r="E236" s="174"/>
      <c r="F236" s="174"/>
      <c r="G236" s="175"/>
      <c r="H236" s="74" t="s">
        <v>10</v>
      </c>
      <c r="I236" s="165" t="s">
        <v>11</v>
      </c>
      <c r="J236" s="166"/>
      <c r="K236" s="167">
        <f>+K231</f>
        <v>2812.91</v>
      </c>
      <c r="L236" s="167"/>
      <c r="M236" s="167"/>
      <c r="N236" s="167"/>
      <c r="O236" s="168">
        <f>O235*O$25</f>
        <v>0.835</v>
      </c>
      <c r="P236" s="168"/>
      <c r="Q236" s="168"/>
      <c r="R236" s="168"/>
      <c r="S236" s="168"/>
      <c r="T236" s="167">
        <f>K236*O236</f>
        <v>2348.78</v>
      </c>
      <c r="U236" s="167"/>
      <c r="V236" s="167"/>
      <c r="W236" s="167"/>
      <c r="X236" s="167"/>
      <c r="Y236" s="51">
        <v>0</v>
      </c>
      <c r="Z236" s="83">
        <f>+T236+Y236</f>
        <v>2348.78</v>
      </c>
      <c r="AF236" s="160"/>
      <c r="AG236" s="160"/>
      <c r="AI236" s="15"/>
      <c r="AJ236" s="162"/>
      <c r="AL236" s="164"/>
    </row>
    <row r="237" spans="1:39" ht="25.5" customHeight="1">
      <c r="A237" s="177" t="s">
        <v>48</v>
      </c>
      <c r="B237" s="177"/>
      <c r="C237" s="177"/>
      <c r="D237" s="177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7"/>
      <c r="W237" s="177"/>
      <c r="X237" s="177"/>
      <c r="Y237" s="177"/>
      <c r="Z237" s="177"/>
      <c r="AA237" s="177"/>
      <c r="AB237" s="177"/>
      <c r="AC237" s="177"/>
      <c r="AD237" s="177"/>
      <c r="AE237" s="177"/>
      <c r="AF237" s="9"/>
      <c r="AG237" s="37"/>
      <c r="AL237" s="38" t="s">
        <v>114</v>
      </c>
      <c r="AM237" s="39" t="s">
        <v>115</v>
      </c>
    </row>
    <row r="238" spans="1:38" ht="12.75" customHeight="1">
      <c r="A238" s="169" t="s">
        <v>7</v>
      </c>
      <c r="B238" s="141"/>
      <c r="C238" s="170" t="s">
        <v>85</v>
      </c>
      <c r="D238" s="171"/>
      <c r="E238" s="171"/>
      <c r="F238" s="171"/>
      <c r="G238" s="172"/>
      <c r="H238" s="74" t="s">
        <v>8</v>
      </c>
      <c r="I238" s="165" t="s">
        <v>9</v>
      </c>
      <c r="J238" s="166"/>
      <c r="K238" s="167">
        <f>+K233</f>
        <v>85.14</v>
      </c>
      <c r="L238" s="167"/>
      <c r="M238" s="167"/>
      <c r="N238" s="167"/>
      <c r="O238" s="168">
        <f>+O134*5</f>
        <v>2.75</v>
      </c>
      <c r="P238" s="168"/>
      <c r="Q238" s="168"/>
      <c r="R238" s="168"/>
      <c r="S238" s="168"/>
      <c r="T238" s="167">
        <f>K238*O238</f>
        <v>234.14</v>
      </c>
      <c r="U238" s="167"/>
      <c r="V238" s="167"/>
      <c r="W238" s="167"/>
      <c r="X238" s="167"/>
      <c r="Y238" s="49">
        <f>ROUND(T238*$AF$28,2)</f>
        <v>117.07</v>
      </c>
      <c r="Z238" s="83">
        <f>+T238+Y238</f>
        <v>351.21</v>
      </c>
      <c r="AF238" s="159">
        <f>Z238+Z239</f>
        <v>882.01</v>
      </c>
      <c r="AG238" s="159">
        <f>T238+T239</f>
        <v>764.94</v>
      </c>
      <c r="AI238" s="15"/>
      <c r="AJ238" s="161">
        <v>844.99</v>
      </c>
      <c r="AL238" s="163">
        <f>AG238/AJ238</f>
        <v>0.905</v>
      </c>
    </row>
    <row r="239" spans="1:38" ht="12.75" customHeight="1">
      <c r="A239" s="142"/>
      <c r="B239" s="144"/>
      <c r="C239" s="173"/>
      <c r="D239" s="174"/>
      <c r="E239" s="174"/>
      <c r="F239" s="174"/>
      <c r="G239" s="175"/>
      <c r="H239" s="74" t="s">
        <v>10</v>
      </c>
      <c r="I239" s="165" t="s">
        <v>11</v>
      </c>
      <c r="J239" s="166"/>
      <c r="K239" s="167">
        <f>+K234</f>
        <v>2812.91</v>
      </c>
      <c r="L239" s="167"/>
      <c r="M239" s="167"/>
      <c r="N239" s="167"/>
      <c r="O239" s="168">
        <f>O238*O$23</f>
        <v>0.1887</v>
      </c>
      <c r="P239" s="168"/>
      <c r="Q239" s="168"/>
      <c r="R239" s="168"/>
      <c r="S239" s="168"/>
      <c r="T239" s="167">
        <f>K239*O239</f>
        <v>530.8</v>
      </c>
      <c r="U239" s="167"/>
      <c r="V239" s="167"/>
      <c r="W239" s="167"/>
      <c r="X239" s="167"/>
      <c r="Y239" s="51">
        <v>0</v>
      </c>
      <c r="Z239" s="83">
        <f>+T239+Y239</f>
        <v>530.8</v>
      </c>
      <c r="AF239" s="160"/>
      <c r="AG239" s="160"/>
      <c r="AI239" s="15"/>
      <c r="AJ239" s="162"/>
      <c r="AL239" s="164"/>
    </row>
    <row r="240" spans="1:38" ht="12.75" customHeight="1">
      <c r="A240" s="169" t="s">
        <v>7</v>
      </c>
      <c r="B240" s="141"/>
      <c r="C240" s="170" t="s">
        <v>86</v>
      </c>
      <c r="D240" s="171"/>
      <c r="E240" s="171"/>
      <c r="F240" s="171"/>
      <c r="G240" s="172"/>
      <c r="H240" s="74" t="s">
        <v>8</v>
      </c>
      <c r="I240" s="165" t="s">
        <v>9</v>
      </c>
      <c r="J240" s="166"/>
      <c r="K240" s="167">
        <f>+K235</f>
        <v>85.14</v>
      </c>
      <c r="L240" s="167"/>
      <c r="M240" s="167"/>
      <c r="N240" s="167"/>
      <c r="O240" s="168">
        <f>+O238</f>
        <v>2.75</v>
      </c>
      <c r="P240" s="168"/>
      <c r="Q240" s="168"/>
      <c r="R240" s="168"/>
      <c r="S240" s="168"/>
      <c r="T240" s="167">
        <f>K240*O240</f>
        <v>234.14</v>
      </c>
      <c r="U240" s="167"/>
      <c r="V240" s="167"/>
      <c r="W240" s="167"/>
      <c r="X240" s="167"/>
      <c r="Y240" s="49">
        <f>ROUND(T240*$AF$28,2)</f>
        <v>117.07</v>
      </c>
      <c r="Z240" s="83">
        <f>+T240+Y240</f>
        <v>351.21</v>
      </c>
      <c r="AF240" s="159">
        <f>Z240+Z241</f>
        <v>842.34</v>
      </c>
      <c r="AG240" s="159">
        <f>T240+T241</f>
        <v>725.27</v>
      </c>
      <c r="AI240" s="15"/>
      <c r="AJ240" s="161">
        <v>844.99</v>
      </c>
      <c r="AL240" s="163">
        <f>AG240/AJ240</f>
        <v>0.858</v>
      </c>
    </row>
    <row r="241" spans="1:38" ht="12.75" customHeight="1">
      <c r="A241" s="142"/>
      <c r="B241" s="144"/>
      <c r="C241" s="173"/>
      <c r="D241" s="174"/>
      <c r="E241" s="174"/>
      <c r="F241" s="174"/>
      <c r="G241" s="175"/>
      <c r="H241" s="74" t="s">
        <v>10</v>
      </c>
      <c r="I241" s="165" t="s">
        <v>11</v>
      </c>
      <c r="J241" s="166"/>
      <c r="K241" s="167">
        <f>+K236</f>
        <v>2812.91</v>
      </c>
      <c r="L241" s="167"/>
      <c r="M241" s="167"/>
      <c r="N241" s="167"/>
      <c r="O241" s="168">
        <f>O240*O$25</f>
        <v>0.1746</v>
      </c>
      <c r="P241" s="168"/>
      <c r="Q241" s="168"/>
      <c r="R241" s="168"/>
      <c r="S241" s="168"/>
      <c r="T241" s="167">
        <f>K241*O241</f>
        <v>491.13</v>
      </c>
      <c r="U241" s="167"/>
      <c r="V241" s="167"/>
      <c r="W241" s="167"/>
      <c r="X241" s="167"/>
      <c r="Y241" s="51">
        <v>0</v>
      </c>
      <c r="Z241" s="83">
        <f>+T241+Y241</f>
        <v>491.13</v>
      </c>
      <c r="AF241" s="160"/>
      <c r="AG241" s="160"/>
      <c r="AI241" s="15"/>
      <c r="AJ241" s="162"/>
      <c r="AL241" s="164"/>
    </row>
    <row r="242" spans="1:33" s="24" customFormat="1" ht="25.5" customHeight="1">
      <c r="A242" s="177" t="s">
        <v>49</v>
      </c>
      <c r="B242" s="177"/>
      <c r="C242" s="177"/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  <c r="AA242" s="177"/>
      <c r="AB242" s="177"/>
      <c r="AC242" s="177"/>
      <c r="AD242" s="177"/>
      <c r="AE242" s="177"/>
      <c r="AF242" s="177"/>
      <c r="AG242" s="177"/>
    </row>
    <row r="243" spans="1:38" ht="12.75" customHeight="1">
      <c r="A243" s="169" t="s">
        <v>7</v>
      </c>
      <c r="B243" s="141"/>
      <c r="C243" s="170" t="s">
        <v>85</v>
      </c>
      <c r="D243" s="171"/>
      <c r="E243" s="171"/>
      <c r="F243" s="171"/>
      <c r="G243" s="172"/>
      <c r="H243" s="74" t="s">
        <v>8</v>
      </c>
      <c r="I243" s="165" t="s">
        <v>9</v>
      </c>
      <c r="J243" s="166"/>
      <c r="K243" s="167">
        <f>+K238</f>
        <v>85.14</v>
      </c>
      <c r="L243" s="167"/>
      <c r="M243" s="167"/>
      <c r="N243" s="167"/>
      <c r="O243" s="167">
        <f>+O146*5</f>
        <v>9.55</v>
      </c>
      <c r="P243" s="167"/>
      <c r="Q243" s="167"/>
      <c r="R243" s="167"/>
      <c r="S243" s="167"/>
      <c r="T243" s="167">
        <f>K243*O243</f>
        <v>813.09</v>
      </c>
      <c r="U243" s="167"/>
      <c r="V243" s="167"/>
      <c r="W243" s="167"/>
      <c r="X243" s="167"/>
      <c r="Y243" s="49">
        <f>ROUND(T243*$AF$28,2)</f>
        <v>406.55</v>
      </c>
      <c r="Z243" s="83">
        <f>+T243+Y243</f>
        <v>1219.64</v>
      </c>
      <c r="AF243" s="159">
        <f>Z243+Z244</f>
        <v>3062.38</v>
      </c>
      <c r="AG243" s="159">
        <f>T243+T244</f>
        <v>2655.83</v>
      </c>
      <c r="AI243" s="15"/>
      <c r="AJ243" s="161">
        <v>844.99</v>
      </c>
      <c r="AL243" s="163">
        <f>AG243/AJ243</f>
        <v>3.143</v>
      </c>
    </row>
    <row r="244" spans="1:38" ht="12.75" customHeight="1">
      <c r="A244" s="142"/>
      <c r="B244" s="144"/>
      <c r="C244" s="173"/>
      <c r="D244" s="174"/>
      <c r="E244" s="174"/>
      <c r="F244" s="174"/>
      <c r="G244" s="175"/>
      <c r="H244" s="74" t="s">
        <v>10</v>
      </c>
      <c r="I244" s="165" t="s">
        <v>11</v>
      </c>
      <c r="J244" s="166"/>
      <c r="K244" s="167">
        <f>+K239</f>
        <v>2812.91</v>
      </c>
      <c r="L244" s="167"/>
      <c r="M244" s="167"/>
      <c r="N244" s="167"/>
      <c r="O244" s="168">
        <f>O243*O$23</f>
        <v>0.6551</v>
      </c>
      <c r="P244" s="168"/>
      <c r="Q244" s="168"/>
      <c r="R244" s="168"/>
      <c r="S244" s="168"/>
      <c r="T244" s="167">
        <f>K244*O244</f>
        <v>1842.74</v>
      </c>
      <c r="U244" s="167"/>
      <c r="V244" s="167"/>
      <c r="W244" s="167"/>
      <c r="X244" s="167"/>
      <c r="Y244" s="51">
        <v>0</v>
      </c>
      <c r="Z244" s="83">
        <f>+T244+Y244</f>
        <v>1842.74</v>
      </c>
      <c r="AF244" s="160"/>
      <c r="AG244" s="160"/>
      <c r="AI244" s="15"/>
      <c r="AJ244" s="162"/>
      <c r="AL244" s="164"/>
    </row>
    <row r="245" spans="1:38" ht="12.75" customHeight="1">
      <c r="A245" s="169" t="s">
        <v>7</v>
      </c>
      <c r="B245" s="141"/>
      <c r="C245" s="170" t="s">
        <v>86</v>
      </c>
      <c r="D245" s="171"/>
      <c r="E245" s="171"/>
      <c r="F245" s="171"/>
      <c r="G245" s="172"/>
      <c r="H245" s="74" t="s">
        <v>8</v>
      </c>
      <c r="I245" s="165" t="s">
        <v>9</v>
      </c>
      <c r="J245" s="166"/>
      <c r="K245" s="167">
        <f>+K240</f>
        <v>85.14</v>
      </c>
      <c r="L245" s="167"/>
      <c r="M245" s="167"/>
      <c r="N245" s="167"/>
      <c r="O245" s="167">
        <f>+O243</f>
        <v>9.55</v>
      </c>
      <c r="P245" s="167"/>
      <c r="Q245" s="167"/>
      <c r="R245" s="167"/>
      <c r="S245" s="167"/>
      <c r="T245" s="167">
        <f>K245*O245</f>
        <v>813.09</v>
      </c>
      <c r="U245" s="167"/>
      <c r="V245" s="167"/>
      <c r="W245" s="167"/>
      <c r="X245" s="167"/>
      <c r="Y245" s="49">
        <f>ROUND(T245*$AF$28,2)</f>
        <v>406.55</v>
      </c>
      <c r="Z245" s="83">
        <f>+T245+Y245</f>
        <v>1219.64</v>
      </c>
      <c r="AF245" s="159">
        <f>Z245+Z246</f>
        <v>2925.39</v>
      </c>
      <c r="AG245" s="159">
        <f>T245+T246</f>
        <v>2518.84</v>
      </c>
      <c r="AI245" s="15"/>
      <c r="AJ245" s="161">
        <v>844.99</v>
      </c>
      <c r="AL245" s="163">
        <f>AG245/AJ245</f>
        <v>2.981</v>
      </c>
    </row>
    <row r="246" spans="1:38" ht="12.75" customHeight="1">
      <c r="A246" s="142"/>
      <c r="B246" s="144"/>
      <c r="C246" s="173"/>
      <c r="D246" s="174"/>
      <c r="E246" s="174"/>
      <c r="F246" s="174"/>
      <c r="G246" s="175"/>
      <c r="H246" s="74" t="s">
        <v>10</v>
      </c>
      <c r="I246" s="165" t="s">
        <v>11</v>
      </c>
      <c r="J246" s="166"/>
      <c r="K246" s="167">
        <f>+K241</f>
        <v>2812.91</v>
      </c>
      <c r="L246" s="167"/>
      <c r="M246" s="167"/>
      <c r="N246" s="167"/>
      <c r="O246" s="168">
        <f>O245*O$25</f>
        <v>0.6064</v>
      </c>
      <c r="P246" s="168"/>
      <c r="Q246" s="168"/>
      <c r="R246" s="168"/>
      <c r="S246" s="168"/>
      <c r="T246" s="167">
        <f>K246*O246</f>
        <v>1705.75</v>
      </c>
      <c r="U246" s="167"/>
      <c r="V246" s="167"/>
      <c r="W246" s="167"/>
      <c r="X246" s="167"/>
      <c r="Y246" s="51">
        <v>0</v>
      </c>
      <c r="Z246" s="83">
        <f>+T246+Y246</f>
        <v>1705.75</v>
      </c>
      <c r="AF246" s="160"/>
      <c r="AG246" s="160"/>
      <c r="AI246" s="15"/>
      <c r="AJ246" s="162"/>
      <c r="AL246" s="164"/>
    </row>
    <row r="247" ht="12.75">
      <c r="A247" s="7" t="s">
        <v>23</v>
      </c>
    </row>
    <row r="248" spans="1:38" ht="20.25" customHeight="1">
      <c r="A248" s="41">
        <v>1</v>
      </c>
      <c r="B248" s="236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",AK248," № ",AL248,)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18.12.2023 г. № 346-п</v>
      </c>
      <c r="C248" s="236"/>
      <c r="D248" s="236"/>
      <c r="E248" s="236"/>
      <c r="F248" s="236"/>
      <c r="G248" s="236"/>
      <c r="H248" s="236"/>
      <c r="I248" s="236"/>
      <c r="J248" s="236"/>
      <c r="K248" s="236"/>
      <c r="L248" s="236"/>
      <c r="M248" s="236"/>
      <c r="N248" s="236"/>
      <c r="O248" s="236"/>
      <c r="P248" s="236"/>
      <c r="Q248" s="236"/>
      <c r="R248" s="236"/>
      <c r="S248" s="236"/>
      <c r="T248" s="236"/>
      <c r="U248" s="236"/>
      <c r="V248" s="236"/>
      <c r="W248" s="236"/>
      <c r="X248" s="236"/>
      <c r="Y248" s="236"/>
      <c r="Z248" s="236"/>
      <c r="AA248" s="236"/>
      <c r="AB248" s="236"/>
      <c r="AC248" s="236"/>
      <c r="AD248" s="236"/>
      <c r="AE248" s="9"/>
      <c r="AF248" s="37"/>
      <c r="AK248" s="38" t="str">
        <f>+'[6]Шуш_3 эт и выше'!AL319</f>
        <v>от 18.12.2023 г.</v>
      </c>
      <c r="AL248" s="39" t="str">
        <f>+'[6]Шуш_3 эт и выше'!AM319</f>
        <v>346-п</v>
      </c>
    </row>
    <row r="249" spans="1:30" ht="23.25" customHeight="1">
      <c r="A249" s="41">
        <v>2</v>
      </c>
      <c r="B249" s="233" t="str">
        <f>+'[6]Шуш_1-2 эт'!B248:AE248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249" s="234"/>
      <c r="D249" s="234"/>
      <c r="E249" s="234"/>
      <c r="F249" s="234"/>
      <c r="G249" s="234"/>
      <c r="H249" s="234"/>
      <c r="I249" s="234"/>
      <c r="J249" s="234"/>
      <c r="K249" s="234"/>
      <c r="L249" s="234"/>
      <c r="M249" s="234"/>
      <c r="N249" s="234"/>
      <c r="O249" s="234"/>
      <c r="P249" s="234"/>
      <c r="Q249" s="234"/>
      <c r="R249" s="234"/>
      <c r="S249" s="234"/>
      <c r="T249" s="234"/>
      <c r="U249" s="234"/>
      <c r="V249" s="234"/>
      <c r="W249" s="234"/>
      <c r="X249" s="234"/>
      <c r="Y249" s="234"/>
      <c r="Z249" s="234"/>
      <c r="AA249" s="234"/>
      <c r="AB249" s="234"/>
      <c r="AC249" s="234"/>
      <c r="AD249" s="234"/>
    </row>
    <row r="250" spans="1:32" ht="24" customHeight="1">
      <c r="A250" s="41">
        <v>3</v>
      </c>
      <c r="B250" s="233" t="str">
        <f>+'[6]Шуш_1-2 эт'!B249:AE249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250" s="234"/>
      <c r="D250" s="234"/>
      <c r="E250" s="234"/>
      <c r="F250" s="234"/>
      <c r="G250" s="234"/>
      <c r="H250" s="234"/>
      <c r="I250" s="234"/>
      <c r="J250" s="234"/>
      <c r="K250" s="234"/>
      <c r="L250" s="234"/>
      <c r="M250" s="234"/>
      <c r="N250" s="234"/>
      <c r="O250" s="234"/>
      <c r="P250" s="234"/>
      <c r="Q250" s="234"/>
      <c r="R250" s="234"/>
      <c r="S250" s="234"/>
      <c r="T250" s="234"/>
      <c r="U250" s="234"/>
      <c r="V250" s="234"/>
      <c r="W250" s="234"/>
      <c r="X250" s="234"/>
      <c r="Y250" s="234"/>
      <c r="Z250" s="234"/>
      <c r="AA250" s="234"/>
      <c r="AB250" s="234"/>
      <c r="AC250" s="234"/>
      <c r="AD250" s="234"/>
      <c r="AF250" s="37"/>
    </row>
    <row r="251" spans="1:32" ht="25.5" customHeight="1">
      <c r="A251" s="41">
        <v>4</v>
      </c>
      <c r="B251" s="235" t="s">
        <v>81</v>
      </c>
      <c r="C251" s="235"/>
      <c r="D251" s="235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5"/>
      <c r="Z251" s="235"/>
      <c r="AA251" s="235"/>
      <c r="AB251" s="235"/>
      <c r="AC251" s="235"/>
      <c r="AD251" s="235"/>
      <c r="AF251" s="37"/>
    </row>
    <row r="252" spans="4:34" ht="3.75" customHeight="1">
      <c r="D252" s="61"/>
      <c r="E252" s="61"/>
      <c r="F252" s="61"/>
      <c r="G252" s="61"/>
      <c r="H252" s="61"/>
      <c r="I252" s="61"/>
      <c r="J252" s="61"/>
      <c r="AH252" s="15"/>
    </row>
    <row r="253" spans="1:34" s="4" customFormat="1" ht="18" hidden="1">
      <c r="A253" s="145" t="s">
        <v>13</v>
      </c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3"/>
      <c r="AF253" s="25"/>
      <c r="AG253"/>
      <c r="AH253" s="26"/>
    </row>
    <row r="254" spans="1:34" ht="33.75" customHeight="1" hidden="1">
      <c r="A254" s="228" t="s">
        <v>91</v>
      </c>
      <c r="B254" s="228"/>
      <c r="C254" s="228"/>
      <c r="D254" s="228"/>
      <c r="E254" s="228"/>
      <c r="F254" s="228"/>
      <c r="G254" s="228"/>
      <c r="H254" s="228"/>
      <c r="I254" s="228"/>
      <c r="J254" s="228"/>
      <c r="K254" s="228"/>
      <c r="L254" s="228"/>
      <c r="M254" s="228"/>
      <c r="N254" s="228"/>
      <c r="O254" s="228"/>
      <c r="P254" s="228"/>
      <c r="Q254" s="228"/>
      <c r="R254" s="228"/>
      <c r="S254" s="228"/>
      <c r="T254" s="228"/>
      <c r="U254" s="228"/>
      <c r="V254" s="228"/>
      <c r="W254" s="228"/>
      <c r="X254" s="228"/>
      <c r="Y254" s="228"/>
      <c r="Z254" s="228"/>
      <c r="AA254" s="228"/>
      <c r="AB254" s="228"/>
      <c r="AC254" s="228"/>
      <c r="AD254" s="228"/>
      <c r="AF254" s="46">
        <v>0.5</v>
      </c>
      <c r="AH254" s="15"/>
    </row>
    <row r="255" spans="1:34" ht="64.5" customHeight="1" hidden="1">
      <c r="A255" s="146" t="s">
        <v>4</v>
      </c>
      <c r="B255" s="147"/>
      <c r="C255" s="147"/>
      <c r="D255" s="147"/>
      <c r="E255" s="147"/>
      <c r="F255" s="147"/>
      <c r="G255" s="147"/>
      <c r="H255" s="148"/>
      <c r="I255" s="192" t="s">
        <v>14</v>
      </c>
      <c r="J255" s="192"/>
      <c r="K255" s="192"/>
      <c r="L255" s="192"/>
      <c r="M255" s="192"/>
      <c r="N255" s="192"/>
      <c r="O255" s="193" t="s">
        <v>15</v>
      </c>
      <c r="P255" s="194"/>
      <c r="Q255" s="194"/>
      <c r="R255" s="194"/>
      <c r="S255" s="195"/>
      <c r="T255" s="193" t="s">
        <v>16</v>
      </c>
      <c r="U255" s="194"/>
      <c r="V255" s="194"/>
      <c r="W255" s="194"/>
      <c r="X255" s="194"/>
      <c r="Y255" s="54" t="s">
        <v>92</v>
      </c>
      <c r="Z255" s="54" t="s">
        <v>93</v>
      </c>
      <c r="AA255" s="57"/>
      <c r="AB255" s="57"/>
      <c r="AC255" s="57"/>
      <c r="AD255" s="58"/>
      <c r="AE255" s="67"/>
      <c r="AH255" s="15"/>
    </row>
    <row r="256" spans="1:34" ht="12.75" customHeight="1" hidden="1">
      <c r="A256" s="149"/>
      <c r="B256" s="150"/>
      <c r="C256" s="150"/>
      <c r="D256" s="150"/>
      <c r="E256" s="150"/>
      <c r="F256" s="150"/>
      <c r="G256" s="150"/>
      <c r="H256" s="151"/>
      <c r="I256" s="192" t="s">
        <v>18</v>
      </c>
      <c r="J256" s="192"/>
      <c r="K256" s="192"/>
      <c r="L256" s="192"/>
      <c r="M256" s="192"/>
      <c r="N256" s="192"/>
      <c r="O256" s="193" t="s">
        <v>19</v>
      </c>
      <c r="P256" s="194"/>
      <c r="Q256" s="194"/>
      <c r="R256" s="194"/>
      <c r="S256" s="195"/>
      <c r="T256" s="193" t="s">
        <v>20</v>
      </c>
      <c r="U256" s="194"/>
      <c r="V256" s="194"/>
      <c r="W256" s="194"/>
      <c r="X256" s="194"/>
      <c r="Y256" s="54" t="s">
        <v>21</v>
      </c>
      <c r="Z256" s="54" t="s">
        <v>21</v>
      </c>
      <c r="AA256" s="57"/>
      <c r="AB256" s="57"/>
      <c r="AC256" s="57"/>
      <c r="AD256" s="58"/>
      <c r="AE256" s="68"/>
      <c r="AH256" s="15"/>
    </row>
    <row r="257" spans="1:37" s="6" customFormat="1" ht="28.5" customHeight="1" hidden="1">
      <c r="A257" s="152">
        <v>1</v>
      </c>
      <c r="B257" s="153"/>
      <c r="C257" s="153"/>
      <c r="D257" s="153"/>
      <c r="E257" s="153"/>
      <c r="F257" s="153"/>
      <c r="G257" s="153"/>
      <c r="H257" s="154"/>
      <c r="I257" s="155">
        <v>2</v>
      </c>
      <c r="J257" s="155"/>
      <c r="K257" s="155"/>
      <c r="L257" s="155"/>
      <c r="M257" s="155"/>
      <c r="N257" s="155"/>
      <c r="O257" s="156">
        <v>3</v>
      </c>
      <c r="P257" s="157"/>
      <c r="Q257" s="157"/>
      <c r="R257" s="157"/>
      <c r="S257" s="158"/>
      <c r="T257" s="156">
        <v>4</v>
      </c>
      <c r="U257" s="157"/>
      <c r="V257" s="157"/>
      <c r="W257" s="157"/>
      <c r="X257" s="157"/>
      <c r="Y257" s="53" t="s">
        <v>22</v>
      </c>
      <c r="Z257" s="53" t="s">
        <v>94</v>
      </c>
      <c r="AA257" s="59"/>
      <c r="AB257" s="59"/>
      <c r="AC257" s="59"/>
      <c r="AD257" s="60"/>
      <c r="AE257" s="69"/>
      <c r="AF257" s="27" t="s">
        <v>34</v>
      </c>
      <c r="AG257"/>
      <c r="AH257" s="28"/>
      <c r="AI257" s="27" t="s">
        <v>35</v>
      </c>
      <c r="AK257" s="27" t="s">
        <v>32</v>
      </c>
    </row>
    <row r="258" spans="1:37" s="32" customFormat="1" ht="19.5" customHeight="1" hidden="1">
      <c r="A258" s="95" t="s">
        <v>55</v>
      </c>
      <c r="B258" s="140"/>
      <c r="C258" s="140"/>
      <c r="D258" s="140"/>
      <c r="E258" s="140"/>
      <c r="F258" s="140"/>
      <c r="G258" s="140"/>
      <c r="H258" s="141"/>
      <c r="I258" s="137">
        <v>19.8</v>
      </c>
      <c r="J258" s="137"/>
      <c r="K258" s="137"/>
      <c r="L258" s="137"/>
      <c r="M258" s="137"/>
      <c r="N258" s="137"/>
      <c r="O258" s="104">
        <f>+ROUND('[6]Шуш_3 эт и выше'!O328,4)</f>
        <v>0.0446</v>
      </c>
      <c r="P258" s="105"/>
      <c r="Q258" s="105"/>
      <c r="R258" s="105"/>
      <c r="S258" s="106"/>
      <c r="T258" s="107">
        <f>K18</f>
        <v>2812.91</v>
      </c>
      <c r="U258" s="108"/>
      <c r="V258" s="108"/>
      <c r="W258" s="108"/>
      <c r="X258" s="108"/>
      <c r="Y258" s="71">
        <f>ROUND(I258*O258*T258,2)</f>
        <v>2484.02</v>
      </c>
      <c r="Z258" s="64">
        <f>ROUND(Y258*$AF$254,2)</f>
        <v>1242.01</v>
      </c>
      <c r="AA258" s="65"/>
      <c r="AB258" s="65"/>
      <c r="AC258" s="65"/>
      <c r="AD258" s="66"/>
      <c r="AE258" s="62"/>
      <c r="AF258" s="29">
        <f>ROUND(O258*T258,2)+ROUND((ROUND(O258*T258,2)*$AF$254),2)</f>
        <v>188.19</v>
      </c>
      <c r="AG258"/>
      <c r="AH258" s="30"/>
      <c r="AI258" s="31">
        <v>54.52</v>
      </c>
      <c r="AK258" s="63">
        <f>AF258/AI258</f>
        <v>3.452</v>
      </c>
    </row>
    <row r="259" spans="1:34" s="32" customFormat="1" ht="31.5" customHeight="1" hidden="1">
      <c r="A259" s="142"/>
      <c r="B259" s="143"/>
      <c r="C259" s="143"/>
      <c r="D259" s="143"/>
      <c r="E259" s="143"/>
      <c r="F259" s="143"/>
      <c r="G259" s="143"/>
      <c r="H259" s="144"/>
      <c r="I259" s="222" t="e">
        <f>CONCATENATE(I258," ",$I$256," х ",O258," ",$O$256," х ",T258," ",$T$256," = ",Y258," ",$Y$256,"                                         ",Y258," ",$Y$256,"+",Y258," ",$Y$256,"х коэф. ",$AF$254," = ",#REF!,#REF!)</f>
        <v>#REF!</v>
      </c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  <c r="U259" s="223"/>
      <c r="V259" s="223"/>
      <c r="W259" s="223"/>
      <c r="X259" s="223"/>
      <c r="Y259" s="223"/>
      <c r="Z259" s="223"/>
      <c r="AA259" s="223"/>
      <c r="AB259" s="223"/>
      <c r="AC259" s="223"/>
      <c r="AD259" s="224"/>
      <c r="AE259" s="70"/>
      <c r="AF259" s="33"/>
      <c r="AG259"/>
      <c r="AH259" s="30"/>
    </row>
    <row r="260" spans="1:37" s="32" customFormat="1" ht="19.5" customHeight="1" hidden="1">
      <c r="A260" s="95" t="s">
        <v>56</v>
      </c>
      <c r="B260" s="140"/>
      <c r="C260" s="140"/>
      <c r="D260" s="140"/>
      <c r="E260" s="140"/>
      <c r="F260" s="140"/>
      <c r="G260" s="140"/>
      <c r="H260" s="141"/>
      <c r="I260" s="137">
        <v>19.8</v>
      </c>
      <c r="J260" s="137"/>
      <c r="K260" s="137"/>
      <c r="L260" s="137"/>
      <c r="M260" s="137"/>
      <c r="N260" s="137"/>
      <c r="O260" s="104">
        <f>+ROUND('[6]Шуш_3 эт и выше'!O330,4)</f>
        <v>0.0452</v>
      </c>
      <c r="P260" s="105"/>
      <c r="Q260" s="105"/>
      <c r="R260" s="105"/>
      <c r="S260" s="106"/>
      <c r="T260" s="107">
        <f>+T258</f>
        <v>2812.91</v>
      </c>
      <c r="U260" s="108"/>
      <c r="V260" s="108"/>
      <c r="W260" s="108"/>
      <c r="X260" s="108"/>
      <c r="Y260" s="71">
        <f>ROUND(I260*O260*T260,2)</f>
        <v>2517.44</v>
      </c>
      <c r="Z260" s="64">
        <f>ROUND(Y260*$AF$254,2)</f>
        <v>1258.72</v>
      </c>
      <c r="AA260" s="65"/>
      <c r="AB260" s="65"/>
      <c r="AC260" s="65"/>
      <c r="AD260" s="66"/>
      <c r="AE260" s="62"/>
      <c r="AF260" s="29">
        <f>ROUND(O260*T260,2)+ROUND((ROUND(O260*T260,2)*$AF$254),2)</f>
        <v>190.71</v>
      </c>
      <c r="AG260"/>
      <c r="AH260" s="30"/>
      <c r="AI260" s="31">
        <v>54.52</v>
      </c>
      <c r="AK260" s="63">
        <f>AF260/AI260</f>
        <v>3.498</v>
      </c>
    </row>
    <row r="261" spans="1:34" s="32" customFormat="1" ht="34.5" customHeight="1" hidden="1">
      <c r="A261" s="142"/>
      <c r="B261" s="143"/>
      <c r="C261" s="143"/>
      <c r="D261" s="143"/>
      <c r="E261" s="143"/>
      <c r="F261" s="143"/>
      <c r="G261" s="143"/>
      <c r="H261" s="144"/>
      <c r="I261" s="222" t="e">
        <f>CONCATENATE(I260," ",$I$256," х ",O260," ",$O$256," х ",T260," ",$T$256," = ",Y260," ",$Y$256,"                                         ",Y260," ",$Y$256,"+",Y260," ",$Y$256,"х коэф. ",$AF$254," = ",#REF!,#REF!)</f>
        <v>#REF!</v>
      </c>
      <c r="J261" s="223"/>
      <c r="K261" s="223"/>
      <c r="L261" s="223"/>
      <c r="M261" s="223"/>
      <c r="N261" s="223"/>
      <c r="O261" s="223"/>
      <c r="P261" s="223"/>
      <c r="Q261" s="223"/>
      <c r="R261" s="223"/>
      <c r="S261" s="223"/>
      <c r="T261" s="223"/>
      <c r="U261" s="223"/>
      <c r="V261" s="223"/>
      <c r="W261" s="223"/>
      <c r="X261" s="223"/>
      <c r="Y261" s="223"/>
      <c r="Z261" s="223"/>
      <c r="AA261" s="223"/>
      <c r="AB261" s="223"/>
      <c r="AC261" s="223"/>
      <c r="AD261" s="224"/>
      <c r="AE261" s="70"/>
      <c r="AF261" s="33"/>
      <c r="AG261"/>
      <c r="AH261" s="30"/>
    </row>
    <row r="262" spans="1:37" s="32" customFormat="1" ht="19.5" customHeight="1" hidden="1">
      <c r="A262" s="95" t="s">
        <v>57</v>
      </c>
      <c r="B262" s="140"/>
      <c r="C262" s="140"/>
      <c r="D262" s="140"/>
      <c r="E262" s="140"/>
      <c r="F262" s="140"/>
      <c r="G262" s="140"/>
      <c r="H262" s="141"/>
      <c r="I262" s="137">
        <v>19.8</v>
      </c>
      <c r="J262" s="137"/>
      <c r="K262" s="137"/>
      <c r="L262" s="137"/>
      <c r="M262" s="137"/>
      <c r="N262" s="137"/>
      <c r="O262" s="104">
        <f>+ROUND('[6]Шуш_3 эт и выше'!O332,4)</f>
        <v>0.0451</v>
      </c>
      <c r="P262" s="105"/>
      <c r="Q262" s="105"/>
      <c r="R262" s="105"/>
      <c r="S262" s="106"/>
      <c r="T262" s="107">
        <f>+T258</f>
        <v>2812.91</v>
      </c>
      <c r="U262" s="108"/>
      <c r="V262" s="108"/>
      <c r="W262" s="108"/>
      <c r="X262" s="108"/>
      <c r="Y262" s="71">
        <f>ROUND(I262*O262*T262,2)</f>
        <v>2511.87</v>
      </c>
      <c r="Z262" s="64">
        <f>ROUND(Y262*$AF$254,2)</f>
        <v>1255.94</v>
      </c>
      <c r="AA262" s="65"/>
      <c r="AB262" s="65"/>
      <c r="AC262" s="65"/>
      <c r="AD262" s="66"/>
      <c r="AE262" s="62"/>
      <c r="AF262" s="29">
        <f>ROUND(O262*T262,2)+ROUND((ROUND(O262*T262,2)*$AF$254),2)</f>
        <v>190.29</v>
      </c>
      <c r="AG262"/>
      <c r="AH262" s="30"/>
      <c r="AI262" s="31">
        <v>54.52</v>
      </c>
      <c r="AK262" s="63">
        <f>AF262/AI262</f>
        <v>3.49</v>
      </c>
    </row>
    <row r="263" spans="1:34" s="32" customFormat="1" ht="32.25" customHeight="1" hidden="1">
      <c r="A263" s="142"/>
      <c r="B263" s="143"/>
      <c r="C263" s="143"/>
      <c r="D263" s="143"/>
      <c r="E263" s="143"/>
      <c r="F263" s="143"/>
      <c r="G263" s="143"/>
      <c r="H263" s="144"/>
      <c r="I263" s="222" t="e">
        <f>CONCATENATE(I262," ",$I$256," х ",O262," ",$O$256," х ",T262," ",$T$256," = ",Y262," ",$Y$256,"                                         ",Y262," ",$Y$256,"+",Y262," ",$Y$256,"х коэф. ",$AF$254," = ",#REF!,#REF!)</f>
        <v>#REF!</v>
      </c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3"/>
      <c r="U263" s="223"/>
      <c r="V263" s="223"/>
      <c r="W263" s="223"/>
      <c r="X263" s="223"/>
      <c r="Y263" s="223"/>
      <c r="Z263" s="223"/>
      <c r="AA263" s="223"/>
      <c r="AB263" s="223"/>
      <c r="AC263" s="223"/>
      <c r="AD263" s="224"/>
      <c r="AE263" s="70"/>
      <c r="AF263" s="33"/>
      <c r="AG263"/>
      <c r="AH263" s="30"/>
    </row>
    <row r="264" spans="1:37" s="32" customFormat="1" ht="19.5" customHeight="1" hidden="1">
      <c r="A264" s="95" t="s">
        <v>58</v>
      </c>
      <c r="B264" s="140"/>
      <c r="C264" s="140"/>
      <c r="D264" s="140"/>
      <c r="E264" s="140"/>
      <c r="F264" s="140"/>
      <c r="G264" s="140"/>
      <c r="H264" s="141"/>
      <c r="I264" s="137">
        <v>19.8</v>
      </c>
      <c r="J264" s="137"/>
      <c r="K264" s="137"/>
      <c r="L264" s="137"/>
      <c r="M264" s="137"/>
      <c r="N264" s="137"/>
      <c r="O264" s="104">
        <f>+ROUND('[6]Шуш_3 эт и выше'!O334,4)</f>
        <v>0.0444</v>
      </c>
      <c r="P264" s="105"/>
      <c r="Q264" s="105"/>
      <c r="R264" s="105"/>
      <c r="S264" s="106"/>
      <c r="T264" s="107">
        <f>+T258</f>
        <v>2812.91</v>
      </c>
      <c r="U264" s="108"/>
      <c r="V264" s="108"/>
      <c r="W264" s="108"/>
      <c r="X264" s="108"/>
      <c r="Y264" s="71">
        <f>ROUND(I264*O264*T264,2)</f>
        <v>2472.89</v>
      </c>
      <c r="Z264" s="64">
        <f>ROUND(Y264*$AF$254,2)</f>
        <v>1236.45</v>
      </c>
      <c r="AA264" s="65"/>
      <c r="AB264" s="65"/>
      <c r="AC264" s="65"/>
      <c r="AD264" s="66"/>
      <c r="AE264" s="62"/>
      <c r="AF264" s="29">
        <f>ROUND(O264*T264,2)+ROUND((ROUND(O264*T264,2)*$AF$254),2)</f>
        <v>187.34</v>
      </c>
      <c r="AG264"/>
      <c r="AH264" s="30"/>
      <c r="AI264" s="31">
        <v>54.52</v>
      </c>
      <c r="AK264" s="63">
        <f>AF264/AI264</f>
        <v>3.436</v>
      </c>
    </row>
    <row r="265" spans="1:34" s="32" customFormat="1" ht="30.75" customHeight="1" hidden="1">
      <c r="A265" s="142"/>
      <c r="B265" s="143"/>
      <c r="C265" s="143"/>
      <c r="D265" s="143"/>
      <c r="E265" s="143"/>
      <c r="F265" s="143"/>
      <c r="G265" s="143"/>
      <c r="H265" s="144"/>
      <c r="I265" s="222" t="e">
        <f>CONCATENATE(I264," ",$I$256," х ",O264," ",$O$256," х ",T264," ",$T$256," = ",Y264," ",$Y$256,"                                         ",Y264," ",$Y$256,"+",Y264," ",$Y$256,"х коэф. ",$AF$254," = ",#REF!,#REF!)</f>
        <v>#REF!</v>
      </c>
      <c r="J265" s="223"/>
      <c r="K265" s="223"/>
      <c r="L265" s="223"/>
      <c r="M265" s="223"/>
      <c r="N265" s="223"/>
      <c r="O265" s="223"/>
      <c r="P265" s="223"/>
      <c r="Q265" s="223"/>
      <c r="R265" s="223"/>
      <c r="S265" s="223"/>
      <c r="T265" s="223"/>
      <c r="U265" s="223"/>
      <c r="V265" s="223"/>
      <c r="W265" s="223"/>
      <c r="X265" s="223"/>
      <c r="Y265" s="223"/>
      <c r="Z265" s="223"/>
      <c r="AA265" s="223"/>
      <c r="AB265" s="223"/>
      <c r="AC265" s="223"/>
      <c r="AD265" s="224"/>
      <c r="AE265" s="70"/>
      <c r="AF265" s="33"/>
      <c r="AG265"/>
      <c r="AH265" s="30"/>
    </row>
    <row r="266" spans="1:37" s="32" customFormat="1" ht="19.5" customHeight="1" hidden="1">
      <c r="A266" s="95" t="s">
        <v>59</v>
      </c>
      <c r="B266" s="140"/>
      <c r="C266" s="140"/>
      <c r="D266" s="140"/>
      <c r="E266" s="140"/>
      <c r="F266" s="140"/>
      <c r="G266" s="140"/>
      <c r="H266" s="141"/>
      <c r="I266" s="137">
        <v>19.8</v>
      </c>
      <c r="J266" s="137"/>
      <c r="K266" s="137"/>
      <c r="L266" s="137"/>
      <c r="M266" s="137"/>
      <c r="N266" s="137"/>
      <c r="O266" s="104">
        <f>+ROUND('[6]Шуш_3 эт и выше'!O336,4)</f>
        <v>0.0284</v>
      </c>
      <c r="P266" s="105"/>
      <c r="Q266" s="105"/>
      <c r="R266" s="105"/>
      <c r="S266" s="106"/>
      <c r="T266" s="107">
        <f>+T258</f>
        <v>2812.91</v>
      </c>
      <c r="U266" s="108"/>
      <c r="V266" s="108"/>
      <c r="W266" s="108"/>
      <c r="X266" s="108"/>
      <c r="Y266" s="71">
        <f>ROUND(I266*O266*T266,2)</f>
        <v>1581.76</v>
      </c>
      <c r="Z266" s="64">
        <f>ROUND(Y266*$AF$254,2)</f>
        <v>790.88</v>
      </c>
      <c r="AA266" s="65"/>
      <c r="AB266" s="65"/>
      <c r="AC266" s="65"/>
      <c r="AD266" s="66"/>
      <c r="AE266" s="62"/>
      <c r="AF266" s="29">
        <f>ROUND(O266*T266,2)+ROUND((ROUND(O266*T266,2)*$AF$254),2)</f>
        <v>119.84</v>
      </c>
      <c r="AG266"/>
      <c r="AH266" s="30"/>
      <c r="AI266" s="31">
        <v>54.52</v>
      </c>
      <c r="AK266" s="63">
        <f>AF266/AI266</f>
        <v>2.198</v>
      </c>
    </row>
    <row r="267" spans="1:34" s="32" customFormat="1" ht="33.75" customHeight="1" hidden="1">
      <c r="A267" s="142"/>
      <c r="B267" s="143"/>
      <c r="C267" s="143"/>
      <c r="D267" s="143"/>
      <c r="E267" s="143"/>
      <c r="F267" s="143"/>
      <c r="G267" s="143"/>
      <c r="H267" s="144"/>
      <c r="I267" s="222" t="e">
        <f>CONCATENATE(I266," ",$I$256," х ",O266," ",$O$256," х ",T266," ",$T$256," = ",Y266," ",$Y$256,"                                         ",Y266," ",$Y$256,"+",Y266," ",$Y$256,"х коэф. ",$AF$254," = ",#REF!,#REF!)</f>
        <v>#REF!</v>
      </c>
      <c r="J267" s="223"/>
      <c r="K267" s="223"/>
      <c r="L267" s="223"/>
      <c r="M267" s="223"/>
      <c r="N267" s="223"/>
      <c r="O267" s="223"/>
      <c r="P267" s="223"/>
      <c r="Q267" s="223"/>
      <c r="R267" s="223"/>
      <c r="S267" s="223"/>
      <c r="T267" s="223"/>
      <c r="U267" s="223"/>
      <c r="V267" s="223"/>
      <c r="W267" s="223"/>
      <c r="X267" s="223"/>
      <c r="Y267" s="223"/>
      <c r="Z267" s="223"/>
      <c r="AA267" s="223"/>
      <c r="AB267" s="223"/>
      <c r="AC267" s="223"/>
      <c r="AD267" s="224"/>
      <c r="AE267" s="70"/>
      <c r="AF267" s="33"/>
      <c r="AG267"/>
      <c r="AH267" s="30"/>
    </row>
    <row r="268" spans="1:37" s="32" customFormat="1" ht="19.5" customHeight="1" hidden="1">
      <c r="A268" s="95" t="s">
        <v>60</v>
      </c>
      <c r="B268" s="140"/>
      <c r="C268" s="140"/>
      <c r="D268" s="140"/>
      <c r="E268" s="140"/>
      <c r="F268" s="140"/>
      <c r="G268" s="140"/>
      <c r="H268" s="141"/>
      <c r="I268" s="137">
        <v>19.8</v>
      </c>
      <c r="J268" s="137"/>
      <c r="K268" s="137"/>
      <c r="L268" s="137"/>
      <c r="M268" s="137"/>
      <c r="N268" s="137"/>
      <c r="O268" s="104">
        <f>+ROUND('[6]Шуш_3 эт и выше'!O338,4)</f>
        <v>0.0287</v>
      </c>
      <c r="P268" s="105"/>
      <c r="Q268" s="105"/>
      <c r="R268" s="105"/>
      <c r="S268" s="106"/>
      <c r="T268" s="107">
        <f>+T258</f>
        <v>2812.91</v>
      </c>
      <c r="U268" s="108"/>
      <c r="V268" s="108"/>
      <c r="W268" s="108"/>
      <c r="X268" s="108"/>
      <c r="Y268" s="71">
        <f>ROUND(I268*O268*T268,2)</f>
        <v>1598.46</v>
      </c>
      <c r="Z268" s="64">
        <f>ROUND(Y268*$AF$254,2)</f>
        <v>799.23</v>
      </c>
      <c r="AA268" s="65"/>
      <c r="AB268" s="65"/>
      <c r="AC268" s="65"/>
      <c r="AD268" s="66"/>
      <c r="AE268" s="62"/>
      <c r="AF268" s="29">
        <f>ROUND(O268*T268,2)+ROUND((ROUND(O268*T268,2)*$AF$254),2)</f>
        <v>121.1</v>
      </c>
      <c r="AG268"/>
      <c r="AH268" s="30"/>
      <c r="AI268" s="31">
        <v>54.52</v>
      </c>
      <c r="AK268" s="63">
        <f>AF268/AI268</f>
        <v>2.221</v>
      </c>
    </row>
    <row r="269" spans="1:34" s="32" customFormat="1" ht="31.5" customHeight="1" hidden="1">
      <c r="A269" s="142"/>
      <c r="B269" s="143"/>
      <c r="C269" s="143"/>
      <c r="D269" s="143"/>
      <c r="E269" s="143"/>
      <c r="F269" s="143"/>
      <c r="G269" s="143"/>
      <c r="H269" s="144"/>
      <c r="I269" s="222" t="e">
        <f>CONCATENATE(I268," ",$I$256," х ",O268," ",$O$256," х ",T268," ",$T$256," = ",Y268," ",$Y$256,"                                         ",Y268," ",$Y$256,"+",Y268," ",$Y$256,"х коэф. ",$AF$254," = ",#REF!,#REF!)</f>
        <v>#REF!</v>
      </c>
      <c r="J269" s="223"/>
      <c r="K269" s="223"/>
      <c r="L269" s="223"/>
      <c r="M269" s="223"/>
      <c r="N269" s="223"/>
      <c r="O269" s="223"/>
      <c r="P269" s="223"/>
      <c r="Q269" s="223"/>
      <c r="R269" s="223"/>
      <c r="S269" s="223"/>
      <c r="T269" s="223"/>
      <c r="U269" s="223"/>
      <c r="V269" s="223"/>
      <c r="W269" s="223"/>
      <c r="X269" s="223"/>
      <c r="Y269" s="223"/>
      <c r="Z269" s="223"/>
      <c r="AA269" s="223"/>
      <c r="AB269" s="223"/>
      <c r="AC269" s="223"/>
      <c r="AD269" s="224"/>
      <c r="AE269" s="70"/>
      <c r="AF269" s="33"/>
      <c r="AG269"/>
      <c r="AH269" s="30"/>
    </row>
    <row r="270" spans="1:37" s="32" customFormat="1" ht="19.5" customHeight="1" hidden="1">
      <c r="A270" s="95" t="s">
        <v>61</v>
      </c>
      <c r="B270" s="140"/>
      <c r="C270" s="140"/>
      <c r="D270" s="140"/>
      <c r="E270" s="140"/>
      <c r="F270" s="140"/>
      <c r="G270" s="140"/>
      <c r="H270" s="141"/>
      <c r="I270" s="137">
        <v>19.8</v>
      </c>
      <c r="J270" s="137"/>
      <c r="K270" s="137"/>
      <c r="L270" s="137"/>
      <c r="M270" s="137"/>
      <c r="N270" s="137"/>
      <c r="O270" s="104">
        <f>+ROUND('[6]Шуш_3 эт и выше'!O340,4)</f>
        <v>0.0243</v>
      </c>
      <c r="P270" s="105"/>
      <c r="Q270" s="105"/>
      <c r="R270" s="105"/>
      <c r="S270" s="106"/>
      <c r="T270" s="107">
        <f>+T262</f>
        <v>2812.91</v>
      </c>
      <c r="U270" s="108"/>
      <c r="V270" s="108"/>
      <c r="W270" s="108"/>
      <c r="X270" s="108"/>
      <c r="Y270" s="71">
        <f>ROUND(I270*O270*T270,2)</f>
        <v>1353.4</v>
      </c>
      <c r="Z270" s="64">
        <f>ROUND(Y270*$AF$254,2)</f>
        <v>676.7</v>
      </c>
      <c r="AA270" s="65"/>
      <c r="AB270" s="65"/>
      <c r="AC270" s="65"/>
      <c r="AD270" s="66"/>
      <c r="AE270" s="62"/>
      <c r="AF270" s="29">
        <f>ROUND(O270*T270,2)+ROUND((ROUND(O270*T270,2)*$AF$254),2)</f>
        <v>102.53</v>
      </c>
      <c r="AG270"/>
      <c r="AH270" s="30"/>
      <c r="AI270" s="31">
        <v>54.52</v>
      </c>
      <c r="AK270" s="63">
        <f>AF270/AI270</f>
        <v>1.881</v>
      </c>
    </row>
    <row r="271" spans="1:34" s="32" customFormat="1" ht="38.25" customHeight="1" hidden="1">
      <c r="A271" s="142"/>
      <c r="B271" s="143"/>
      <c r="C271" s="143"/>
      <c r="D271" s="143"/>
      <c r="E271" s="143"/>
      <c r="F271" s="143"/>
      <c r="G271" s="143"/>
      <c r="H271" s="144"/>
      <c r="I271" s="222" t="e">
        <f>CONCATENATE(I270," ",$I$256," х ",O270," ",$O$256," х ",T270," ",$T$256," = ",Y270," ",$Y$256,"                                         ",Y270," ",$Y$256,"+",Y270," ",$Y$256,"х коэф. ",$AF$254," = ",#REF!,#REF!)</f>
        <v>#REF!</v>
      </c>
      <c r="J271" s="223"/>
      <c r="K271" s="223"/>
      <c r="L271" s="223"/>
      <c r="M271" s="223"/>
      <c r="N271" s="223"/>
      <c r="O271" s="223"/>
      <c r="P271" s="223"/>
      <c r="Q271" s="223"/>
      <c r="R271" s="223"/>
      <c r="S271" s="223"/>
      <c r="T271" s="223"/>
      <c r="U271" s="223"/>
      <c r="V271" s="223"/>
      <c r="W271" s="223"/>
      <c r="X271" s="223"/>
      <c r="Y271" s="223"/>
      <c r="Z271" s="223"/>
      <c r="AA271" s="223"/>
      <c r="AB271" s="223"/>
      <c r="AC271" s="223"/>
      <c r="AD271" s="224"/>
      <c r="AE271" s="70"/>
      <c r="AF271" s="33"/>
      <c r="AG271"/>
      <c r="AH271" s="30"/>
    </row>
    <row r="272" spans="1:37" s="32" customFormat="1" ht="19.5" customHeight="1" hidden="1">
      <c r="A272" s="95" t="s">
        <v>62</v>
      </c>
      <c r="B272" s="140"/>
      <c r="C272" s="140"/>
      <c r="D272" s="140"/>
      <c r="E272" s="140"/>
      <c r="F272" s="140"/>
      <c r="G272" s="140"/>
      <c r="H272" s="141"/>
      <c r="I272" s="137">
        <v>19.8</v>
      </c>
      <c r="J272" s="137"/>
      <c r="K272" s="137"/>
      <c r="L272" s="137"/>
      <c r="M272" s="137"/>
      <c r="N272" s="137"/>
      <c r="O272" s="104">
        <f>+ROUND('[6]Шуш_3 эт и выше'!O342,4)</f>
        <v>0.0247</v>
      </c>
      <c r="P272" s="105"/>
      <c r="Q272" s="105"/>
      <c r="R272" s="105"/>
      <c r="S272" s="106"/>
      <c r="T272" s="107">
        <f>+T262</f>
        <v>2812.91</v>
      </c>
      <c r="U272" s="108"/>
      <c r="V272" s="108"/>
      <c r="W272" s="108"/>
      <c r="X272" s="108"/>
      <c r="Y272" s="71">
        <f>ROUND(I272*O272*T272,2)</f>
        <v>1375.68</v>
      </c>
      <c r="Z272" s="64">
        <f>ROUND(Y272*$AF$254,2)</f>
        <v>687.84</v>
      </c>
      <c r="AA272" s="65"/>
      <c r="AB272" s="65"/>
      <c r="AC272" s="65"/>
      <c r="AD272" s="66"/>
      <c r="AE272" s="62"/>
      <c r="AF272" s="29">
        <f>ROUND(O272*T272,2)+ROUND((ROUND(O272*T272,2)*$AF$254),2)</f>
        <v>104.22</v>
      </c>
      <c r="AG272"/>
      <c r="AH272" s="30"/>
      <c r="AI272" s="31">
        <v>54.52</v>
      </c>
      <c r="AK272" s="63">
        <f>AF272/AI272</f>
        <v>1.912</v>
      </c>
    </row>
    <row r="273" spans="1:34" s="32" customFormat="1" ht="31.5" customHeight="1" hidden="1">
      <c r="A273" s="142"/>
      <c r="B273" s="143"/>
      <c r="C273" s="143"/>
      <c r="D273" s="143"/>
      <c r="E273" s="143"/>
      <c r="F273" s="143"/>
      <c r="G273" s="143"/>
      <c r="H273" s="144"/>
      <c r="I273" s="222" t="e">
        <f>CONCATENATE(I272," ",$I$256," х ",O272," ",$O$256," х ",T272," ",$T$256," = ",Y272," ",$Y$256,"                                         ",Y272," ",$Y$256,"+",Y272," ",$Y$256,"х коэф. ",$AF$254," = ",#REF!,#REF!)</f>
        <v>#REF!</v>
      </c>
      <c r="J273" s="223"/>
      <c r="K273" s="223"/>
      <c r="L273" s="223"/>
      <c r="M273" s="223"/>
      <c r="N273" s="223"/>
      <c r="O273" s="223"/>
      <c r="P273" s="223"/>
      <c r="Q273" s="223"/>
      <c r="R273" s="223"/>
      <c r="S273" s="223"/>
      <c r="T273" s="223"/>
      <c r="U273" s="223"/>
      <c r="V273" s="223"/>
      <c r="W273" s="223"/>
      <c r="X273" s="223"/>
      <c r="Y273" s="223"/>
      <c r="Z273" s="223"/>
      <c r="AA273" s="223"/>
      <c r="AB273" s="223"/>
      <c r="AC273" s="223"/>
      <c r="AD273" s="224"/>
      <c r="AE273" s="70"/>
      <c r="AF273" s="33"/>
      <c r="AG273"/>
      <c r="AH273" s="30"/>
    </row>
    <row r="274" spans="1:37" s="32" customFormat="1" ht="19.5" customHeight="1" hidden="1">
      <c r="A274" s="95" t="s">
        <v>63</v>
      </c>
      <c r="B274" s="140"/>
      <c r="C274" s="140"/>
      <c r="D274" s="140"/>
      <c r="E274" s="140"/>
      <c r="F274" s="140"/>
      <c r="G274" s="140"/>
      <c r="H274" s="141"/>
      <c r="I274" s="137">
        <v>19.8</v>
      </c>
      <c r="J274" s="137"/>
      <c r="K274" s="137"/>
      <c r="L274" s="137"/>
      <c r="M274" s="137"/>
      <c r="N274" s="137"/>
      <c r="O274" s="104">
        <f>+ROUND('[6]Шуш_3 эт и выше'!O344,4)</f>
        <v>0.0192</v>
      </c>
      <c r="P274" s="105"/>
      <c r="Q274" s="105"/>
      <c r="R274" s="105"/>
      <c r="S274" s="106"/>
      <c r="T274" s="107">
        <f>+T258</f>
        <v>2812.91</v>
      </c>
      <c r="U274" s="108"/>
      <c r="V274" s="108"/>
      <c r="W274" s="108"/>
      <c r="X274" s="108"/>
      <c r="Y274" s="71">
        <f>ROUND(I274*O274*T274,2)</f>
        <v>1069.36</v>
      </c>
      <c r="Z274" s="64">
        <f>ROUND(Y274*$AF$254,2)</f>
        <v>534.68</v>
      </c>
      <c r="AA274" s="65"/>
      <c r="AB274" s="65"/>
      <c r="AC274" s="65"/>
      <c r="AD274" s="66"/>
      <c r="AE274" s="62"/>
      <c r="AF274" s="29">
        <f>ROUND(O274*T274,2)+ROUND((ROUND(O274*T274,2)*$AF$254),2)</f>
        <v>81.02</v>
      </c>
      <c r="AG274"/>
      <c r="AH274" s="30"/>
      <c r="AI274" s="31">
        <v>54.52</v>
      </c>
      <c r="AK274" s="63">
        <f>AF274/AI274</f>
        <v>1.486</v>
      </c>
    </row>
    <row r="275" spans="1:34" s="32" customFormat="1" ht="31.5" customHeight="1" hidden="1">
      <c r="A275" s="142"/>
      <c r="B275" s="143"/>
      <c r="C275" s="143"/>
      <c r="D275" s="143"/>
      <c r="E275" s="143"/>
      <c r="F275" s="143"/>
      <c r="G275" s="143"/>
      <c r="H275" s="144"/>
      <c r="I275" s="222" t="e">
        <f>CONCATENATE(I274," ",$I$256," х ",O274," ",$O$256," х ",T274," ",$T$256," = ",Y274," ",$Y$256,"                                         ",Y274," ",$Y$256,"+",Y274," ",$Y$256,"х коэф. ",$AF$254," = ",#REF!,#REF!)</f>
        <v>#REF!</v>
      </c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  <c r="U275" s="223"/>
      <c r="V275" s="223"/>
      <c r="W275" s="223"/>
      <c r="X275" s="223"/>
      <c r="Y275" s="223"/>
      <c r="Z275" s="223"/>
      <c r="AA275" s="223"/>
      <c r="AB275" s="223"/>
      <c r="AC275" s="223"/>
      <c r="AD275" s="224"/>
      <c r="AE275" s="70"/>
      <c r="AF275" s="33"/>
      <c r="AG275"/>
      <c r="AH275" s="30"/>
    </row>
    <row r="276" spans="1:37" s="32" customFormat="1" ht="19.5" customHeight="1" hidden="1">
      <c r="A276" s="95" t="s">
        <v>64</v>
      </c>
      <c r="B276" s="140"/>
      <c r="C276" s="140"/>
      <c r="D276" s="140"/>
      <c r="E276" s="140"/>
      <c r="F276" s="140"/>
      <c r="G276" s="140"/>
      <c r="H276" s="141"/>
      <c r="I276" s="137">
        <v>19.8</v>
      </c>
      <c r="J276" s="137"/>
      <c r="K276" s="137"/>
      <c r="L276" s="137"/>
      <c r="M276" s="137"/>
      <c r="N276" s="137"/>
      <c r="O276" s="104">
        <f>+ROUND('[6]Шуш_3 эт и выше'!O346,4)</f>
        <v>0.0176</v>
      </c>
      <c r="P276" s="105"/>
      <c r="Q276" s="105"/>
      <c r="R276" s="105"/>
      <c r="S276" s="106"/>
      <c r="T276" s="107">
        <f>+T258</f>
        <v>2812.91</v>
      </c>
      <c r="U276" s="108"/>
      <c r="V276" s="108"/>
      <c r="W276" s="108"/>
      <c r="X276" s="108"/>
      <c r="Y276" s="71">
        <f>ROUND(I276*O276*T276,2)</f>
        <v>980.24</v>
      </c>
      <c r="Z276" s="64">
        <f>ROUND(Y276*$AF$254,2)</f>
        <v>490.12</v>
      </c>
      <c r="AA276" s="65"/>
      <c r="AB276" s="65"/>
      <c r="AC276" s="65"/>
      <c r="AD276" s="66"/>
      <c r="AE276" s="62"/>
      <c r="AF276" s="29">
        <f>ROUND(O276*T276,2)+ROUND((ROUND(O276*T276,2)*$AF$254),2)</f>
        <v>74.27</v>
      </c>
      <c r="AG276"/>
      <c r="AH276" s="30"/>
      <c r="AI276" s="31">
        <v>54.52</v>
      </c>
      <c r="AK276" s="63">
        <f>AF276/AI276</f>
        <v>1.362</v>
      </c>
    </row>
    <row r="277" spans="1:34" s="32" customFormat="1" ht="31.5" customHeight="1" hidden="1">
      <c r="A277" s="142"/>
      <c r="B277" s="143"/>
      <c r="C277" s="143"/>
      <c r="D277" s="143"/>
      <c r="E277" s="143"/>
      <c r="F277" s="143"/>
      <c r="G277" s="143"/>
      <c r="H277" s="144"/>
      <c r="I277" s="222" t="e">
        <f>CONCATENATE(I276," ",$I$256," х ",O276," ",$O$256," х ",T276," ",$T$256," = ",Y276," ",$Y$256,"                                         ",Y276," ",$Y$256,"+",Y276," ",$Y$256,"х коэф. ",$AF$254," = ",#REF!,#REF!)</f>
        <v>#REF!</v>
      </c>
      <c r="J277" s="223"/>
      <c r="K277" s="223"/>
      <c r="L277" s="223"/>
      <c r="M277" s="223"/>
      <c r="N277" s="223"/>
      <c r="O277" s="223"/>
      <c r="P277" s="223"/>
      <c r="Q277" s="223"/>
      <c r="R277" s="223"/>
      <c r="S277" s="223"/>
      <c r="T277" s="223"/>
      <c r="U277" s="223"/>
      <c r="V277" s="223"/>
      <c r="W277" s="223"/>
      <c r="X277" s="223"/>
      <c r="Y277" s="223"/>
      <c r="Z277" s="223"/>
      <c r="AA277" s="223"/>
      <c r="AB277" s="223"/>
      <c r="AC277" s="223"/>
      <c r="AD277" s="224"/>
      <c r="AE277" s="70"/>
      <c r="AF277" s="33"/>
      <c r="AG277"/>
      <c r="AH277" s="30"/>
    </row>
    <row r="278" spans="1:37" s="32" customFormat="1" ht="19.5" customHeight="1" hidden="1">
      <c r="A278" s="95" t="s">
        <v>65</v>
      </c>
      <c r="B278" s="140"/>
      <c r="C278" s="140"/>
      <c r="D278" s="140"/>
      <c r="E278" s="140"/>
      <c r="F278" s="140"/>
      <c r="G278" s="140"/>
      <c r="H278" s="141"/>
      <c r="I278" s="137">
        <v>19.8</v>
      </c>
      <c r="J278" s="137"/>
      <c r="K278" s="137"/>
      <c r="L278" s="137"/>
      <c r="M278" s="137"/>
      <c r="N278" s="137"/>
      <c r="O278" s="104">
        <f>+ROUND('[6]Шуш_3 эт и выше'!O348,4)</f>
        <v>0.0164</v>
      </c>
      <c r="P278" s="105"/>
      <c r="Q278" s="105"/>
      <c r="R278" s="105"/>
      <c r="S278" s="106"/>
      <c r="T278" s="107">
        <f>+T258</f>
        <v>2812.91</v>
      </c>
      <c r="U278" s="108"/>
      <c r="V278" s="108"/>
      <c r="W278" s="108"/>
      <c r="X278" s="108"/>
      <c r="Y278" s="71">
        <f>ROUND(I278*O278*T278,2)</f>
        <v>913.41</v>
      </c>
      <c r="Z278" s="64">
        <f>ROUND(Y278*$AF$254,2)</f>
        <v>456.71</v>
      </c>
      <c r="AA278" s="65"/>
      <c r="AB278" s="65"/>
      <c r="AC278" s="65"/>
      <c r="AD278" s="66"/>
      <c r="AE278" s="62"/>
      <c r="AF278" s="29">
        <f>ROUND(O278*T278,2)+ROUND((ROUND(O278*T278,2)*$AF$254),2)</f>
        <v>69.2</v>
      </c>
      <c r="AG278"/>
      <c r="AH278" s="30"/>
      <c r="AI278" s="31">
        <v>54.52</v>
      </c>
      <c r="AK278" s="63">
        <f>AF278/AI278</f>
        <v>1.269</v>
      </c>
    </row>
    <row r="279" spans="1:34" s="32" customFormat="1" ht="33" customHeight="1" hidden="1">
      <c r="A279" s="142"/>
      <c r="B279" s="143"/>
      <c r="C279" s="143"/>
      <c r="D279" s="143"/>
      <c r="E279" s="143"/>
      <c r="F279" s="143"/>
      <c r="G279" s="143"/>
      <c r="H279" s="144"/>
      <c r="I279" s="222" t="e">
        <f>CONCATENATE(I278," ",$I$256," х ",O278," ",$O$256," х ",T278," ",$T$256," = ",Y278," ",$Y$256,"                                         ",Y278," ",$Y$256,"+",Y278," ",$Y$256,"х коэф. ",$AF$254," = ",#REF!,#REF!)</f>
        <v>#REF!</v>
      </c>
      <c r="J279" s="223"/>
      <c r="K279" s="223"/>
      <c r="L279" s="223"/>
      <c r="M279" s="223"/>
      <c r="N279" s="223"/>
      <c r="O279" s="223"/>
      <c r="P279" s="223"/>
      <c r="Q279" s="223"/>
      <c r="R279" s="223"/>
      <c r="S279" s="223"/>
      <c r="T279" s="223"/>
      <c r="U279" s="223"/>
      <c r="V279" s="223"/>
      <c r="W279" s="223"/>
      <c r="X279" s="223"/>
      <c r="Y279" s="223"/>
      <c r="Z279" s="223"/>
      <c r="AA279" s="223"/>
      <c r="AB279" s="223"/>
      <c r="AC279" s="223"/>
      <c r="AD279" s="224"/>
      <c r="AE279" s="70"/>
      <c r="AF279" s="33"/>
      <c r="AG279"/>
      <c r="AH279" s="30"/>
    </row>
    <row r="280" spans="1:37" s="32" customFormat="1" ht="19.5" customHeight="1" hidden="1">
      <c r="A280" s="95" t="s">
        <v>66</v>
      </c>
      <c r="B280" s="140"/>
      <c r="C280" s="140"/>
      <c r="D280" s="140"/>
      <c r="E280" s="140"/>
      <c r="F280" s="140"/>
      <c r="G280" s="140"/>
      <c r="H280" s="141"/>
      <c r="I280" s="137">
        <v>19.8</v>
      </c>
      <c r="J280" s="137"/>
      <c r="K280" s="137"/>
      <c r="L280" s="137"/>
      <c r="M280" s="137"/>
      <c r="N280" s="137"/>
      <c r="O280" s="104">
        <f>+ROUND('[6]Шуш_3 эт и выше'!O350,4)</f>
        <v>0.0179</v>
      </c>
      <c r="P280" s="105"/>
      <c r="Q280" s="105"/>
      <c r="R280" s="105"/>
      <c r="S280" s="106"/>
      <c r="T280" s="107">
        <f>+T258</f>
        <v>2812.91</v>
      </c>
      <c r="U280" s="108"/>
      <c r="V280" s="108"/>
      <c r="W280" s="108"/>
      <c r="X280" s="108"/>
      <c r="Y280" s="71">
        <f>ROUND(I280*O280*T280,2)</f>
        <v>996.95</v>
      </c>
      <c r="Z280" s="64">
        <f>ROUND(Y280*$AF$254,2)</f>
        <v>498.48</v>
      </c>
      <c r="AA280" s="65"/>
      <c r="AB280" s="65"/>
      <c r="AC280" s="65"/>
      <c r="AD280" s="66"/>
      <c r="AE280" s="62"/>
      <c r="AF280" s="29">
        <f>ROUND(O280*T280,2)+ROUND((ROUND(O280*T280,2)*$AF$254),2)</f>
        <v>75.53</v>
      </c>
      <c r="AG280"/>
      <c r="AH280" s="30"/>
      <c r="AI280" s="31">
        <v>54.52</v>
      </c>
      <c r="AK280" s="63">
        <f>AF280/AI280</f>
        <v>1.385</v>
      </c>
    </row>
    <row r="281" spans="1:34" s="32" customFormat="1" ht="35.25" customHeight="1" hidden="1">
      <c r="A281" s="142"/>
      <c r="B281" s="143"/>
      <c r="C281" s="143"/>
      <c r="D281" s="143"/>
      <c r="E281" s="143"/>
      <c r="F281" s="143"/>
      <c r="G281" s="143"/>
      <c r="H281" s="144"/>
      <c r="I281" s="222" t="e">
        <f>CONCATENATE(I280," ",$I$256," х ",O280," ",$O$256," х ",T280," ",$T$256," = ",Y280," ",$Y$256,"                                         ",Y280," ",$Y$256,"+",Y280," ",$Y$256,"х коэф. ",$AF$254," = ",#REF!,#REF!)</f>
        <v>#REF!</v>
      </c>
      <c r="J281" s="223"/>
      <c r="K281" s="223"/>
      <c r="L281" s="223"/>
      <c r="M281" s="223"/>
      <c r="N281" s="223"/>
      <c r="O281" s="223"/>
      <c r="P281" s="223"/>
      <c r="Q281" s="223"/>
      <c r="R281" s="223"/>
      <c r="S281" s="223"/>
      <c r="T281" s="223"/>
      <c r="U281" s="223"/>
      <c r="V281" s="223"/>
      <c r="W281" s="223"/>
      <c r="X281" s="223"/>
      <c r="Y281" s="223"/>
      <c r="Z281" s="223"/>
      <c r="AA281" s="223"/>
      <c r="AB281" s="223"/>
      <c r="AC281" s="223"/>
      <c r="AD281" s="224"/>
      <c r="AE281" s="70"/>
      <c r="AF281" s="33"/>
      <c r="AG281"/>
      <c r="AH281" s="30"/>
    </row>
    <row r="282" spans="1:37" s="32" customFormat="1" ht="19.5" customHeight="1" hidden="1">
      <c r="A282" s="95" t="s">
        <v>67</v>
      </c>
      <c r="B282" s="140"/>
      <c r="C282" s="140"/>
      <c r="D282" s="140"/>
      <c r="E282" s="140"/>
      <c r="F282" s="140"/>
      <c r="G282" s="140"/>
      <c r="H282" s="141"/>
      <c r="I282" s="137">
        <v>19.8</v>
      </c>
      <c r="J282" s="137"/>
      <c r="K282" s="137"/>
      <c r="L282" s="137"/>
      <c r="M282" s="137"/>
      <c r="N282" s="137"/>
      <c r="O282" s="104">
        <f>+ROUND('[6]Шуш_3 эт и выше'!O352,4)</f>
        <v>0.0154</v>
      </c>
      <c r="P282" s="105"/>
      <c r="Q282" s="105"/>
      <c r="R282" s="105"/>
      <c r="S282" s="106"/>
      <c r="T282" s="107">
        <f>+T258</f>
        <v>2812.91</v>
      </c>
      <c r="U282" s="108"/>
      <c r="V282" s="108"/>
      <c r="W282" s="108"/>
      <c r="X282" s="108"/>
      <c r="Y282" s="71">
        <f>ROUND(I282*O282*T282,2)</f>
        <v>857.71</v>
      </c>
      <c r="Z282" s="64">
        <f>ROUND(Y282*$AF$254,2)</f>
        <v>428.86</v>
      </c>
      <c r="AA282" s="65"/>
      <c r="AB282" s="65"/>
      <c r="AC282" s="65"/>
      <c r="AD282" s="66"/>
      <c r="AE282" s="62"/>
      <c r="AF282" s="29">
        <f>ROUND(O282*T282,2)+ROUND((ROUND(O282*T282,2)*$AF$254),2)</f>
        <v>64.98</v>
      </c>
      <c r="AG282"/>
      <c r="AH282" s="30"/>
      <c r="AI282" s="31">
        <v>54.52</v>
      </c>
      <c r="AK282" s="63">
        <f>AF282/AI282</f>
        <v>1.192</v>
      </c>
    </row>
    <row r="283" spans="1:34" s="32" customFormat="1" ht="30" customHeight="1" hidden="1">
      <c r="A283" s="142"/>
      <c r="B283" s="143"/>
      <c r="C283" s="143"/>
      <c r="D283" s="143"/>
      <c r="E283" s="143"/>
      <c r="F283" s="143"/>
      <c r="G283" s="143"/>
      <c r="H283" s="144"/>
      <c r="I283" s="222" t="e">
        <f>CONCATENATE(I282," ",$I$256," х ",O282," ",$O$256," х ",T282," ",$T$256," = ",Y282," ",$Y$256,"                                         ",Y282," ",$Y$256,"+",Y282," ",$Y$256,"х коэф. ",$AF$254," = ",#REF!,#REF!)</f>
        <v>#REF!</v>
      </c>
      <c r="J283" s="223"/>
      <c r="K283" s="223"/>
      <c r="L283" s="223"/>
      <c r="M283" s="223"/>
      <c r="N283" s="223"/>
      <c r="O283" s="223"/>
      <c r="P283" s="223"/>
      <c r="Q283" s="223"/>
      <c r="R283" s="223"/>
      <c r="S283" s="223"/>
      <c r="T283" s="223"/>
      <c r="U283" s="223"/>
      <c r="V283" s="223"/>
      <c r="W283" s="223"/>
      <c r="X283" s="223"/>
      <c r="Y283" s="223"/>
      <c r="Z283" s="223"/>
      <c r="AA283" s="223"/>
      <c r="AB283" s="223"/>
      <c r="AC283" s="223"/>
      <c r="AD283" s="224"/>
      <c r="AE283" s="70"/>
      <c r="AF283" s="33"/>
      <c r="AG283"/>
      <c r="AH283" s="30"/>
    </row>
    <row r="284" spans="1:37" s="32" customFormat="1" ht="19.5" customHeight="1" hidden="1">
      <c r="A284" s="95" t="s">
        <v>68</v>
      </c>
      <c r="B284" s="140"/>
      <c r="C284" s="140"/>
      <c r="D284" s="140"/>
      <c r="E284" s="140"/>
      <c r="F284" s="140"/>
      <c r="G284" s="140"/>
      <c r="H284" s="141"/>
      <c r="I284" s="137">
        <v>19.8</v>
      </c>
      <c r="J284" s="137"/>
      <c r="K284" s="137"/>
      <c r="L284" s="137"/>
      <c r="M284" s="137"/>
      <c r="N284" s="137"/>
      <c r="O284" s="104">
        <f>+ROUND('[6]Шуш_3 эт и выше'!O354,4)</f>
        <v>0.0139</v>
      </c>
      <c r="P284" s="105"/>
      <c r="Q284" s="105"/>
      <c r="R284" s="105"/>
      <c r="S284" s="106"/>
      <c r="T284" s="107">
        <f>+T258</f>
        <v>2812.91</v>
      </c>
      <c r="U284" s="108"/>
      <c r="V284" s="108"/>
      <c r="W284" s="108"/>
      <c r="X284" s="108"/>
      <c r="Y284" s="71">
        <f>ROUND(I284*O284*T284,2)</f>
        <v>774.17</v>
      </c>
      <c r="Z284" s="64">
        <f>ROUND(Y284*$AF$254,2)</f>
        <v>387.09</v>
      </c>
      <c r="AA284" s="65"/>
      <c r="AB284" s="65"/>
      <c r="AC284" s="65"/>
      <c r="AD284" s="66"/>
      <c r="AE284" s="62"/>
      <c r="AF284" s="29">
        <f>ROUND(O284*T284,2)+ROUND((ROUND(O284*T284,2)*$AF$254),2)</f>
        <v>58.65</v>
      </c>
      <c r="AG284"/>
      <c r="AH284" s="30"/>
      <c r="AI284" s="31">
        <v>54.52</v>
      </c>
      <c r="AK284" s="63">
        <f>AF284/AI284</f>
        <v>1.076</v>
      </c>
    </row>
    <row r="285" spans="1:34" s="32" customFormat="1" ht="34.5" customHeight="1" hidden="1">
      <c r="A285" s="142"/>
      <c r="B285" s="143"/>
      <c r="C285" s="143"/>
      <c r="D285" s="143"/>
      <c r="E285" s="143"/>
      <c r="F285" s="143"/>
      <c r="G285" s="143"/>
      <c r="H285" s="144"/>
      <c r="I285" s="222" t="e">
        <f>CONCATENATE(I284," ",$I$256," х ",O284," ",$O$256," х ",T284," ",$T$256," = ",Y284," ",$Y$256,"                                         ",Y284," ",$Y$256,"+",Y284," ",$Y$256,"х коэф. ",$AF$254," = ",#REF!,#REF!)</f>
        <v>#REF!</v>
      </c>
      <c r="J285" s="223"/>
      <c r="K285" s="223"/>
      <c r="L285" s="223"/>
      <c r="M285" s="223"/>
      <c r="N285" s="223"/>
      <c r="O285" s="223"/>
      <c r="P285" s="223"/>
      <c r="Q285" s="223"/>
      <c r="R285" s="223"/>
      <c r="S285" s="223"/>
      <c r="T285" s="223"/>
      <c r="U285" s="223"/>
      <c r="V285" s="223"/>
      <c r="W285" s="223"/>
      <c r="X285" s="223"/>
      <c r="Y285" s="223"/>
      <c r="Z285" s="223"/>
      <c r="AA285" s="223"/>
      <c r="AB285" s="223"/>
      <c r="AC285" s="223"/>
      <c r="AD285" s="224"/>
      <c r="AE285" s="70"/>
      <c r="AF285" s="33"/>
      <c r="AG285"/>
      <c r="AH285" s="30"/>
    </row>
    <row r="286" ht="3" customHeight="1" hidden="1"/>
    <row r="287" spans="1:33" s="34" customFormat="1" ht="15" customHeight="1">
      <c r="A287" s="34" t="str">
        <f>+'[6]Шуш_3 эт и выше'!A368</f>
        <v>Начальник ПЭО                                         С.А.Окунева</v>
      </c>
      <c r="AD287" s="35"/>
      <c r="AE287" s="35"/>
      <c r="AF287" s="36"/>
      <c r="AG287"/>
    </row>
    <row r="288" ht="3.75" customHeight="1"/>
    <row r="289" ht="12.75" hidden="1">
      <c r="A289" s="7" t="s">
        <v>23</v>
      </c>
    </row>
    <row r="290" spans="1:38" ht="25.5" customHeight="1" hidden="1">
      <c r="A290" s="8">
        <v>1</v>
      </c>
      <c r="B290" s="92" t="str">
        <f>CONCATENATE("Тариф на тепловую энергию в размере ",$K$18," руб./Гкал (с НДС) утвержден Приказом Министерства тарифной политики Красноярского края ",AK290," № ",AL290,)</f>
        <v>Тариф на тепловую энергию в размере 2812,91 руб./Гкал (с НДС) утвержден Приказом Министерства тарифной политики Красноярского края от 15.12.2016 г. № 618-п</v>
      </c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"/>
      <c r="AF290" s="37"/>
      <c r="AK290" s="38" t="s">
        <v>70</v>
      </c>
      <c r="AL290" s="39" t="s">
        <v>71</v>
      </c>
    </row>
    <row r="291" spans="1:38" ht="27" customHeight="1" hidden="1">
      <c r="A291" s="8">
        <v>3</v>
      </c>
      <c r="B291" s="92" t="str">
        <f>CONCATENATE("Тариф на теплоноситель ",,"утвержден Приказом Министерства тарифной политики Красноярского края ",AK291," № ",AL291)</f>
        <v>Тариф на теплоноситель утвержден Приказом Министерства тарифной политики Красноярского края от 16.12.2015 г. № 568-п</v>
      </c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"/>
      <c r="AF291" s="37"/>
      <c r="AK291" s="38" t="s">
        <v>95</v>
      </c>
      <c r="AL291" s="39" t="s">
        <v>96</v>
      </c>
    </row>
    <row r="292" spans="1:38" ht="37.5" customHeight="1" hidden="1">
      <c r="A292" s="8">
        <v>2</v>
      </c>
      <c r="B292" s="93" t="s">
        <v>69</v>
      </c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"/>
      <c r="AF292" s="37"/>
      <c r="AK292" s="72"/>
      <c r="AL292" s="73"/>
    </row>
    <row r="293" ht="12.75">
      <c r="A293" s="40" t="s">
        <v>51</v>
      </c>
    </row>
    <row r="294" spans="1:28" ht="12.75">
      <c r="A294" s="41" t="s">
        <v>52</v>
      </c>
      <c r="Z294" s="225"/>
      <c r="AA294" s="225"/>
      <c r="AB294" s="225"/>
    </row>
  </sheetData>
  <sheetProtection/>
  <mergeCells count="1353">
    <mergeCell ref="A5:AD5"/>
    <mergeCell ref="A6:AD6"/>
    <mergeCell ref="A7:AC7"/>
    <mergeCell ref="A8:AD8"/>
    <mergeCell ref="A9:AE9"/>
    <mergeCell ref="AI10:AI11"/>
    <mergeCell ref="AK10:AK11"/>
    <mergeCell ref="A11:AD11"/>
    <mergeCell ref="A12:AD12"/>
    <mergeCell ref="AE12:AF12"/>
    <mergeCell ref="A14:B14"/>
    <mergeCell ref="C14:H14"/>
    <mergeCell ref="I14:J14"/>
    <mergeCell ref="K14:N14"/>
    <mergeCell ref="O14:S14"/>
    <mergeCell ref="T14:X14"/>
    <mergeCell ref="A16:X16"/>
    <mergeCell ref="A15:B15"/>
    <mergeCell ref="C15:H15"/>
    <mergeCell ref="I15:J15"/>
    <mergeCell ref="K15:N15"/>
    <mergeCell ref="O15:S15"/>
    <mergeCell ref="T15:X15"/>
    <mergeCell ref="A17:B18"/>
    <mergeCell ref="C17:G18"/>
    <mergeCell ref="I17:J17"/>
    <mergeCell ref="K17:N17"/>
    <mergeCell ref="O17:S17"/>
    <mergeCell ref="T17:X17"/>
    <mergeCell ref="AF17:AF18"/>
    <mergeCell ref="AI17:AI18"/>
    <mergeCell ref="AK17:AK18"/>
    <mergeCell ref="I18:J18"/>
    <mergeCell ref="K18:N18"/>
    <mergeCell ref="O18:S18"/>
    <mergeCell ref="T18:X18"/>
    <mergeCell ref="AK19:AK20"/>
    <mergeCell ref="I20:J20"/>
    <mergeCell ref="K20:N20"/>
    <mergeCell ref="O20:S20"/>
    <mergeCell ref="T20:X20"/>
    <mergeCell ref="A19:B20"/>
    <mergeCell ref="C19:G20"/>
    <mergeCell ref="I19:J19"/>
    <mergeCell ref="K19:N19"/>
    <mergeCell ref="O19:S19"/>
    <mergeCell ref="I22:J22"/>
    <mergeCell ref="K22:N22"/>
    <mergeCell ref="O22:S22"/>
    <mergeCell ref="T22:X22"/>
    <mergeCell ref="AF19:AF20"/>
    <mergeCell ref="AI19:AI20"/>
    <mergeCell ref="A21:X21"/>
    <mergeCell ref="T19:X19"/>
    <mergeCell ref="A24:B25"/>
    <mergeCell ref="AF22:AF23"/>
    <mergeCell ref="AI22:AI23"/>
    <mergeCell ref="AK22:AK23"/>
    <mergeCell ref="I23:J23"/>
    <mergeCell ref="K23:N23"/>
    <mergeCell ref="O23:S23"/>
    <mergeCell ref="T23:X23"/>
    <mergeCell ref="A22:B23"/>
    <mergeCell ref="C22:G23"/>
    <mergeCell ref="A33:X33"/>
    <mergeCell ref="I32:J32"/>
    <mergeCell ref="K32:N32"/>
    <mergeCell ref="O32:S32"/>
    <mergeCell ref="T32:X32"/>
    <mergeCell ref="A32:B32"/>
    <mergeCell ref="C32:H32"/>
    <mergeCell ref="A34:B35"/>
    <mergeCell ref="C34:G35"/>
    <mergeCell ref="I34:J34"/>
    <mergeCell ref="K34:N34"/>
    <mergeCell ref="O34:S34"/>
    <mergeCell ref="T34:X34"/>
    <mergeCell ref="AF34:AF35"/>
    <mergeCell ref="AI34:AI35"/>
    <mergeCell ref="AK34:AK35"/>
    <mergeCell ref="I35:J35"/>
    <mergeCell ref="K35:N35"/>
    <mergeCell ref="O35:S35"/>
    <mergeCell ref="T35:X35"/>
    <mergeCell ref="A36:B37"/>
    <mergeCell ref="C36:G37"/>
    <mergeCell ref="I36:J36"/>
    <mergeCell ref="K36:N36"/>
    <mergeCell ref="O36:S36"/>
    <mergeCell ref="T36:X36"/>
    <mergeCell ref="A38:B39"/>
    <mergeCell ref="C38:G39"/>
    <mergeCell ref="I38:J38"/>
    <mergeCell ref="AF36:AF37"/>
    <mergeCell ref="AI36:AI37"/>
    <mergeCell ref="AK36:AK37"/>
    <mergeCell ref="I37:J37"/>
    <mergeCell ref="K37:N37"/>
    <mergeCell ref="O37:S37"/>
    <mergeCell ref="T37:X37"/>
    <mergeCell ref="A45:B45"/>
    <mergeCell ref="C45:H45"/>
    <mergeCell ref="I41:J41"/>
    <mergeCell ref="K41:N41"/>
    <mergeCell ref="O41:S41"/>
    <mergeCell ref="T41:X41"/>
    <mergeCell ref="I45:J45"/>
    <mergeCell ref="K45:N45"/>
    <mergeCell ref="O45:S45"/>
    <mergeCell ref="T45:X45"/>
    <mergeCell ref="I44:J44"/>
    <mergeCell ref="K44:N44"/>
    <mergeCell ref="O44:S44"/>
    <mergeCell ref="T44:X44"/>
    <mergeCell ref="A46:B47"/>
    <mergeCell ref="C46:G47"/>
    <mergeCell ref="I46:J46"/>
    <mergeCell ref="K46:N46"/>
    <mergeCell ref="O46:S46"/>
    <mergeCell ref="T46:X46"/>
    <mergeCell ref="AI46:AI47"/>
    <mergeCell ref="AK46:AK47"/>
    <mergeCell ref="I47:J47"/>
    <mergeCell ref="K47:N47"/>
    <mergeCell ref="O47:S47"/>
    <mergeCell ref="T47:X47"/>
    <mergeCell ref="C48:G49"/>
    <mergeCell ref="I48:J48"/>
    <mergeCell ref="K48:N48"/>
    <mergeCell ref="O48:S48"/>
    <mergeCell ref="T48:X48"/>
    <mergeCell ref="AF46:AF47"/>
    <mergeCell ref="A50:B51"/>
    <mergeCell ref="C50:G51"/>
    <mergeCell ref="AF48:AF49"/>
    <mergeCell ref="AI48:AI49"/>
    <mergeCell ref="AK48:AK49"/>
    <mergeCell ref="I49:J49"/>
    <mergeCell ref="K49:N49"/>
    <mergeCell ref="O49:S49"/>
    <mergeCell ref="T49:X49"/>
    <mergeCell ref="A48:B49"/>
    <mergeCell ref="I53:J53"/>
    <mergeCell ref="K53:N53"/>
    <mergeCell ref="O53:S53"/>
    <mergeCell ref="T53:X53"/>
    <mergeCell ref="I52:J52"/>
    <mergeCell ref="K52:N52"/>
    <mergeCell ref="O52:S52"/>
    <mergeCell ref="T52:X52"/>
    <mergeCell ref="A56:B56"/>
    <mergeCell ref="C56:H56"/>
    <mergeCell ref="A57:B57"/>
    <mergeCell ref="C57:H57"/>
    <mergeCell ref="A55:AD55"/>
    <mergeCell ref="AE55:AF55"/>
    <mergeCell ref="I57:J57"/>
    <mergeCell ref="K57:N57"/>
    <mergeCell ref="O57:S57"/>
    <mergeCell ref="T57:X57"/>
    <mergeCell ref="I56:J56"/>
    <mergeCell ref="K56:N56"/>
    <mergeCell ref="O56:S56"/>
    <mergeCell ref="T56:X56"/>
    <mergeCell ref="A58:B59"/>
    <mergeCell ref="C58:G59"/>
    <mergeCell ref="I58:J58"/>
    <mergeCell ref="K58:N58"/>
    <mergeCell ref="O58:S58"/>
    <mergeCell ref="T58:X58"/>
    <mergeCell ref="AI58:AI59"/>
    <mergeCell ref="AK58:AK59"/>
    <mergeCell ref="I59:J59"/>
    <mergeCell ref="K59:N59"/>
    <mergeCell ref="O59:S59"/>
    <mergeCell ref="T59:X59"/>
    <mergeCell ref="C60:G61"/>
    <mergeCell ref="I60:J60"/>
    <mergeCell ref="K60:N60"/>
    <mergeCell ref="O60:S60"/>
    <mergeCell ref="T60:X60"/>
    <mergeCell ref="AF58:AF59"/>
    <mergeCell ref="A62:B63"/>
    <mergeCell ref="C62:G63"/>
    <mergeCell ref="AF60:AF61"/>
    <mergeCell ref="AI60:AI61"/>
    <mergeCell ref="AK60:AK61"/>
    <mergeCell ref="I61:J61"/>
    <mergeCell ref="K61:N61"/>
    <mergeCell ref="O61:S61"/>
    <mergeCell ref="T61:X61"/>
    <mergeCell ref="A60:B61"/>
    <mergeCell ref="I65:J65"/>
    <mergeCell ref="K65:N65"/>
    <mergeCell ref="O65:S65"/>
    <mergeCell ref="T65:X65"/>
    <mergeCell ref="I64:J64"/>
    <mergeCell ref="K64:N64"/>
    <mergeCell ref="O64:S64"/>
    <mergeCell ref="T64:X64"/>
    <mergeCell ref="A68:B68"/>
    <mergeCell ref="C68:H68"/>
    <mergeCell ref="A69:B69"/>
    <mergeCell ref="C69:H69"/>
    <mergeCell ref="A67:AD67"/>
    <mergeCell ref="AE67:AF67"/>
    <mergeCell ref="I69:J69"/>
    <mergeCell ref="K69:N69"/>
    <mergeCell ref="O69:S69"/>
    <mergeCell ref="T69:X69"/>
    <mergeCell ref="I68:J68"/>
    <mergeCell ref="K68:N68"/>
    <mergeCell ref="O68:S68"/>
    <mergeCell ref="T68:X68"/>
    <mergeCell ref="A70:B71"/>
    <mergeCell ref="C70:G71"/>
    <mergeCell ref="I70:J70"/>
    <mergeCell ref="K70:N70"/>
    <mergeCell ref="O70:S70"/>
    <mergeCell ref="T70:X70"/>
    <mergeCell ref="AI70:AI71"/>
    <mergeCell ref="AK70:AK71"/>
    <mergeCell ref="I71:J71"/>
    <mergeCell ref="K71:N71"/>
    <mergeCell ref="O71:S71"/>
    <mergeCell ref="T71:X71"/>
    <mergeCell ref="C72:G73"/>
    <mergeCell ref="I72:J72"/>
    <mergeCell ref="K72:N72"/>
    <mergeCell ref="O72:S72"/>
    <mergeCell ref="T72:X72"/>
    <mergeCell ref="AF70:AF71"/>
    <mergeCell ref="A74:B75"/>
    <mergeCell ref="C74:G75"/>
    <mergeCell ref="AF72:AF73"/>
    <mergeCell ref="AI72:AI73"/>
    <mergeCell ref="AK72:AK73"/>
    <mergeCell ref="I73:J73"/>
    <mergeCell ref="K73:N73"/>
    <mergeCell ref="O73:S73"/>
    <mergeCell ref="T73:X73"/>
    <mergeCell ref="A72:B73"/>
    <mergeCell ref="I77:J77"/>
    <mergeCell ref="K77:N77"/>
    <mergeCell ref="O77:S77"/>
    <mergeCell ref="T77:X77"/>
    <mergeCell ref="I76:J76"/>
    <mergeCell ref="K76:N76"/>
    <mergeCell ref="O76:S76"/>
    <mergeCell ref="T76:X76"/>
    <mergeCell ref="A80:B80"/>
    <mergeCell ref="C80:H80"/>
    <mergeCell ref="A81:B81"/>
    <mergeCell ref="C81:H81"/>
    <mergeCell ref="A79:AD79"/>
    <mergeCell ref="AE79:AF79"/>
    <mergeCell ref="I81:J81"/>
    <mergeCell ref="K81:N81"/>
    <mergeCell ref="O81:S81"/>
    <mergeCell ref="T81:X81"/>
    <mergeCell ref="I80:J80"/>
    <mergeCell ref="K80:N80"/>
    <mergeCell ref="O80:S80"/>
    <mergeCell ref="T80:X80"/>
    <mergeCell ref="A82:B83"/>
    <mergeCell ref="C82:G83"/>
    <mergeCell ref="I82:J82"/>
    <mergeCell ref="K82:N82"/>
    <mergeCell ref="O82:S82"/>
    <mergeCell ref="T82:X82"/>
    <mergeCell ref="AI82:AI83"/>
    <mergeCell ref="AK82:AK83"/>
    <mergeCell ref="I83:J83"/>
    <mergeCell ref="K83:N83"/>
    <mergeCell ref="O83:S83"/>
    <mergeCell ref="T83:X83"/>
    <mergeCell ref="C84:G85"/>
    <mergeCell ref="I84:J84"/>
    <mergeCell ref="K84:N84"/>
    <mergeCell ref="O84:S84"/>
    <mergeCell ref="T84:X84"/>
    <mergeCell ref="AF82:AF83"/>
    <mergeCell ref="A86:B87"/>
    <mergeCell ref="C86:G87"/>
    <mergeCell ref="AF84:AF85"/>
    <mergeCell ref="AI84:AI85"/>
    <mergeCell ref="AK84:AK85"/>
    <mergeCell ref="I85:J85"/>
    <mergeCell ref="K85:N85"/>
    <mergeCell ref="O85:S85"/>
    <mergeCell ref="T85:X85"/>
    <mergeCell ref="A84:B85"/>
    <mergeCell ref="I89:J89"/>
    <mergeCell ref="K89:N89"/>
    <mergeCell ref="O89:S89"/>
    <mergeCell ref="T89:X89"/>
    <mergeCell ref="I88:J88"/>
    <mergeCell ref="K88:N88"/>
    <mergeCell ref="O88:S88"/>
    <mergeCell ref="T88:X88"/>
    <mergeCell ref="A92:B92"/>
    <mergeCell ref="C92:H92"/>
    <mergeCell ref="A93:B93"/>
    <mergeCell ref="C93:H93"/>
    <mergeCell ref="A91:AD91"/>
    <mergeCell ref="AE91:AF91"/>
    <mergeCell ref="I93:J93"/>
    <mergeCell ref="K93:N93"/>
    <mergeCell ref="O93:S93"/>
    <mergeCell ref="T93:X93"/>
    <mergeCell ref="I92:J92"/>
    <mergeCell ref="K92:N92"/>
    <mergeCell ref="O92:S92"/>
    <mergeCell ref="T92:X92"/>
    <mergeCell ref="A94:B95"/>
    <mergeCell ref="C94:G95"/>
    <mergeCell ref="I94:J94"/>
    <mergeCell ref="K94:N94"/>
    <mergeCell ref="O94:S94"/>
    <mergeCell ref="T94:X94"/>
    <mergeCell ref="AI94:AI95"/>
    <mergeCell ref="AK94:AK95"/>
    <mergeCell ref="I95:J95"/>
    <mergeCell ref="K95:N95"/>
    <mergeCell ref="O95:S95"/>
    <mergeCell ref="T95:X95"/>
    <mergeCell ref="C96:G97"/>
    <mergeCell ref="I96:J96"/>
    <mergeCell ref="K96:N96"/>
    <mergeCell ref="O96:S96"/>
    <mergeCell ref="T96:X96"/>
    <mergeCell ref="AF94:AF95"/>
    <mergeCell ref="A98:B99"/>
    <mergeCell ref="C98:G99"/>
    <mergeCell ref="AF96:AF97"/>
    <mergeCell ref="AI96:AI97"/>
    <mergeCell ref="AK96:AK97"/>
    <mergeCell ref="I97:J97"/>
    <mergeCell ref="K97:N97"/>
    <mergeCell ref="O97:S97"/>
    <mergeCell ref="T97:X97"/>
    <mergeCell ref="A96:B97"/>
    <mergeCell ref="I101:J101"/>
    <mergeCell ref="K101:N101"/>
    <mergeCell ref="O101:S101"/>
    <mergeCell ref="T101:X101"/>
    <mergeCell ref="I100:J100"/>
    <mergeCell ref="K100:N100"/>
    <mergeCell ref="O100:S100"/>
    <mergeCell ref="T100:X100"/>
    <mergeCell ref="A104:B104"/>
    <mergeCell ref="C104:H104"/>
    <mergeCell ref="A105:B105"/>
    <mergeCell ref="C105:H105"/>
    <mergeCell ref="A103:AD103"/>
    <mergeCell ref="AE103:AF103"/>
    <mergeCell ref="I105:J105"/>
    <mergeCell ref="K105:N105"/>
    <mergeCell ref="O105:S105"/>
    <mergeCell ref="T105:X105"/>
    <mergeCell ref="I104:J104"/>
    <mergeCell ref="K104:N104"/>
    <mergeCell ref="O104:S104"/>
    <mergeCell ref="T104:X104"/>
    <mergeCell ref="A106:B107"/>
    <mergeCell ref="C106:G107"/>
    <mergeCell ref="I106:J106"/>
    <mergeCell ref="K106:N106"/>
    <mergeCell ref="O106:S106"/>
    <mergeCell ref="T106:X106"/>
    <mergeCell ref="AI106:AI107"/>
    <mergeCell ref="AK106:AK107"/>
    <mergeCell ref="I107:J107"/>
    <mergeCell ref="K107:N107"/>
    <mergeCell ref="O107:S107"/>
    <mergeCell ref="T107:X107"/>
    <mergeCell ref="C108:G109"/>
    <mergeCell ref="I108:J108"/>
    <mergeCell ref="K108:N108"/>
    <mergeCell ref="O108:S108"/>
    <mergeCell ref="T108:X108"/>
    <mergeCell ref="AF106:AF107"/>
    <mergeCell ref="A110:B111"/>
    <mergeCell ref="C110:G111"/>
    <mergeCell ref="AF108:AF109"/>
    <mergeCell ref="AI108:AI109"/>
    <mergeCell ref="AK108:AK109"/>
    <mergeCell ref="I109:J109"/>
    <mergeCell ref="K109:N109"/>
    <mergeCell ref="O109:S109"/>
    <mergeCell ref="T109:X109"/>
    <mergeCell ref="A108:B109"/>
    <mergeCell ref="I113:J113"/>
    <mergeCell ref="K113:N113"/>
    <mergeCell ref="O113:S113"/>
    <mergeCell ref="T113:X113"/>
    <mergeCell ref="I112:J112"/>
    <mergeCell ref="K112:N112"/>
    <mergeCell ref="O112:S112"/>
    <mergeCell ref="T112:X112"/>
    <mergeCell ref="A116:B116"/>
    <mergeCell ref="C116:H116"/>
    <mergeCell ref="A117:B117"/>
    <mergeCell ref="C117:H117"/>
    <mergeCell ref="A115:AD115"/>
    <mergeCell ref="AE115:AF115"/>
    <mergeCell ref="I117:J117"/>
    <mergeCell ref="K117:N117"/>
    <mergeCell ref="O117:S117"/>
    <mergeCell ref="T117:X117"/>
    <mergeCell ref="I116:J116"/>
    <mergeCell ref="K116:N116"/>
    <mergeCell ref="O116:S116"/>
    <mergeCell ref="T116:X116"/>
    <mergeCell ref="A118:B119"/>
    <mergeCell ref="C118:G119"/>
    <mergeCell ref="I118:J118"/>
    <mergeCell ref="K118:N118"/>
    <mergeCell ref="O118:S118"/>
    <mergeCell ref="T118:X118"/>
    <mergeCell ref="AI118:AI119"/>
    <mergeCell ref="AK118:AK119"/>
    <mergeCell ref="I119:J119"/>
    <mergeCell ref="K119:N119"/>
    <mergeCell ref="O119:S119"/>
    <mergeCell ref="T119:X119"/>
    <mergeCell ref="C120:G121"/>
    <mergeCell ref="I120:J120"/>
    <mergeCell ref="K120:N120"/>
    <mergeCell ref="O120:S120"/>
    <mergeCell ref="T120:X120"/>
    <mergeCell ref="AF118:AF119"/>
    <mergeCell ref="A122:B123"/>
    <mergeCell ref="C122:G123"/>
    <mergeCell ref="AF120:AF121"/>
    <mergeCell ref="AI120:AI121"/>
    <mergeCell ref="AK120:AK121"/>
    <mergeCell ref="I121:J121"/>
    <mergeCell ref="K121:N121"/>
    <mergeCell ref="O121:S121"/>
    <mergeCell ref="T121:X121"/>
    <mergeCell ref="A120:B121"/>
    <mergeCell ref="I125:J125"/>
    <mergeCell ref="K125:N125"/>
    <mergeCell ref="O125:S125"/>
    <mergeCell ref="T125:X125"/>
    <mergeCell ref="I124:J124"/>
    <mergeCell ref="K124:N124"/>
    <mergeCell ref="O124:S124"/>
    <mergeCell ref="T124:X124"/>
    <mergeCell ref="A128:B128"/>
    <mergeCell ref="C128:H128"/>
    <mergeCell ref="A129:B129"/>
    <mergeCell ref="C129:H129"/>
    <mergeCell ref="A127:AD127"/>
    <mergeCell ref="AE127:AF127"/>
    <mergeCell ref="I129:J129"/>
    <mergeCell ref="K129:N129"/>
    <mergeCell ref="O129:S129"/>
    <mergeCell ref="T129:X129"/>
    <mergeCell ref="I128:J128"/>
    <mergeCell ref="K128:N128"/>
    <mergeCell ref="O128:S128"/>
    <mergeCell ref="T128:X128"/>
    <mergeCell ref="A130:B131"/>
    <mergeCell ref="C130:G131"/>
    <mergeCell ref="I130:J130"/>
    <mergeCell ref="K130:N130"/>
    <mergeCell ref="O130:S130"/>
    <mergeCell ref="T130:X130"/>
    <mergeCell ref="AI130:AI131"/>
    <mergeCell ref="AK130:AK131"/>
    <mergeCell ref="I131:J131"/>
    <mergeCell ref="K131:N131"/>
    <mergeCell ref="O131:S131"/>
    <mergeCell ref="T131:X131"/>
    <mergeCell ref="C132:G133"/>
    <mergeCell ref="I132:J132"/>
    <mergeCell ref="K132:N132"/>
    <mergeCell ref="O132:S132"/>
    <mergeCell ref="T132:X132"/>
    <mergeCell ref="AF130:AF131"/>
    <mergeCell ref="A134:B135"/>
    <mergeCell ref="C134:G135"/>
    <mergeCell ref="AF132:AF133"/>
    <mergeCell ref="AI132:AI133"/>
    <mergeCell ref="AK132:AK133"/>
    <mergeCell ref="I133:J133"/>
    <mergeCell ref="K133:N133"/>
    <mergeCell ref="O133:S133"/>
    <mergeCell ref="T133:X133"/>
    <mergeCell ref="A132:B133"/>
    <mergeCell ref="I137:J137"/>
    <mergeCell ref="K137:N137"/>
    <mergeCell ref="O137:S137"/>
    <mergeCell ref="T137:X137"/>
    <mergeCell ref="I136:J136"/>
    <mergeCell ref="K136:N136"/>
    <mergeCell ref="O136:S136"/>
    <mergeCell ref="T136:X136"/>
    <mergeCell ref="A140:B140"/>
    <mergeCell ref="C140:H140"/>
    <mergeCell ref="A141:B141"/>
    <mergeCell ref="C141:H141"/>
    <mergeCell ref="A139:AD139"/>
    <mergeCell ref="AE139:AF139"/>
    <mergeCell ref="I141:J141"/>
    <mergeCell ref="K141:N141"/>
    <mergeCell ref="O141:S141"/>
    <mergeCell ref="T141:X141"/>
    <mergeCell ref="I140:J140"/>
    <mergeCell ref="K140:N140"/>
    <mergeCell ref="O140:S140"/>
    <mergeCell ref="T140:X140"/>
    <mergeCell ref="A142:B143"/>
    <mergeCell ref="C142:G143"/>
    <mergeCell ref="I142:J142"/>
    <mergeCell ref="K142:N142"/>
    <mergeCell ref="O142:S142"/>
    <mergeCell ref="T142:X142"/>
    <mergeCell ref="AF142:AF143"/>
    <mergeCell ref="AI142:AI143"/>
    <mergeCell ref="AK142:AK143"/>
    <mergeCell ref="I143:J143"/>
    <mergeCell ref="K143:N143"/>
    <mergeCell ref="O143:S143"/>
    <mergeCell ref="T143:X143"/>
    <mergeCell ref="A144:B145"/>
    <mergeCell ref="C144:G145"/>
    <mergeCell ref="I144:J144"/>
    <mergeCell ref="K144:N144"/>
    <mergeCell ref="O144:S144"/>
    <mergeCell ref="T144:X144"/>
    <mergeCell ref="T155:X155"/>
    <mergeCell ref="I154:J154"/>
    <mergeCell ref="AF144:AF145"/>
    <mergeCell ref="AI144:AI145"/>
    <mergeCell ref="AK144:AK145"/>
    <mergeCell ref="I145:J145"/>
    <mergeCell ref="K145:N145"/>
    <mergeCell ref="O145:S145"/>
    <mergeCell ref="T145:X145"/>
    <mergeCell ref="I164:J164"/>
    <mergeCell ref="K164:N164"/>
    <mergeCell ref="O157:S157"/>
    <mergeCell ref="T157:X157"/>
    <mergeCell ref="O158:S158"/>
    <mergeCell ref="T158:X158"/>
    <mergeCell ref="T159:X159"/>
    <mergeCell ref="T154:X154"/>
    <mergeCell ref="A152:AE152"/>
    <mergeCell ref="A153:AE153"/>
    <mergeCell ref="O182:S182"/>
    <mergeCell ref="T182:X182"/>
    <mergeCell ref="O178:S178"/>
    <mergeCell ref="T178:X178"/>
    <mergeCell ref="T168:X168"/>
    <mergeCell ref="O164:S164"/>
    <mergeCell ref="T164:X164"/>
    <mergeCell ref="I155:J155"/>
    <mergeCell ref="K155:N155"/>
    <mergeCell ref="I157:J157"/>
    <mergeCell ref="K157:N157"/>
    <mergeCell ref="K154:N154"/>
    <mergeCell ref="O154:S154"/>
    <mergeCell ref="O155:S155"/>
    <mergeCell ref="A161:B162"/>
    <mergeCell ref="C161:G162"/>
    <mergeCell ref="A160:AE160"/>
    <mergeCell ref="AF160:AG160"/>
    <mergeCell ref="I158:J158"/>
    <mergeCell ref="K158:N158"/>
    <mergeCell ref="I159:J159"/>
    <mergeCell ref="K159:N159"/>
    <mergeCell ref="O159:S159"/>
    <mergeCell ref="AJ161:AJ162"/>
    <mergeCell ref="AL161:AL162"/>
    <mergeCell ref="I162:J162"/>
    <mergeCell ref="K162:N162"/>
    <mergeCell ref="O162:S162"/>
    <mergeCell ref="T162:X162"/>
    <mergeCell ref="I167:J167"/>
    <mergeCell ref="K167:N167"/>
    <mergeCell ref="O167:S167"/>
    <mergeCell ref="T167:X167"/>
    <mergeCell ref="O168:S168"/>
    <mergeCell ref="A165:AE165"/>
    <mergeCell ref="I168:J168"/>
    <mergeCell ref="K168:N168"/>
    <mergeCell ref="I169:J169"/>
    <mergeCell ref="K169:N169"/>
    <mergeCell ref="O169:S169"/>
    <mergeCell ref="T169:X169"/>
    <mergeCell ref="O174:S174"/>
    <mergeCell ref="T174:X174"/>
    <mergeCell ref="A171:B172"/>
    <mergeCell ref="C171:G172"/>
    <mergeCell ref="A170:AE170"/>
    <mergeCell ref="AF170:AG170"/>
    <mergeCell ref="A178:B178"/>
    <mergeCell ref="C178:H178"/>
    <mergeCell ref="A179:B179"/>
    <mergeCell ref="C179:H179"/>
    <mergeCell ref="I174:J174"/>
    <mergeCell ref="K174:N174"/>
    <mergeCell ref="I179:J179"/>
    <mergeCell ref="K179:N179"/>
    <mergeCell ref="O179:S179"/>
    <mergeCell ref="T179:X179"/>
    <mergeCell ref="I178:J178"/>
    <mergeCell ref="K178:N178"/>
    <mergeCell ref="I182:J182"/>
    <mergeCell ref="K182:N182"/>
    <mergeCell ref="I183:J183"/>
    <mergeCell ref="K183:N183"/>
    <mergeCell ref="O183:S183"/>
    <mergeCell ref="T183:X183"/>
    <mergeCell ref="A185:B186"/>
    <mergeCell ref="C185:G186"/>
    <mergeCell ref="I185:J185"/>
    <mergeCell ref="K185:N185"/>
    <mergeCell ref="A184:AE184"/>
    <mergeCell ref="AF184:AG184"/>
    <mergeCell ref="AJ187:AJ188"/>
    <mergeCell ref="AL187:AL188"/>
    <mergeCell ref="I186:J186"/>
    <mergeCell ref="K186:N186"/>
    <mergeCell ref="O186:S186"/>
    <mergeCell ref="T186:X186"/>
    <mergeCell ref="A187:B188"/>
    <mergeCell ref="C187:G188"/>
    <mergeCell ref="A189:AE189"/>
    <mergeCell ref="I187:J187"/>
    <mergeCell ref="K187:N187"/>
    <mergeCell ref="O187:S187"/>
    <mergeCell ref="T187:X187"/>
    <mergeCell ref="AF187:AF188"/>
    <mergeCell ref="AG187:AG188"/>
    <mergeCell ref="I188:J188"/>
    <mergeCell ref="K188:N188"/>
    <mergeCell ref="O188:S188"/>
    <mergeCell ref="T188:X188"/>
    <mergeCell ref="AF190:AF191"/>
    <mergeCell ref="AG190:AG191"/>
    <mergeCell ref="AJ190:AJ191"/>
    <mergeCell ref="AL190:AL191"/>
    <mergeCell ref="I191:J191"/>
    <mergeCell ref="K191:N191"/>
    <mergeCell ref="O191:S191"/>
    <mergeCell ref="T191:X191"/>
    <mergeCell ref="A192:B193"/>
    <mergeCell ref="C192:G193"/>
    <mergeCell ref="I192:J192"/>
    <mergeCell ref="K192:N192"/>
    <mergeCell ref="O192:S192"/>
    <mergeCell ref="T192:X192"/>
    <mergeCell ref="AF192:AF193"/>
    <mergeCell ref="AG192:AG193"/>
    <mergeCell ref="I193:J193"/>
    <mergeCell ref="K193:N193"/>
    <mergeCell ref="O193:S193"/>
    <mergeCell ref="T193:X193"/>
    <mergeCell ref="A203:B203"/>
    <mergeCell ref="C203:H203"/>
    <mergeCell ref="I198:J198"/>
    <mergeCell ref="K198:N198"/>
    <mergeCell ref="O198:S198"/>
    <mergeCell ref="T198:X198"/>
    <mergeCell ref="A197:B198"/>
    <mergeCell ref="C197:G198"/>
    <mergeCell ref="I203:J203"/>
    <mergeCell ref="K203:N203"/>
    <mergeCell ref="O203:S203"/>
    <mergeCell ref="T203:X203"/>
    <mergeCell ref="I202:J202"/>
    <mergeCell ref="K202:N202"/>
    <mergeCell ref="O202:S202"/>
    <mergeCell ref="T202:X202"/>
    <mergeCell ref="AF204:AF205"/>
    <mergeCell ref="AG204:AG205"/>
    <mergeCell ref="AJ204:AJ205"/>
    <mergeCell ref="AL204:AL205"/>
    <mergeCell ref="I205:J205"/>
    <mergeCell ref="K205:N205"/>
    <mergeCell ref="O205:S205"/>
    <mergeCell ref="T205:X205"/>
    <mergeCell ref="A206:B207"/>
    <mergeCell ref="C206:G207"/>
    <mergeCell ref="I206:J206"/>
    <mergeCell ref="K206:N206"/>
    <mergeCell ref="O206:S206"/>
    <mergeCell ref="T206:X206"/>
    <mergeCell ref="I210:J210"/>
    <mergeCell ref="K210:N210"/>
    <mergeCell ref="O210:S210"/>
    <mergeCell ref="T210:X210"/>
    <mergeCell ref="AF206:AF207"/>
    <mergeCell ref="AG206:AG207"/>
    <mergeCell ref="I207:J207"/>
    <mergeCell ref="K207:N207"/>
    <mergeCell ref="O207:S207"/>
    <mergeCell ref="T207:X207"/>
    <mergeCell ref="A213:AE213"/>
    <mergeCell ref="I212:J212"/>
    <mergeCell ref="K212:N212"/>
    <mergeCell ref="O212:S212"/>
    <mergeCell ref="T212:X212"/>
    <mergeCell ref="I211:J211"/>
    <mergeCell ref="K211:N211"/>
    <mergeCell ref="O211:S211"/>
    <mergeCell ref="T211:X211"/>
    <mergeCell ref="AF214:AF215"/>
    <mergeCell ref="AG214:AG215"/>
    <mergeCell ref="AJ214:AJ215"/>
    <mergeCell ref="AL214:AL215"/>
    <mergeCell ref="I215:J215"/>
    <mergeCell ref="K215:N215"/>
    <mergeCell ref="O215:S215"/>
    <mergeCell ref="T215:X215"/>
    <mergeCell ref="A216:B217"/>
    <mergeCell ref="C216:G217"/>
    <mergeCell ref="I216:J216"/>
    <mergeCell ref="K216:N216"/>
    <mergeCell ref="O216:S216"/>
    <mergeCell ref="T216:X216"/>
    <mergeCell ref="AF216:AF217"/>
    <mergeCell ref="AG216:AG217"/>
    <mergeCell ref="I217:J217"/>
    <mergeCell ref="K217:N217"/>
    <mergeCell ref="O217:S217"/>
    <mergeCell ref="T217:X217"/>
    <mergeCell ref="A227:B227"/>
    <mergeCell ref="C227:H227"/>
    <mergeCell ref="I222:J222"/>
    <mergeCell ref="K222:N222"/>
    <mergeCell ref="O222:S222"/>
    <mergeCell ref="T222:X222"/>
    <mergeCell ref="A221:B222"/>
    <mergeCell ref="C221:G222"/>
    <mergeCell ref="I227:J227"/>
    <mergeCell ref="K227:N227"/>
    <mergeCell ref="O227:S227"/>
    <mergeCell ref="T227:X227"/>
    <mergeCell ref="I226:J226"/>
    <mergeCell ref="K226:N226"/>
    <mergeCell ref="O226:S226"/>
    <mergeCell ref="T226:X226"/>
    <mergeCell ref="AF228:AF229"/>
    <mergeCell ref="AG228:AG229"/>
    <mergeCell ref="AJ228:AJ229"/>
    <mergeCell ref="AL228:AL229"/>
    <mergeCell ref="I229:J229"/>
    <mergeCell ref="K229:N229"/>
    <mergeCell ref="O229:S229"/>
    <mergeCell ref="T229:X229"/>
    <mergeCell ref="A230:B231"/>
    <mergeCell ref="C230:G231"/>
    <mergeCell ref="I230:J230"/>
    <mergeCell ref="K230:N230"/>
    <mergeCell ref="O230:S230"/>
    <mergeCell ref="T230:X230"/>
    <mergeCell ref="I234:J234"/>
    <mergeCell ref="K234:N234"/>
    <mergeCell ref="O234:S234"/>
    <mergeCell ref="T234:X234"/>
    <mergeCell ref="AF230:AF231"/>
    <mergeCell ref="AG230:AG231"/>
    <mergeCell ref="I231:J231"/>
    <mergeCell ref="K231:N231"/>
    <mergeCell ref="O231:S231"/>
    <mergeCell ref="T231:X231"/>
    <mergeCell ref="A237:AE237"/>
    <mergeCell ref="I236:J236"/>
    <mergeCell ref="K236:N236"/>
    <mergeCell ref="O236:S236"/>
    <mergeCell ref="T236:X236"/>
    <mergeCell ref="I235:J235"/>
    <mergeCell ref="K235:N235"/>
    <mergeCell ref="O235:S235"/>
    <mergeCell ref="T235:X235"/>
    <mergeCell ref="AF238:AF239"/>
    <mergeCell ref="AG238:AG239"/>
    <mergeCell ref="AJ238:AJ239"/>
    <mergeCell ref="AL238:AL239"/>
    <mergeCell ref="I239:J239"/>
    <mergeCell ref="K239:N239"/>
    <mergeCell ref="O239:S239"/>
    <mergeCell ref="T239:X239"/>
    <mergeCell ref="A240:B241"/>
    <mergeCell ref="C240:G241"/>
    <mergeCell ref="I240:J240"/>
    <mergeCell ref="K240:N240"/>
    <mergeCell ref="O240:S240"/>
    <mergeCell ref="T240:X240"/>
    <mergeCell ref="AF240:AF241"/>
    <mergeCell ref="AG240:AG241"/>
    <mergeCell ref="I241:J241"/>
    <mergeCell ref="K241:N241"/>
    <mergeCell ref="O241:S241"/>
    <mergeCell ref="T241:X241"/>
    <mergeCell ref="O258:S258"/>
    <mergeCell ref="T258:X258"/>
    <mergeCell ref="I259:AD259"/>
    <mergeCell ref="A245:B246"/>
    <mergeCell ref="C245:G246"/>
    <mergeCell ref="I245:J245"/>
    <mergeCell ref="K245:N245"/>
    <mergeCell ref="A262:H263"/>
    <mergeCell ref="I262:N262"/>
    <mergeCell ref="O262:S262"/>
    <mergeCell ref="T262:X262"/>
    <mergeCell ref="I263:AD263"/>
    <mergeCell ref="I256:N256"/>
    <mergeCell ref="O256:S256"/>
    <mergeCell ref="T256:X256"/>
    <mergeCell ref="A258:H259"/>
    <mergeCell ref="I258:N258"/>
    <mergeCell ref="A266:H267"/>
    <mergeCell ref="I266:N266"/>
    <mergeCell ref="O266:S266"/>
    <mergeCell ref="T266:X266"/>
    <mergeCell ref="I267:AD267"/>
    <mergeCell ref="A260:H261"/>
    <mergeCell ref="I260:N260"/>
    <mergeCell ref="O260:S260"/>
    <mergeCell ref="T260:X260"/>
    <mergeCell ref="I261:AD261"/>
    <mergeCell ref="A270:H271"/>
    <mergeCell ref="I270:N270"/>
    <mergeCell ref="O270:S270"/>
    <mergeCell ref="T270:X270"/>
    <mergeCell ref="I271:AD271"/>
    <mergeCell ref="A264:H265"/>
    <mergeCell ref="I264:N264"/>
    <mergeCell ref="O264:S264"/>
    <mergeCell ref="T264:X264"/>
    <mergeCell ref="I265:AD265"/>
    <mergeCell ref="A274:H275"/>
    <mergeCell ref="I274:N274"/>
    <mergeCell ref="O274:S274"/>
    <mergeCell ref="T274:X274"/>
    <mergeCell ref="I275:AD275"/>
    <mergeCell ref="A268:H269"/>
    <mergeCell ref="I268:N268"/>
    <mergeCell ref="O268:S268"/>
    <mergeCell ref="T268:X268"/>
    <mergeCell ref="I269:AD269"/>
    <mergeCell ref="A278:H279"/>
    <mergeCell ref="I278:N278"/>
    <mergeCell ref="O278:S278"/>
    <mergeCell ref="T278:X278"/>
    <mergeCell ref="I279:AD279"/>
    <mergeCell ref="A272:H273"/>
    <mergeCell ref="I272:N272"/>
    <mergeCell ref="O272:S272"/>
    <mergeCell ref="T272:X272"/>
    <mergeCell ref="I273:AD273"/>
    <mergeCell ref="I280:N280"/>
    <mergeCell ref="O280:S280"/>
    <mergeCell ref="T280:X280"/>
    <mergeCell ref="I281:AD281"/>
    <mergeCell ref="A284:H285"/>
    <mergeCell ref="A276:H277"/>
    <mergeCell ref="I276:N276"/>
    <mergeCell ref="O276:S276"/>
    <mergeCell ref="T276:X276"/>
    <mergeCell ref="I277:AD277"/>
    <mergeCell ref="C24:G25"/>
    <mergeCell ref="I24:J24"/>
    <mergeCell ref="K24:N24"/>
    <mergeCell ref="O24:S24"/>
    <mergeCell ref="T24:X24"/>
    <mergeCell ref="AF24:AF25"/>
    <mergeCell ref="AI24:AI25"/>
    <mergeCell ref="AK24:AK25"/>
    <mergeCell ref="I25:J25"/>
    <mergeCell ref="K25:N25"/>
    <mergeCell ref="O25:S25"/>
    <mergeCell ref="T25:X25"/>
    <mergeCell ref="A27:AD27"/>
    <mergeCell ref="A28:Z28"/>
    <mergeCell ref="A29:X29"/>
    <mergeCell ref="A30:Z30"/>
    <mergeCell ref="A31:B31"/>
    <mergeCell ref="C31:H31"/>
    <mergeCell ref="I31:J31"/>
    <mergeCell ref="K31:N31"/>
    <mergeCell ref="O31:S31"/>
    <mergeCell ref="T31:X31"/>
    <mergeCell ref="K38:N38"/>
    <mergeCell ref="O38:S38"/>
    <mergeCell ref="T38:X38"/>
    <mergeCell ref="AF38:AF39"/>
    <mergeCell ref="AI38:AI39"/>
    <mergeCell ref="AK38:AK39"/>
    <mergeCell ref="I39:J39"/>
    <mergeCell ref="K39:N39"/>
    <mergeCell ref="O39:S39"/>
    <mergeCell ref="T39:X39"/>
    <mergeCell ref="A40:B41"/>
    <mergeCell ref="C40:G41"/>
    <mergeCell ref="I40:J40"/>
    <mergeCell ref="K40:N40"/>
    <mergeCell ref="O40:S40"/>
    <mergeCell ref="T40:X40"/>
    <mergeCell ref="AF40:AF41"/>
    <mergeCell ref="AI40:AI41"/>
    <mergeCell ref="AK40:AK41"/>
    <mergeCell ref="A43:AD43"/>
    <mergeCell ref="A44:B44"/>
    <mergeCell ref="C44:H44"/>
    <mergeCell ref="I50:J50"/>
    <mergeCell ref="K50:N50"/>
    <mergeCell ref="O50:S50"/>
    <mergeCell ref="T50:X50"/>
    <mergeCell ref="AF50:AF51"/>
    <mergeCell ref="AI50:AI51"/>
    <mergeCell ref="AK50:AK51"/>
    <mergeCell ref="I51:J51"/>
    <mergeCell ref="K51:N51"/>
    <mergeCell ref="O51:S51"/>
    <mergeCell ref="T51:X51"/>
    <mergeCell ref="A52:B53"/>
    <mergeCell ref="C52:G53"/>
    <mergeCell ref="AF52:AF53"/>
    <mergeCell ref="AI52:AI53"/>
    <mergeCell ref="AK52:AK53"/>
    <mergeCell ref="I62:J62"/>
    <mergeCell ref="K62:N62"/>
    <mergeCell ref="O62:S62"/>
    <mergeCell ref="T62:X62"/>
    <mergeCell ref="AF62:AF63"/>
    <mergeCell ref="AI62:AI63"/>
    <mergeCell ref="AK62:AK63"/>
    <mergeCell ref="I63:J63"/>
    <mergeCell ref="K63:N63"/>
    <mergeCell ref="O63:S63"/>
    <mergeCell ref="T63:X63"/>
    <mergeCell ref="A64:B65"/>
    <mergeCell ref="C64:G65"/>
    <mergeCell ref="AF64:AF65"/>
    <mergeCell ref="AI64:AI65"/>
    <mergeCell ref="AK64:AK65"/>
    <mergeCell ref="I74:J74"/>
    <mergeCell ref="K74:N74"/>
    <mergeCell ref="O74:S74"/>
    <mergeCell ref="T74:X74"/>
    <mergeCell ref="AF74:AF75"/>
    <mergeCell ref="AI74:AI75"/>
    <mergeCell ref="AK74:AK75"/>
    <mergeCell ref="I75:J75"/>
    <mergeCell ref="K75:N75"/>
    <mergeCell ref="O75:S75"/>
    <mergeCell ref="T75:X75"/>
    <mergeCell ref="A76:B77"/>
    <mergeCell ref="C76:G77"/>
    <mergeCell ref="AF76:AF77"/>
    <mergeCell ref="AI76:AI77"/>
    <mergeCell ref="AK76:AK77"/>
    <mergeCell ref="I86:J86"/>
    <mergeCell ref="K86:N86"/>
    <mergeCell ref="O86:S86"/>
    <mergeCell ref="T86:X86"/>
    <mergeCell ref="AF86:AF87"/>
    <mergeCell ref="AI86:AI87"/>
    <mergeCell ref="AK86:AK87"/>
    <mergeCell ref="I87:J87"/>
    <mergeCell ref="K87:N87"/>
    <mergeCell ref="O87:S87"/>
    <mergeCell ref="T87:X87"/>
    <mergeCell ref="A88:B89"/>
    <mergeCell ref="C88:G89"/>
    <mergeCell ref="AF88:AF89"/>
    <mergeCell ref="AI88:AI89"/>
    <mergeCell ref="AK88:AK89"/>
    <mergeCell ref="I98:J98"/>
    <mergeCell ref="K98:N98"/>
    <mergeCell ref="O98:S98"/>
    <mergeCell ref="T98:X98"/>
    <mergeCell ref="AF98:AF99"/>
    <mergeCell ref="AI98:AI99"/>
    <mergeCell ref="AK98:AK99"/>
    <mergeCell ref="I99:J99"/>
    <mergeCell ref="K99:N99"/>
    <mergeCell ref="O99:S99"/>
    <mergeCell ref="T99:X99"/>
    <mergeCell ref="A100:B101"/>
    <mergeCell ref="C100:G101"/>
    <mergeCell ref="AF100:AF101"/>
    <mergeCell ref="AI100:AI101"/>
    <mergeCell ref="AK100:AK101"/>
    <mergeCell ref="I110:J110"/>
    <mergeCell ref="K110:N110"/>
    <mergeCell ref="O110:S110"/>
    <mergeCell ref="T110:X110"/>
    <mergeCell ref="AF110:AF111"/>
    <mergeCell ref="AI110:AI111"/>
    <mergeCell ref="AK110:AK111"/>
    <mergeCell ref="I111:J111"/>
    <mergeCell ref="K111:N111"/>
    <mergeCell ref="O111:S111"/>
    <mergeCell ref="T111:X111"/>
    <mergeCell ref="A112:B113"/>
    <mergeCell ref="C112:G113"/>
    <mergeCell ref="AF112:AF113"/>
    <mergeCell ref="AI112:AI113"/>
    <mergeCell ref="AK112:AK113"/>
    <mergeCell ref="I122:J122"/>
    <mergeCell ref="K122:N122"/>
    <mergeCell ref="O122:S122"/>
    <mergeCell ref="T122:X122"/>
    <mergeCell ref="AF122:AF123"/>
    <mergeCell ref="AI122:AI123"/>
    <mergeCell ref="AK122:AK123"/>
    <mergeCell ref="I123:J123"/>
    <mergeCell ref="K123:N123"/>
    <mergeCell ref="O123:S123"/>
    <mergeCell ref="T123:X123"/>
    <mergeCell ref="A124:B125"/>
    <mergeCell ref="C124:G125"/>
    <mergeCell ref="AF124:AF125"/>
    <mergeCell ref="AI124:AI125"/>
    <mergeCell ref="AK124:AK125"/>
    <mergeCell ref="I134:J134"/>
    <mergeCell ref="K134:N134"/>
    <mergeCell ref="O134:S134"/>
    <mergeCell ref="T134:X134"/>
    <mergeCell ref="AF134:AF135"/>
    <mergeCell ref="AI134:AI135"/>
    <mergeCell ref="AK134:AK135"/>
    <mergeCell ref="I135:J135"/>
    <mergeCell ref="K135:N135"/>
    <mergeCell ref="O135:S135"/>
    <mergeCell ref="T135:X135"/>
    <mergeCell ref="A136:B137"/>
    <mergeCell ref="C136:G137"/>
    <mergeCell ref="AF136:AF137"/>
    <mergeCell ref="AI136:AI137"/>
    <mergeCell ref="AK136:AK137"/>
    <mergeCell ref="A146:B147"/>
    <mergeCell ref="C146:G147"/>
    <mergeCell ref="I146:J146"/>
    <mergeCell ref="K146:N146"/>
    <mergeCell ref="O146:S146"/>
    <mergeCell ref="T146:X146"/>
    <mergeCell ref="AF146:AF147"/>
    <mergeCell ref="AI146:AI147"/>
    <mergeCell ref="AK146:AK147"/>
    <mergeCell ref="I147:J147"/>
    <mergeCell ref="K147:N147"/>
    <mergeCell ref="O147:S147"/>
    <mergeCell ref="T147:X147"/>
    <mergeCell ref="A148:B149"/>
    <mergeCell ref="C148:G149"/>
    <mergeCell ref="I148:J148"/>
    <mergeCell ref="K148:N148"/>
    <mergeCell ref="O148:S148"/>
    <mergeCell ref="T148:X148"/>
    <mergeCell ref="AF148:AF149"/>
    <mergeCell ref="AI148:AI149"/>
    <mergeCell ref="AK148:AK149"/>
    <mergeCell ref="I149:J149"/>
    <mergeCell ref="K149:N149"/>
    <mergeCell ref="O149:S149"/>
    <mergeCell ref="T149:X149"/>
    <mergeCell ref="O156:S156"/>
    <mergeCell ref="T156:X156"/>
    <mergeCell ref="AF156:AF157"/>
    <mergeCell ref="AG156:AG157"/>
    <mergeCell ref="A154:B154"/>
    <mergeCell ref="C154:H154"/>
    <mergeCell ref="A155:B155"/>
    <mergeCell ref="C155:H155"/>
    <mergeCell ref="A156:B157"/>
    <mergeCell ref="C156:G157"/>
    <mergeCell ref="AJ156:AJ157"/>
    <mergeCell ref="AL156:AL157"/>
    <mergeCell ref="A158:B159"/>
    <mergeCell ref="C158:G159"/>
    <mergeCell ref="AF158:AF159"/>
    <mergeCell ref="AG158:AG159"/>
    <mergeCell ref="AJ158:AJ159"/>
    <mergeCell ref="AL158:AL159"/>
    <mergeCell ref="I156:J156"/>
    <mergeCell ref="K156:N156"/>
    <mergeCell ref="AF163:AF164"/>
    <mergeCell ref="AG163:AG164"/>
    <mergeCell ref="AJ163:AJ164"/>
    <mergeCell ref="AL163:AL164"/>
    <mergeCell ref="I161:J161"/>
    <mergeCell ref="K161:N161"/>
    <mergeCell ref="O161:S161"/>
    <mergeCell ref="T161:X161"/>
    <mergeCell ref="AF161:AF162"/>
    <mergeCell ref="AG161:AG162"/>
    <mergeCell ref="I166:J166"/>
    <mergeCell ref="K166:N166"/>
    <mergeCell ref="O166:S166"/>
    <mergeCell ref="T166:X166"/>
    <mergeCell ref="A163:B164"/>
    <mergeCell ref="C163:G164"/>
    <mergeCell ref="I163:J163"/>
    <mergeCell ref="K163:N163"/>
    <mergeCell ref="O163:S163"/>
    <mergeCell ref="T163:X163"/>
    <mergeCell ref="AJ166:AJ167"/>
    <mergeCell ref="AL166:AL167"/>
    <mergeCell ref="A168:B169"/>
    <mergeCell ref="C168:G169"/>
    <mergeCell ref="AF168:AF169"/>
    <mergeCell ref="AG168:AG169"/>
    <mergeCell ref="AJ168:AJ169"/>
    <mergeCell ref="AL168:AL169"/>
    <mergeCell ref="A166:B167"/>
    <mergeCell ref="C166:G167"/>
    <mergeCell ref="O171:S171"/>
    <mergeCell ref="T171:X171"/>
    <mergeCell ref="AF171:AF172"/>
    <mergeCell ref="AG171:AG172"/>
    <mergeCell ref="AF166:AF167"/>
    <mergeCell ref="AG166:AG167"/>
    <mergeCell ref="O173:S173"/>
    <mergeCell ref="T173:X173"/>
    <mergeCell ref="AJ171:AJ172"/>
    <mergeCell ref="AL171:AL172"/>
    <mergeCell ref="I172:J172"/>
    <mergeCell ref="K172:N172"/>
    <mergeCell ref="O172:S172"/>
    <mergeCell ref="T172:X172"/>
    <mergeCell ref="I171:J171"/>
    <mergeCell ref="K171:N171"/>
    <mergeCell ref="AF173:AF174"/>
    <mergeCell ref="AG173:AG174"/>
    <mergeCell ref="AJ173:AJ174"/>
    <mergeCell ref="AL173:AL174"/>
    <mergeCell ref="A176:AE176"/>
    <mergeCell ref="A177:AE177"/>
    <mergeCell ref="A173:B174"/>
    <mergeCell ref="C173:G174"/>
    <mergeCell ref="I173:J173"/>
    <mergeCell ref="K173:N173"/>
    <mergeCell ref="A180:B181"/>
    <mergeCell ref="C180:G181"/>
    <mergeCell ref="I180:J180"/>
    <mergeCell ref="K180:N180"/>
    <mergeCell ref="O180:S180"/>
    <mergeCell ref="T180:X180"/>
    <mergeCell ref="I181:J181"/>
    <mergeCell ref="K181:N181"/>
    <mergeCell ref="O181:S181"/>
    <mergeCell ref="T181:X181"/>
    <mergeCell ref="AF180:AF181"/>
    <mergeCell ref="AG180:AG181"/>
    <mergeCell ref="AJ180:AJ181"/>
    <mergeCell ref="AL180:AL181"/>
    <mergeCell ref="A182:B183"/>
    <mergeCell ref="C182:G183"/>
    <mergeCell ref="AF182:AF183"/>
    <mergeCell ref="AG182:AG183"/>
    <mergeCell ref="AJ182:AJ183"/>
    <mergeCell ref="AL182:AL183"/>
    <mergeCell ref="O185:S185"/>
    <mergeCell ref="T185:X185"/>
    <mergeCell ref="AF185:AF186"/>
    <mergeCell ref="AG185:AG186"/>
    <mergeCell ref="AJ185:AJ186"/>
    <mergeCell ref="AL185:AL186"/>
    <mergeCell ref="I195:J195"/>
    <mergeCell ref="K195:N195"/>
    <mergeCell ref="O195:S195"/>
    <mergeCell ref="T195:X195"/>
    <mergeCell ref="A190:B191"/>
    <mergeCell ref="C190:G191"/>
    <mergeCell ref="I190:J190"/>
    <mergeCell ref="K190:N190"/>
    <mergeCell ref="O190:S190"/>
    <mergeCell ref="T190:X190"/>
    <mergeCell ref="I196:J196"/>
    <mergeCell ref="K196:N196"/>
    <mergeCell ref="O196:S196"/>
    <mergeCell ref="T196:X196"/>
    <mergeCell ref="AJ192:AJ193"/>
    <mergeCell ref="AL192:AL193"/>
    <mergeCell ref="A194:AE194"/>
    <mergeCell ref="AF194:AG194"/>
    <mergeCell ref="A195:B196"/>
    <mergeCell ref="C195:G196"/>
    <mergeCell ref="AF197:AF198"/>
    <mergeCell ref="AG197:AG198"/>
    <mergeCell ref="AF195:AF196"/>
    <mergeCell ref="AG195:AG196"/>
    <mergeCell ref="AJ195:AJ196"/>
    <mergeCell ref="AL195:AL196"/>
    <mergeCell ref="AJ197:AJ198"/>
    <mergeCell ref="AL197:AL198"/>
    <mergeCell ref="A200:AE200"/>
    <mergeCell ref="A201:AE201"/>
    <mergeCell ref="A202:B202"/>
    <mergeCell ref="C202:H202"/>
    <mergeCell ref="I197:J197"/>
    <mergeCell ref="K197:N197"/>
    <mergeCell ref="O197:S197"/>
    <mergeCell ref="T197:X197"/>
    <mergeCell ref="A204:B205"/>
    <mergeCell ref="C204:G205"/>
    <mergeCell ref="I204:J204"/>
    <mergeCell ref="K204:N204"/>
    <mergeCell ref="O204:S204"/>
    <mergeCell ref="T204:X204"/>
    <mergeCell ref="AJ206:AJ207"/>
    <mergeCell ref="AL206:AL207"/>
    <mergeCell ref="A208:AE208"/>
    <mergeCell ref="AF208:AG208"/>
    <mergeCell ref="A209:B210"/>
    <mergeCell ref="C209:G210"/>
    <mergeCell ref="I209:J209"/>
    <mergeCell ref="K209:N209"/>
    <mergeCell ref="O209:S209"/>
    <mergeCell ref="T209:X209"/>
    <mergeCell ref="AJ209:AJ210"/>
    <mergeCell ref="AL209:AL210"/>
    <mergeCell ref="A211:B212"/>
    <mergeCell ref="C211:G212"/>
    <mergeCell ref="AF211:AF212"/>
    <mergeCell ref="AG211:AG212"/>
    <mergeCell ref="AJ211:AJ212"/>
    <mergeCell ref="AL211:AL212"/>
    <mergeCell ref="AF209:AF210"/>
    <mergeCell ref="AG209:AG210"/>
    <mergeCell ref="I219:J219"/>
    <mergeCell ref="K219:N219"/>
    <mergeCell ref="O219:S219"/>
    <mergeCell ref="T219:X219"/>
    <mergeCell ref="A214:B215"/>
    <mergeCell ref="C214:G215"/>
    <mergeCell ref="I214:J214"/>
    <mergeCell ref="K214:N214"/>
    <mergeCell ref="O214:S214"/>
    <mergeCell ref="T214:X214"/>
    <mergeCell ref="I220:J220"/>
    <mergeCell ref="K220:N220"/>
    <mergeCell ref="O220:S220"/>
    <mergeCell ref="T220:X220"/>
    <mergeCell ref="AJ216:AJ217"/>
    <mergeCell ref="AL216:AL217"/>
    <mergeCell ref="A218:AE218"/>
    <mergeCell ref="AF218:AG218"/>
    <mergeCell ref="A219:B220"/>
    <mergeCell ref="C219:G220"/>
    <mergeCell ref="AF221:AF222"/>
    <mergeCell ref="AG221:AG222"/>
    <mergeCell ref="AF219:AF220"/>
    <mergeCell ref="AG219:AG220"/>
    <mergeCell ref="AJ219:AJ220"/>
    <mergeCell ref="AL219:AL220"/>
    <mergeCell ref="AJ221:AJ222"/>
    <mergeCell ref="AL221:AL222"/>
    <mergeCell ref="A224:AE224"/>
    <mergeCell ref="A225:AE225"/>
    <mergeCell ref="A226:B226"/>
    <mergeCell ref="C226:H226"/>
    <mergeCell ref="I221:J221"/>
    <mergeCell ref="K221:N221"/>
    <mergeCell ref="O221:S221"/>
    <mergeCell ref="T221:X221"/>
    <mergeCell ref="A228:B229"/>
    <mergeCell ref="C228:G229"/>
    <mergeCell ref="I228:J228"/>
    <mergeCell ref="K228:N228"/>
    <mergeCell ref="O228:S228"/>
    <mergeCell ref="T228:X228"/>
    <mergeCell ref="AJ230:AJ231"/>
    <mergeCell ref="AL230:AL231"/>
    <mergeCell ref="A232:AE232"/>
    <mergeCell ref="AF232:AG232"/>
    <mergeCell ref="A233:B234"/>
    <mergeCell ref="C233:G234"/>
    <mergeCell ref="I233:J233"/>
    <mergeCell ref="K233:N233"/>
    <mergeCell ref="O233:S233"/>
    <mergeCell ref="T233:X233"/>
    <mergeCell ref="AJ233:AJ234"/>
    <mergeCell ref="AL233:AL234"/>
    <mergeCell ref="A235:B236"/>
    <mergeCell ref="C235:G236"/>
    <mergeCell ref="AF235:AF236"/>
    <mergeCell ref="AG235:AG236"/>
    <mergeCell ref="AJ235:AJ236"/>
    <mergeCell ref="AL235:AL236"/>
    <mergeCell ref="AF233:AF234"/>
    <mergeCell ref="AG233:AG234"/>
    <mergeCell ref="A238:B239"/>
    <mergeCell ref="C238:G239"/>
    <mergeCell ref="I238:J238"/>
    <mergeCell ref="K238:N238"/>
    <mergeCell ref="O238:S238"/>
    <mergeCell ref="T238:X238"/>
    <mergeCell ref="AJ240:AJ241"/>
    <mergeCell ref="AL240:AL241"/>
    <mergeCell ref="A242:AE242"/>
    <mergeCell ref="AF242:AG242"/>
    <mergeCell ref="A243:B244"/>
    <mergeCell ref="C243:G244"/>
    <mergeCell ref="I243:J243"/>
    <mergeCell ref="K243:N243"/>
    <mergeCell ref="O243:S243"/>
    <mergeCell ref="T243:X243"/>
    <mergeCell ref="AF243:AF244"/>
    <mergeCell ref="AG243:AG244"/>
    <mergeCell ref="AJ243:AJ244"/>
    <mergeCell ref="AL243:AL244"/>
    <mergeCell ref="I244:J244"/>
    <mergeCell ref="K244:N244"/>
    <mergeCell ref="O244:S244"/>
    <mergeCell ref="T244:X244"/>
    <mergeCell ref="O245:S245"/>
    <mergeCell ref="T245:X245"/>
    <mergeCell ref="AF245:AF246"/>
    <mergeCell ref="AG245:AG246"/>
    <mergeCell ref="AJ245:AJ246"/>
    <mergeCell ref="AL245:AL246"/>
    <mergeCell ref="I246:J246"/>
    <mergeCell ref="K246:N246"/>
    <mergeCell ref="O246:S246"/>
    <mergeCell ref="T246:X246"/>
    <mergeCell ref="B248:AD248"/>
    <mergeCell ref="B249:AD249"/>
    <mergeCell ref="B250:AD250"/>
    <mergeCell ref="B251:AD251"/>
    <mergeCell ref="A253:AD253"/>
    <mergeCell ref="A254:AD254"/>
    <mergeCell ref="A255:H256"/>
    <mergeCell ref="I255:N255"/>
    <mergeCell ref="O255:S255"/>
    <mergeCell ref="T255:X255"/>
    <mergeCell ref="A257:H257"/>
    <mergeCell ref="I257:N257"/>
    <mergeCell ref="O257:S257"/>
    <mergeCell ref="T257:X257"/>
    <mergeCell ref="A282:H283"/>
    <mergeCell ref="I282:N282"/>
    <mergeCell ref="O282:S282"/>
    <mergeCell ref="T282:X282"/>
    <mergeCell ref="I283:AD283"/>
    <mergeCell ref="A280:H281"/>
    <mergeCell ref="B292:AD292"/>
    <mergeCell ref="Z294:AB294"/>
    <mergeCell ref="I284:N284"/>
    <mergeCell ref="O284:S284"/>
    <mergeCell ref="T284:X284"/>
    <mergeCell ref="I285:AD285"/>
    <mergeCell ref="B290:AD290"/>
    <mergeCell ref="B291:AD291"/>
  </mergeCells>
  <printOptions/>
  <pageMargins left="0.4724409448818898" right="0.15748031496062992" top="0.31496062992125984" bottom="0.3937007874015748" header="0.31496062992125984" footer="0.31496062992125984"/>
  <pageSetup fitToHeight="4" horizontalDpi="600" verticalDpi="600" orientation="portrait" paperSize="9" scale="80" r:id="rId1"/>
  <rowBreaks count="1" manualBreakCount="1">
    <brk id="86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2014-03-24T09:30:43Z</cp:lastPrinted>
  <dcterms:created xsi:type="dcterms:W3CDTF">2014-03-24T09:29:57Z</dcterms:created>
  <dcterms:modified xsi:type="dcterms:W3CDTF">2024-02-12T01:18:58Z</dcterms:modified>
  <cp:category/>
  <cp:version/>
  <cp:contentType/>
  <cp:contentStatus/>
</cp:coreProperties>
</file>