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0"/>
  </bookViews>
  <sheets>
    <sheet name="МКК" sheetId="1" r:id="rId1"/>
    <sheet name="Шуш_1-2 эт" sheetId="2" r:id="rId2"/>
    <sheet name="Шуш_1-2 эт с коэф " sheetId="3" r:id="rId3"/>
    <sheet name="Шуш_3 эт и выше" sheetId="4" r:id="rId4"/>
    <sheet name="Шуш_3 эт и выше с коэф" sheetId="5" r:id="rId5"/>
    <sheet name="Лист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xlfn.BAHTTEXT" hidden="1">#NAME?</definedName>
    <definedName name="bhg" localSheetId="0">'МКК'!bhg</definedName>
    <definedName name="bhg" localSheetId="1">'Шуш_1-2 эт'!bhg</definedName>
    <definedName name="bhg" localSheetId="3">'Шуш_3 эт и выше'!bhg</definedName>
    <definedName name="bhg">[0]!bhg</definedName>
    <definedName name="CompOt" localSheetId="0">'МКК'!CompOt</definedName>
    <definedName name="CompOt" localSheetId="1">'Шуш_1-2 эт'!CompOt</definedName>
    <definedName name="CompOt" localSheetId="3">'Шуш_3 эт и выше'!CompOt</definedName>
    <definedName name="CompOt">[0]!CompOt</definedName>
    <definedName name="CompRas" localSheetId="0">'МКК'!CompRas</definedName>
    <definedName name="CompRas" localSheetId="1">'Шуш_1-2 эт'!CompRas</definedName>
    <definedName name="CompRas" localSheetId="3">'Шуш_3 эт и выше'!CompRas</definedName>
    <definedName name="CompRas">[0]!CompRas</definedName>
    <definedName name="ew" localSheetId="0">'МКК'!ew</definedName>
    <definedName name="ew" localSheetId="1">'Шуш_1-2 эт'!ew</definedName>
    <definedName name="ew" localSheetId="3">'Шуш_3 эт и выше'!ew</definedName>
    <definedName name="ew">[0]!ew</definedName>
    <definedName name="fg" localSheetId="0">'МКК'!fg</definedName>
    <definedName name="fg" localSheetId="1">'Шуш_1-2 эт'!fg</definedName>
    <definedName name="fg" localSheetId="3">'Шуш_3 эт и выше'!fg</definedName>
    <definedName name="fg">[0]!fg</definedName>
    <definedName name="fghy" localSheetId="0">'МКК'!fghy</definedName>
    <definedName name="fghy" localSheetId="1">'Шуш_1-2 эт'!fghy</definedName>
    <definedName name="fghy" localSheetId="3">'Шуш_3 эт и выше'!fghy</definedName>
    <definedName name="fghy">[0]!fghy</definedName>
    <definedName name="jhu" localSheetId="0">'МКК'!jhu</definedName>
    <definedName name="jhu" localSheetId="1">'Шуш_1-2 эт'!jhu</definedName>
    <definedName name="jhu" localSheetId="3">'Шуш_3 эт и выше'!jhu</definedName>
    <definedName name="jhu">[0]!jhu</definedName>
    <definedName name="ke" localSheetId="0">'МКК'!ke</definedName>
    <definedName name="ke" localSheetId="1">'Шуш_1-2 эт'!ke</definedName>
    <definedName name="ke" localSheetId="3">'Шуш_3 эт и выше'!ke</definedName>
    <definedName name="ke">[0]!ke</definedName>
    <definedName name="kkk" localSheetId="0">'МКК'!kkk</definedName>
    <definedName name="kkk" localSheetId="1">'Шуш_1-2 эт'!kkk</definedName>
    <definedName name="kkk" localSheetId="3">'Шуш_3 эт и выше'!kkk</definedName>
    <definedName name="kkk">[0]!kkk</definedName>
    <definedName name="l" localSheetId="0">'МКК'!l</definedName>
    <definedName name="l" localSheetId="1">'Шуш_1-2 эт'!l</definedName>
    <definedName name="l" localSheetId="3">'Шуш_3 эт и выше'!l</definedName>
    <definedName name="l">[0]!l</definedName>
    <definedName name="mj" localSheetId="0">'МКК'!mj</definedName>
    <definedName name="mj" localSheetId="1">'Шуш_1-2 эт'!mj</definedName>
    <definedName name="mj" localSheetId="3">'Шуш_3 эт и выше'!mj</definedName>
    <definedName name="mj">[0]!mj</definedName>
    <definedName name="nh" localSheetId="0">'МКК'!nh</definedName>
    <definedName name="nh" localSheetId="1">'Шуш_1-2 эт'!nh</definedName>
    <definedName name="nh" localSheetId="3">'Шуш_3 эт и выше'!nh</definedName>
    <definedName name="nh">[0]!nh</definedName>
    <definedName name="njh" localSheetId="0">'МКК'!njh</definedName>
    <definedName name="njh" localSheetId="1">'Шуш_1-2 эт'!njh</definedName>
    <definedName name="njh" localSheetId="3">'Шуш_3 эт и выше'!njh</definedName>
    <definedName name="njh">[0]!njh</definedName>
    <definedName name="q" localSheetId="0">'МКК'!q</definedName>
    <definedName name="q" localSheetId="1">'Шуш_1-2 эт'!q</definedName>
    <definedName name="q" localSheetId="3">'Шуш_3 эт и выше'!q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 localSheetId="1">'[2]FES'!#REF!</definedName>
    <definedName name="SP1" localSheetId="2">'[2]FES'!#REF!</definedName>
    <definedName name="SP1">'[2]FES'!#REF!</definedName>
    <definedName name="SP10" localSheetId="1">'[2]FES'!#REF!</definedName>
    <definedName name="SP10" localSheetId="2">'[2]FES'!#REF!</definedName>
    <definedName name="SP10">'[2]FES'!#REF!</definedName>
    <definedName name="SP11" localSheetId="1">'[2]FES'!#REF!</definedName>
    <definedName name="SP11" localSheetId="2">'[2]FES'!#REF!</definedName>
    <definedName name="SP11">'[2]FES'!#REF!</definedName>
    <definedName name="SP12" localSheetId="1">'[2]FES'!#REF!</definedName>
    <definedName name="SP12" localSheetId="2">'[2]FES'!#REF!</definedName>
    <definedName name="SP12">'[2]FES'!#REF!</definedName>
    <definedName name="SP13" localSheetId="1">'[2]FES'!#REF!</definedName>
    <definedName name="SP13" localSheetId="2">'[2]FES'!#REF!</definedName>
    <definedName name="SP13">'[2]FES'!#REF!</definedName>
    <definedName name="SP14" localSheetId="1">'[2]FES'!#REF!</definedName>
    <definedName name="SP14" localSheetId="2">'[2]FES'!#REF!</definedName>
    <definedName name="SP14">'[2]FES'!#REF!</definedName>
    <definedName name="SP15" localSheetId="1">'[2]FES'!#REF!</definedName>
    <definedName name="SP15" localSheetId="2">'[2]FES'!#REF!</definedName>
    <definedName name="SP15">'[2]FES'!#REF!</definedName>
    <definedName name="SP16" localSheetId="1">'[2]FES'!#REF!</definedName>
    <definedName name="SP16" localSheetId="2">'[2]FES'!#REF!</definedName>
    <definedName name="SP16">'[2]FES'!#REF!</definedName>
    <definedName name="SP17" localSheetId="1">'[2]FES'!#REF!</definedName>
    <definedName name="SP17" localSheetId="2">'[2]FES'!#REF!</definedName>
    <definedName name="SP17">'[2]FES'!#REF!</definedName>
    <definedName name="SP18" localSheetId="1">'[2]FES'!#REF!</definedName>
    <definedName name="SP18" localSheetId="2">'[2]FES'!#REF!</definedName>
    <definedName name="SP18">'[2]FES'!#REF!</definedName>
    <definedName name="SP19" localSheetId="1">'[2]FES'!#REF!</definedName>
    <definedName name="SP19" localSheetId="2">'[2]FES'!#REF!</definedName>
    <definedName name="SP19">'[2]FES'!#REF!</definedName>
    <definedName name="SP2" localSheetId="1">'[2]FES'!#REF!</definedName>
    <definedName name="SP2" localSheetId="2">'[2]FES'!#REF!</definedName>
    <definedName name="SP2">'[2]FES'!#REF!</definedName>
    <definedName name="SP20" localSheetId="1">'[2]FES'!#REF!</definedName>
    <definedName name="SP20" localSheetId="2">'[2]FES'!#REF!</definedName>
    <definedName name="SP20">'[2]FES'!#REF!</definedName>
    <definedName name="SP3" localSheetId="1">'[2]FES'!#REF!</definedName>
    <definedName name="SP3" localSheetId="2">'[2]FES'!#REF!</definedName>
    <definedName name="SP3">'[2]FES'!#REF!</definedName>
    <definedName name="SP4" localSheetId="1">'[2]FES'!#REF!</definedName>
    <definedName name="SP4" localSheetId="2">'[2]FES'!#REF!</definedName>
    <definedName name="SP4">'[2]FES'!#REF!</definedName>
    <definedName name="SP5" localSheetId="1">'[2]FES'!#REF!</definedName>
    <definedName name="SP5" localSheetId="2">'[2]FES'!#REF!</definedName>
    <definedName name="SP5">'[2]FES'!#REF!</definedName>
    <definedName name="SP7" localSheetId="1">'[2]FES'!#REF!</definedName>
    <definedName name="SP7" localSheetId="2">'[2]FES'!#REF!</definedName>
    <definedName name="SP7">'[2]FES'!#REF!</definedName>
    <definedName name="SP8" localSheetId="1">'[2]FES'!#REF!</definedName>
    <definedName name="SP8" localSheetId="2">'[2]FES'!#REF!</definedName>
    <definedName name="SP8">'[2]FES'!#REF!</definedName>
    <definedName name="SP9" localSheetId="1">'[2]FES'!#REF!</definedName>
    <definedName name="SP9" localSheetId="2">'[2]FES'!#REF!</definedName>
    <definedName name="SP9">'[2]FES'!#REF!</definedName>
    <definedName name="tyt" localSheetId="0">'МКК'!tyt</definedName>
    <definedName name="tyt" localSheetId="1">'Шуш_1-2 эт'!tyt</definedName>
    <definedName name="tyt" localSheetId="3">'Шуш_3 эт и выше'!tyt</definedName>
    <definedName name="tyt">[0]!tyt</definedName>
    <definedName name="yui" localSheetId="0">'МКК'!yui</definedName>
    <definedName name="yui" localSheetId="1">'Шуш_1-2 эт'!yui</definedName>
    <definedName name="yui" localSheetId="3">'Шуш_3 эт и выше'!yui</definedName>
    <definedName name="yui">[0]!yui</definedName>
    <definedName name="второй">#REF!</definedName>
    <definedName name="дек.">'[4]кап.ремонт'!$AY:$AY</definedName>
    <definedName name="ен" localSheetId="0">'МКК'!ен</definedName>
    <definedName name="ен" localSheetId="1">'Шуш_1-2 эт'!ен</definedName>
    <definedName name="ен" localSheetId="3">'Шуш_3 эт и выше'!ен</definedName>
    <definedName name="ен">[0]!ен</definedName>
    <definedName name="ке" localSheetId="0">'МКК'!ке</definedName>
    <definedName name="ке" localSheetId="1">'Шуш_1-2 эт'!ке</definedName>
    <definedName name="ке" localSheetId="3">'Шуш_3 эт и выше'!ке</definedName>
    <definedName name="ке">[0]!ке</definedName>
    <definedName name="лд" localSheetId="0">'МКК'!лд</definedName>
    <definedName name="лд" localSheetId="1">'Шуш_1-2 эт'!лд</definedName>
    <definedName name="лд" localSheetId="3">'Шуш_3 эт и выше'!лд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'МКК'!не</definedName>
    <definedName name="не" localSheetId="1">'Шуш_1-2 эт'!не</definedName>
    <definedName name="не" localSheetId="3">'Шуш_3 эт и выше'!не</definedName>
    <definedName name="не">[0]!не</definedName>
    <definedName name="_xlnm.Print_Area" localSheetId="0">'МКК'!$A$1:$AG$52</definedName>
    <definedName name="_xlnm.Print_Area" localSheetId="1">'Шуш_1-2 эт'!$A$1:$AG$199</definedName>
    <definedName name="_xlnm.Print_Area" localSheetId="2">'Шуш_1-2 эт с коэф '!$A$1:$AF$194</definedName>
    <definedName name="_xlnm.Print_Area" localSheetId="3">'Шуш_3 эт и выше'!$A$1:$AG$199</definedName>
    <definedName name="_xlnm.Print_Area" localSheetId="4">'Шуш_3 эт и выше с коэф'!$A$1:$AF$194</definedName>
    <definedName name="первый">#REF!</definedName>
    <definedName name="р" localSheetId="0">'МКК'!р</definedName>
    <definedName name="р" localSheetId="1">'Шуш_1-2 эт'!р</definedName>
    <definedName name="р" localSheetId="3">'Шуш_3 эт и выше'!р</definedName>
    <definedName name="р">[0]!р</definedName>
    <definedName name="т" localSheetId="0">'МКК'!т</definedName>
    <definedName name="т" localSheetId="1">'Шуш_1-2 эт'!т</definedName>
    <definedName name="т" localSheetId="3">'Шуш_3 эт и выше'!т</definedName>
    <definedName name="т">[0]!т</definedName>
    <definedName name="третий">#REF!</definedName>
    <definedName name="цу" localSheetId="0">'МКК'!цу</definedName>
    <definedName name="цу" localSheetId="1">'Шуш_1-2 эт'!цу</definedName>
    <definedName name="цу" localSheetId="3">'Шуш_3 эт и выше'!цу</definedName>
    <definedName name="цу">[0]!цу</definedName>
    <definedName name="четвертый">#REF!</definedName>
    <definedName name="ю" localSheetId="0">'МКК'!ю</definedName>
    <definedName name="ю" localSheetId="1">'Шуш_1-2 эт'!ю</definedName>
    <definedName name="ю" localSheetId="3">'Шуш_3 эт и выше'!ю</definedName>
    <definedName name="ю">[0]!ю</definedName>
    <definedName name="юж" localSheetId="0">'МКК'!юж</definedName>
    <definedName name="юж" localSheetId="1">'Шуш_1-2 эт'!юж</definedName>
    <definedName name="юж" localSheetId="3">'Шуш_3 эт и выше'!юж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<sst xmlns="http://schemas.openxmlformats.org/spreadsheetml/2006/main" count="1675" uniqueCount="121">
  <si>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</si>
  <si>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</si>
  <si>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</si>
  <si>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</si>
  <si>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</si>
  <si>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</si>
  <si>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</si>
  <si>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</si>
  <si>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</si>
  <si>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</si>
  <si>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</si>
  <si>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</si>
  <si>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2. При отсутствии приборов учета   (на 1 человека в месяц)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</si>
  <si>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</si>
  <si>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</si>
  <si>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</si>
  <si>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</si>
  <si>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</si>
  <si>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</si>
  <si>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</si>
  <si>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</si>
  <si>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</si>
  <si>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</si>
  <si>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</si>
  <si>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1.</t>
  </si>
  <si>
    <t>Утверждаю:</t>
  </si>
  <si>
    <t>(для населения)</t>
  </si>
  <si>
    <t>рост, %</t>
  </si>
  <si>
    <t>Компоненты</t>
  </si>
  <si>
    <t>Тариф на
ед.изм.
(с НДС),руб.</t>
  </si>
  <si>
    <t>руб./ куб.м</t>
  </si>
  <si>
    <t>руб./куб.м</t>
  </si>
  <si>
    <t>рост</t>
  </si>
  <si>
    <t>руб./на 1 чел.</t>
  </si>
  <si>
    <t>руб./ кв.м</t>
  </si>
  <si>
    <t>руб./кв.м</t>
  </si>
  <si>
    <t>с 01.01.2015
по 30.06.2015</t>
  </si>
  <si>
    <t>Норматив
 нагрева воды*
Гкал/куб.м</t>
  </si>
  <si>
    <t>*Расчетный норматив расхода тепловой энергии на нагрев 1куб.м. холодной воды для предоставления услуги по горячему водоснабжению по формуле 23.1 согласно пункт. 24(1) и 25 Постановления Правительства РФ от 23 мая 2006 г. N 306 (в редакции Постановления Правительства Российской Федерации № 129 от 14.02.2015г.) «Об утверждении Правил установления и определения нормативов потребления коммунальных услуг»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</si>
  <si>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</si>
  <si>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</si>
  <si>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</si>
  <si>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</si>
  <si>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</si>
  <si>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</si>
  <si>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</si>
  <si>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</si>
  <si>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</si>
  <si>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</si>
  <si>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</si>
  <si>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Постановления Правительства Красноярского края от 09.10.2015г. № 541-п)</t>
  </si>
  <si>
    <t>Мартынова Елена Дмитриевна</t>
  </si>
  <si>
    <t>3-44-79</t>
  </si>
  <si>
    <t>п. Шушенское, квартал МКК</t>
  </si>
  <si>
    <t>I. Размер платы за отопление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</si>
  <si>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</si>
  <si>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</si>
  <si>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</si>
  <si>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</si>
  <si>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</si>
  <si>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</si>
  <si>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</si>
  <si>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</si>
  <si>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</si>
  <si>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</si>
  <si>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</si>
  <si>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</si>
  <si>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</si>
  <si>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 xml:space="preserve"> 9 этажные многоквартирные 
жилые дома со стенами из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</si>
  <si>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</si>
  <si>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>от 15.12.2016 г.</t>
  </si>
  <si>
    <t>618-п</t>
  </si>
  <si>
    <t>620-п</t>
  </si>
  <si>
    <t>619-п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</si>
  <si>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</si>
  <si>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</si>
  <si>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</si>
  <si>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</si>
  <si>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</si>
  <si>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</si>
  <si>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</si>
  <si>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</si>
  <si>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 п.4а(1), раздел VII  п.26(1) - горячая вода.</t>
  </si>
  <si>
    <t>Норматив
 на подогрев воды, Гкал на 1 куб.м*</t>
  </si>
  <si>
    <t>С изолированными стояками 
с полотенцесушителями</t>
  </si>
  <si>
    <t>С изолированными стояками 
без полотенцесушителей</t>
  </si>
  <si>
    <t>С неизолированными стояками 
с полотенцесушителями</t>
  </si>
  <si>
    <t>С неизолированными стояками 
без полотенцесушителей</t>
  </si>
  <si>
    <t>от 19.12.2017 г.</t>
  </si>
  <si>
    <t>582-п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</si>
  <si>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Постановлением Правительства Красноярского края № 276-п от 17.05.2017г с 01.06.2017г., Приложение № 75</t>
  </si>
  <si>
    <t xml:space="preserve"> 4-5 этажные многоквартирные 
и жилые дома со стенами из камня, кирпича  после 1999 года постройки</t>
  </si>
  <si>
    <t xml:space="preserve"> 9 этажные многоквартирные 
жилые дома со стенами из камня, кирпича после 1999 года постройки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</si>
  <si>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</si>
  <si>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</si>
  <si>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</si>
  <si>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</si>
  <si>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6 = гр.5 * коэф 0,4</t>
  </si>
  <si>
    <t>от 16.12.2015 г.</t>
  </si>
  <si>
    <t>568-п</t>
  </si>
  <si>
    <t>п. Шушенское ( 1-2 этажные жилые дома)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</si>
  <si>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</si>
  <si>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</si>
  <si>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</si>
  <si>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</t>
  </si>
  <si>
    <t xml:space="preserve"> 3-4 этажные многоквартирные 
и жилые дома со стенами из панелей, блоков до 1999 года постройки включительно</t>
  </si>
  <si>
    <t>5-9 этажные многоквартирные 
и жилые дома со стенами из камня, кирпича до 1999 года постройки включительно</t>
  </si>
  <si>
    <t>5-9 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</si>
  <si>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камня, кирпича после 1999 года постройки </t>
  </si>
  <si>
    <t xml:space="preserve">Трехэтажные многоквартирные 
и жилые дома со стенами из камня, кирпича после 1999 года постройки </t>
  </si>
  <si>
    <t>Начальник ПЭО                                         С.А.Окунева</t>
  </si>
  <si>
    <t>п. Шушенское (жилые дома от трех этажей и выше)</t>
  </si>
  <si>
    <t xml:space="preserve"> Двухэтажные многоквартирные 
и жилые дома со стенами из камня, кирпича после 1999 года постройки</t>
  </si>
  <si>
    <t>Трехэтажные многоквартирные 
и жилые дома со стенами из камня, кирпича после 1999 года постройки</t>
  </si>
  <si>
    <t>от 10.12.2020 г.</t>
  </si>
  <si>
    <t>242-п</t>
  </si>
  <si>
    <t>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t>
  </si>
  <si>
    <t>240-п</t>
  </si>
  <si>
    <t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128)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</si>
  <si>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t>
  </si>
  <si>
    <t>с 1 июля 2021 г. по 31 декабря 2021 г.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</si>
</sst>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%"/>
    <numFmt numFmtId="178" formatCode="#,##0.000"/>
    <numFmt numFmtId="179" formatCode="_-* #,##0.000_р_._-;\-* #,##0.000_р_._-;_-* &quot;-&quot;??_р_._-;_-@_-"/>
    <numFmt numFmtId="180" formatCode="_(* #,##0.00_);_(* \(#,##0.00\);_(* &quot;-&quot;??_);_(@_)"/>
    <numFmt numFmtId="181" formatCode="#,##0.00_ ;\-#,##0.00\ "/>
    <numFmt numFmtId="182" formatCode="_-* #,##0.0_р_._-;\-* #,##0.0_р_._-;_-* &quot;-&quot;??_р_._-;_-@_-"/>
    <numFmt numFmtId="183" formatCode="_-* #,##0_р_._-;\-* #,##0_р_._-;_-* &quot;-&quot;??_р_._-;_-@_-"/>
    <numFmt numFmtId="184" formatCode="_(* #,##0.0000_);_(* \(#,##0.0000\);_(* &quot;-&quot;??_);_(@_)"/>
    <numFmt numFmtId="185" formatCode="_-* #,##0.0000_р_._-;\-* #,##0.0000_р_._-;_-* &quot;-&quot;??_р_._-;_-@_-"/>
    <numFmt numFmtId="186" formatCode="General_)"/>
    <numFmt numFmtId="187" formatCode="mmm/yy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#,##0.0"/>
    <numFmt numFmtId="192" formatCode="#,##0.00000"/>
    <numFmt numFmtId="193" formatCode="#,##0.000000_р_.;\-#,##0.000000_р_."/>
    <numFmt numFmtId="194" formatCode="0.000%"/>
    <numFmt numFmtId="195" formatCode="_(* #,##0.0_);_(* \(#,##0.0\);_(* &quot;-&quot;??_);_(@_)"/>
    <numFmt numFmtId="196" formatCode="_(* #,##0.00000_);_(* \(#,##0.00000\);_(* &quot;-&quot;??_);_(@_)"/>
    <numFmt numFmtId="197" formatCode="_-* #,##0.00000_р_._-;\-* #,##0.00000_р_._-;_-* &quot;-&quot;?????_р_._-;_-@_-"/>
    <numFmt numFmtId="198" formatCode="0.00000000000000"/>
    <numFmt numFmtId="199" formatCode="_-* #,##0.0_р_._-;\-* #,##0.0_р_._-;_-* &quot;-&quot;?_р_._-;_-@_-"/>
    <numFmt numFmtId="200" formatCode="#,##0.00_р_."/>
    <numFmt numFmtId="201" formatCode="#,##0.00_ ;[Red]\-#,##0.00\ "/>
    <numFmt numFmtId="202" formatCode="_(* #,##0.000_);_(* \(#,##0.000\);_(* &quot;-&quot;??_);_(@_)"/>
    <numFmt numFmtId="203" formatCode="#,##0.00000_ ;[Red]\-#,##0.00000\ "/>
    <numFmt numFmtId="204" formatCode="_(* #,##0_);_(* \(#,##0\);_(* &quot;-&quot;??_);_(@_)"/>
    <numFmt numFmtId="205" formatCode="_-* #,##0.00_р_._-;\-* #,##0.00_р_._-;_-* &quot;-&quot;?_р_._-;_-@_-"/>
    <numFmt numFmtId="206" formatCode="0.00_ ;[Red]\-0.00\ "/>
    <numFmt numFmtId="207" formatCode="#,##0.00000_ ;\-#,##0.00000\ 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_р_._-;\-* #,##0.000_р_._-;_-* &quot;-&quot;???_р_.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"/>
    <numFmt numFmtId="216" formatCode="0.0000"/>
    <numFmt numFmtId="217" formatCode="_-* #,##0.0000_р_._-;\-* #,##0.0000_р_._-;_-* &quot;-&quot;????_р_._-;_-@_-"/>
    <numFmt numFmtId="218" formatCode="_-* #,##0.000_р_._-;\-* #,##0.000_р_._-;_-* &quot;-&quot;????_р_._-;_-@_-"/>
    <numFmt numFmtId="219" formatCode="_-* #,##0.00_р_._-;\-* #,##0.00_р_._-;_-* &quot;-&quot;??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name val="Arial Cyr"/>
      <family val="0"/>
    </font>
    <font>
      <sz val="13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i/>
      <u val="single"/>
      <sz val="12"/>
      <name val="Arial Cyr"/>
      <family val="0"/>
    </font>
    <font>
      <b/>
      <sz val="8"/>
      <color indexed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b/>
      <i/>
      <u val="single"/>
      <sz val="14"/>
      <name val="Arial Cyr"/>
      <family val="0"/>
    </font>
    <font>
      <b/>
      <sz val="11"/>
      <color indexed="12"/>
      <name val="Arial Cyr"/>
      <family val="0"/>
    </font>
    <font>
      <sz val="10"/>
      <name val="Arial"/>
      <family val="2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0"/>
      <color rgb="FF0000FF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6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6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Alignment="1">
      <alignment/>
    </xf>
    <xf numFmtId="0" fontId="29" fillId="0" borderId="12" xfId="0" applyFont="1" applyBorder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/>
    </xf>
    <xf numFmtId="173" fontId="0" fillId="24" borderId="14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3" fontId="0" fillId="24" borderId="14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4" fontId="43" fillId="0" borderId="15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44" fillId="0" borderId="0" xfId="0" applyFont="1" applyAlignment="1">
      <alignment horizontal="center"/>
    </xf>
    <xf numFmtId="0" fontId="42" fillId="0" borderId="12" xfId="0" applyFont="1" applyBorder="1" applyAlignment="1">
      <alignment/>
    </xf>
    <xf numFmtId="0" fontId="42" fillId="0" borderId="0" xfId="56" applyFont="1">
      <alignment/>
      <protection/>
    </xf>
    <xf numFmtId="0" fontId="38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4" fontId="42" fillId="0" borderId="0" xfId="0" applyNumberFormat="1" applyFont="1" applyAlignment="1">
      <alignment horizontal="center"/>
    </xf>
    <xf numFmtId="0" fontId="0" fillId="0" borderId="17" xfId="0" applyBorder="1" applyAlignment="1">
      <alignment horizontal="center" wrapText="1"/>
    </xf>
    <xf numFmtId="2" fontId="0" fillId="0" borderId="17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wrapText="1"/>
    </xf>
    <xf numFmtId="0" fontId="40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0" fillId="0" borderId="19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173" fontId="0" fillId="0" borderId="0" xfId="67" applyAlignment="1">
      <alignment/>
    </xf>
    <xf numFmtId="181" fontId="0" fillId="0" borderId="0" xfId="67" applyNumberFormat="1" applyBorder="1" applyAlignment="1">
      <alignment horizontal="center" vertical="center"/>
    </xf>
    <xf numFmtId="177" fontId="0" fillId="24" borderId="14" xfId="62" applyNumberFormat="1" applyFill="1" applyBorder="1" applyAlignment="1">
      <alignment horizontal="center" vertical="center"/>
    </xf>
    <xf numFmtId="181" fontId="31" fillId="0" borderId="18" xfId="67" applyNumberFormat="1" applyFont="1" applyBorder="1" applyAlignment="1">
      <alignment horizontal="center" vertical="center"/>
    </xf>
    <xf numFmtId="181" fontId="31" fillId="0" borderId="19" xfId="67" applyNumberFormat="1" applyFont="1" applyBorder="1" applyAlignment="1">
      <alignment horizontal="center" vertical="center"/>
    </xf>
    <xf numFmtId="181" fontId="31" fillId="0" borderId="20" xfId="67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24" borderId="0" xfId="0" applyFont="1" applyFill="1" applyAlignment="1">
      <alignment horizont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215" fontId="11" fillId="0" borderId="18" xfId="67" applyNumberFormat="1" applyFont="1" applyBorder="1" applyAlignment="1">
      <alignment horizontal="center" vertical="center"/>
    </xf>
    <xf numFmtId="215" fontId="11" fillId="0" borderId="19" xfId="67" applyNumberFormat="1" applyFont="1" applyBorder="1" applyAlignment="1">
      <alignment horizontal="center" vertical="center"/>
    </xf>
    <xf numFmtId="215" fontId="11" fillId="0" borderId="20" xfId="67" applyNumberFormat="1" applyFont="1" applyBorder="1" applyAlignment="1">
      <alignment horizontal="center" vertical="center"/>
    </xf>
    <xf numFmtId="181" fontId="31" fillId="0" borderId="18" xfId="67" applyNumberFormat="1" applyFont="1" applyBorder="1" applyAlignment="1">
      <alignment horizontal="center" vertical="center"/>
    </xf>
    <xf numFmtId="181" fontId="31" fillId="0" borderId="19" xfId="67" applyNumberFormat="1" applyFont="1" applyBorder="1" applyAlignment="1">
      <alignment horizontal="center" vertical="center"/>
    </xf>
    <xf numFmtId="181" fontId="31" fillId="0" borderId="20" xfId="67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30" fillId="0" borderId="0" xfId="0" applyFont="1" applyAlignment="1">
      <alignment horizontal="justify" vertical="top" wrapText="1"/>
    </xf>
    <xf numFmtId="0" fontId="3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5" fillId="24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0" fillId="0" borderId="18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173" fontId="11" fillId="0" borderId="17" xfId="67" applyFont="1" applyBorder="1" applyAlignment="1">
      <alignment/>
    </xf>
    <xf numFmtId="179" fontId="31" fillId="0" borderId="18" xfId="67" applyNumberFormat="1" applyFont="1" applyBorder="1" applyAlignment="1">
      <alignment/>
    </xf>
    <xf numFmtId="179" fontId="31" fillId="0" borderId="19" xfId="67" applyNumberFormat="1" applyFont="1" applyBorder="1" applyAlignment="1">
      <alignment/>
    </xf>
    <xf numFmtId="179" fontId="31" fillId="0" borderId="20" xfId="67" applyNumberFormat="1" applyFont="1" applyBorder="1" applyAlignment="1">
      <alignment/>
    </xf>
    <xf numFmtId="173" fontId="31" fillId="0" borderId="17" xfId="67" applyFont="1" applyBorder="1" applyAlignment="1">
      <alignment/>
    </xf>
    <xf numFmtId="173" fontId="0" fillId="24" borderId="29" xfId="0" applyNumberFormat="1" applyFill="1" applyBorder="1" applyAlignment="1">
      <alignment horizontal="center" vertical="center"/>
    </xf>
    <xf numFmtId="173" fontId="0" fillId="24" borderId="30" xfId="0" applyNumberFormat="1" applyFill="1" applyBorder="1" applyAlignment="1">
      <alignment horizontal="center" vertical="center"/>
    </xf>
    <xf numFmtId="177" fontId="0" fillId="24" borderId="29" xfId="62" applyNumberFormat="1" applyFill="1" applyBorder="1" applyAlignment="1">
      <alignment horizontal="center" vertical="center"/>
    </xf>
    <xf numFmtId="177" fontId="0" fillId="24" borderId="30" xfId="62" applyNumberFormat="1" applyFill="1" applyBorder="1" applyAlignment="1">
      <alignment horizontal="center" vertical="center"/>
    </xf>
    <xf numFmtId="185" fontId="11" fillId="0" borderId="18" xfId="67" applyNumberFormat="1" applyFont="1" applyBorder="1" applyAlignment="1">
      <alignment/>
    </xf>
    <xf numFmtId="185" fontId="11" fillId="0" borderId="19" xfId="67" applyNumberFormat="1" applyFont="1" applyBorder="1" applyAlignment="1">
      <alignment/>
    </xf>
    <xf numFmtId="185" fontId="11" fillId="0" borderId="20" xfId="67" applyNumberFormat="1" applyFont="1" applyBorder="1" applyAlignment="1">
      <alignment/>
    </xf>
    <xf numFmtId="0" fontId="39" fillId="0" borderId="0" xfId="0" applyFont="1" applyAlignment="1">
      <alignment horizontal="center" wrapText="1"/>
    </xf>
    <xf numFmtId="0" fontId="30" fillId="0" borderId="21" xfId="0" applyFont="1" applyBorder="1" applyAlignment="1">
      <alignment horizontal="left" wrapText="1"/>
    </xf>
    <xf numFmtId="0" fontId="30" fillId="0" borderId="22" xfId="0" applyFont="1" applyBorder="1" applyAlignment="1">
      <alignment horizontal="left"/>
    </xf>
    <xf numFmtId="0" fontId="30" fillId="0" borderId="23" xfId="0" applyFont="1" applyBorder="1" applyAlignment="1">
      <alignment horizontal="left"/>
    </xf>
    <xf numFmtId="0" fontId="30" fillId="0" borderId="24" xfId="0" applyFont="1" applyBorder="1" applyAlignment="1">
      <alignment horizontal="left"/>
    </xf>
    <xf numFmtId="0" fontId="30" fillId="0" borderId="25" xfId="0" applyFont="1" applyBorder="1" applyAlignment="1">
      <alignment horizontal="left"/>
    </xf>
    <xf numFmtId="0" fontId="30" fillId="0" borderId="26" xfId="0" applyFont="1" applyBorder="1" applyAlignment="1">
      <alignment horizontal="left"/>
    </xf>
    <xf numFmtId="185" fontId="50" fillId="0" borderId="17" xfId="67" applyNumberFormat="1" applyFont="1" applyBorder="1" applyAlignment="1">
      <alignment/>
    </xf>
    <xf numFmtId="173" fontId="0" fillId="24" borderId="29" xfId="0" applyNumberFormat="1" applyFill="1" applyBorder="1" applyAlignment="1">
      <alignment vertical="center"/>
    </xf>
    <xf numFmtId="173" fontId="0" fillId="24" borderId="30" xfId="0" applyNumberFormat="1" applyFill="1" applyBorder="1" applyAlignment="1">
      <alignment vertical="center"/>
    </xf>
    <xf numFmtId="185" fontId="31" fillId="0" borderId="17" xfId="67" applyNumberFormat="1" applyFont="1" applyBorder="1" applyAlignment="1">
      <alignment/>
    </xf>
    <xf numFmtId="173" fontId="31" fillId="0" borderId="18" xfId="67" applyFont="1" applyBorder="1" applyAlignment="1">
      <alignment/>
    </xf>
    <xf numFmtId="173" fontId="31" fillId="0" borderId="19" xfId="67" applyFont="1" applyBorder="1" applyAlignment="1">
      <alignment/>
    </xf>
    <xf numFmtId="173" fontId="31" fillId="0" borderId="20" xfId="67" applyFont="1" applyBorder="1" applyAlignment="1">
      <alignment/>
    </xf>
    <xf numFmtId="185" fontId="31" fillId="0" borderId="18" xfId="67" applyNumberFormat="1" applyFont="1" applyBorder="1" applyAlignment="1">
      <alignment/>
    </xf>
    <xf numFmtId="185" fontId="31" fillId="0" borderId="19" xfId="67" applyNumberFormat="1" applyFont="1" applyBorder="1" applyAlignment="1">
      <alignment/>
    </xf>
    <xf numFmtId="185" fontId="31" fillId="0" borderId="20" xfId="67" applyNumberFormat="1" applyFont="1" applyBorder="1" applyAlignment="1">
      <alignment/>
    </xf>
    <xf numFmtId="0" fontId="28" fillId="24" borderId="0" xfId="0" applyFont="1" applyFill="1" applyAlignment="1">
      <alignment horizont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31" fillId="0" borderId="17" xfId="0" applyFont="1" applyBorder="1" applyAlignment="1">
      <alignment horizontal="center" vertical="center"/>
    </xf>
    <xf numFmtId="181" fontId="31" fillId="0" borderId="17" xfId="67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30" fillId="0" borderId="0" xfId="0" applyFont="1" applyAlignment="1">
      <alignment horizontal="left" vertical="top" wrapText="1"/>
    </xf>
    <xf numFmtId="0" fontId="51" fillId="0" borderId="25" xfId="0" applyFont="1" applyBorder="1" applyAlignment="1">
      <alignment horizont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73" fontId="50" fillId="0" borderId="18" xfId="67" applyFont="1" applyBorder="1" applyAlignment="1">
      <alignment horizontal="center" vertical="center"/>
    </xf>
    <xf numFmtId="173" fontId="50" fillId="0" borderId="19" xfId="67" applyFont="1" applyBorder="1" applyAlignment="1">
      <alignment horizontal="center" vertical="center"/>
    </xf>
    <xf numFmtId="173" fontId="50" fillId="0" borderId="20" xfId="67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73" fontId="31" fillId="0" borderId="18" xfId="67" applyFont="1" applyBorder="1" applyAlignment="1">
      <alignment horizontal="center" vertical="center"/>
    </xf>
    <xf numFmtId="173" fontId="31" fillId="0" borderId="19" xfId="67" applyFont="1" applyBorder="1" applyAlignment="1">
      <alignment horizontal="center" vertical="center"/>
    </xf>
    <xf numFmtId="173" fontId="31" fillId="0" borderId="20" xfId="67" applyFont="1" applyBorder="1" applyAlignment="1">
      <alignment horizontal="center" vertical="center"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18" xfId="0" applyBorder="1" applyAlignment="1">
      <alignment/>
    </xf>
    <xf numFmtId="0" fontId="31" fillId="0" borderId="0" xfId="0" applyFont="1" applyAlignment="1">
      <alignment/>
    </xf>
    <xf numFmtId="173" fontId="31" fillId="0" borderId="17" xfId="67" applyFont="1" applyBorder="1" applyAlignment="1">
      <alignment horizontal="center" vertical="center"/>
    </xf>
    <xf numFmtId="173" fontId="31" fillId="0" borderId="20" xfId="67" applyFont="1" applyBorder="1" applyAlignment="1">
      <alignment horizontal="center" vertical="center"/>
    </xf>
  </cellXfs>
  <cellStyles count="57">
    <cellStyle name="Normal" xfId="0"/>
    <cellStyle name="RowLevel_0" xfId="1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1\&#1061;&#1080;&#1084;&#1074;&#1086;&#1076;&#1072;%20-%202021%201-&#1077;%20&#1087;&#1086;&#1083;&#1091;&#1075;%20&#1076;&#1083;&#1103;%20&#1072;&#1073;&#1086;&#1085;&#1077;&#108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1\&#1061;&#1080;&#1084;&#1074;&#1086;&#1076;&#1072;%20-%202021%202-&#1077;%20&#1087;&#1086;&#1083;&#1091;&#1075;%20&#1076;&#1083;&#1103;%20&#1072;&#1073;&#1086;&#1085;&#1077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16">
          <cell r="D16">
            <v>0.0686</v>
          </cell>
          <cell r="E16">
            <v>0.0635</v>
          </cell>
          <cell r="F16">
            <v>0.0584</v>
          </cell>
        </row>
      </sheetData>
      <sheetData sheetId="4">
        <row r="16">
          <cell r="K16">
            <v>75.11</v>
          </cell>
        </row>
        <row r="17">
          <cell r="K17">
            <v>1780.82</v>
          </cell>
        </row>
        <row r="148">
          <cell r="AL148" t="str">
            <v>от 10.12.2020 г.</v>
          </cell>
          <cell r="AM148" t="str">
            <v>242-п</v>
          </cell>
        </row>
        <row r="150">
          <cell r="B150" t="str">
            <v>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    </cell>
        </row>
        <row r="151">
          <cell r="B151" t="str">
    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</v>
          </cell>
        </row>
        <row r="191">
          <cell r="AL191" t="str">
            <v>от 10.12.2020 г.</v>
          </cell>
          <cell r="AM191" t="str">
            <v>240-п</v>
          </cell>
        </row>
        <row r="194">
          <cell r="B194" t="str">
    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</v>
          </cell>
        </row>
      </sheetData>
      <sheetData sheetId="5">
        <row r="8">
          <cell r="A8" t="str">
            <v>с 1 июля 2021 г. по 31 декабря 2021 г.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июля 2021 г. по 31 декабря 2021 г.</v>
          </cell>
        </row>
        <row r="16">
          <cell r="K16">
            <v>75.11</v>
          </cell>
        </row>
        <row r="17">
          <cell r="K17">
            <v>2481.39</v>
          </cell>
          <cell r="O17">
            <v>0.0635</v>
          </cell>
        </row>
        <row r="19">
          <cell r="O19">
            <v>0.0584</v>
          </cell>
        </row>
        <row r="21">
          <cell r="O21">
            <v>0.0686</v>
          </cell>
        </row>
        <row r="23">
          <cell r="O23">
            <v>0.0635</v>
          </cell>
        </row>
        <row r="30">
          <cell r="O30">
            <v>3.3</v>
          </cell>
        </row>
        <row r="31">
          <cell r="O31">
            <v>0.2096</v>
          </cell>
        </row>
        <row r="32">
          <cell r="O32">
            <v>3.3</v>
          </cell>
        </row>
        <row r="33">
          <cell r="O33">
            <v>0.1927</v>
          </cell>
        </row>
        <row r="34">
          <cell r="O34">
            <v>3.3</v>
          </cell>
        </row>
        <row r="35">
          <cell r="O35">
            <v>0.2264</v>
          </cell>
        </row>
        <row r="36">
          <cell r="O36">
            <v>3.3</v>
          </cell>
        </row>
        <row r="37">
          <cell r="O37">
            <v>0.2096</v>
          </cell>
        </row>
        <row r="42">
          <cell r="O42">
            <v>3.24</v>
          </cell>
        </row>
        <row r="43">
          <cell r="O43">
            <v>0.2057</v>
          </cell>
        </row>
        <row r="44">
          <cell r="O44">
            <v>3.24</v>
          </cell>
        </row>
        <row r="45">
          <cell r="O45">
            <v>0.1892</v>
          </cell>
        </row>
        <row r="46">
          <cell r="O46">
            <v>3.24</v>
          </cell>
        </row>
        <row r="47">
          <cell r="O47">
            <v>0.2223</v>
          </cell>
        </row>
        <row r="48">
          <cell r="O48">
            <v>3.24</v>
          </cell>
        </row>
        <row r="49">
          <cell r="O49">
            <v>0.2057</v>
          </cell>
        </row>
        <row r="54">
          <cell r="O54">
            <v>3.19</v>
          </cell>
        </row>
        <row r="55">
          <cell r="O55">
            <v>0.2026</v>
          </cell>
        </row>
        <row r="56">
          <cell r="O56">
            <v>3.19</v>
          </cell>
        </row>
        <row r="57">
          <cell r="O57">
            <v>0.1863</v>
          </cell>
        </row>
        <row r="58">
          <cell r="O58">
            <v>3.19</v>
          </cell>
        </row>
        <row r="59">
          <cell r="O59">
            <v>0.2188</v>
          </cell>
        </row>
        <row r="60">
          <cell r="O60">
            <v>3.19</v>
          </cell>
        </row>
        <row r="61">
          <cell r="O61">
            <v>0.2026</v>
          </cell>
        </row>
        <row r="66">
          <cell r="O66">
            <v>2.63</v>
          </cell>
        </row>
        <row r="67">
          <cell r="O67">
            <v>0.167</v>
          </cell>
        </row>
        <row r="68">
          <cell r="O68">
            <v>2.63</v>
          </cell>
        </row>
        <row r="69">
          <cell r="O69">
            <v>0.1536</v>
          </cell>
        </row>
        <row r="70">
          <cell r="O70">
            <v>2.63</v>
          </cell>
        </row>
        <row r="71">
          <cell r="O71">
            <v>0.1804</v>
          </cell>
        </row>
        <row r="72">
          <cell r="O72">
            <v>2.63</v>
          </cell>
        </row>
        <row r="73">
          <cell r="O73">
            <v>0.167</v>
          </cell>
        </row>
        <row r="78">
          <cell r="O78">
            <v>1.69</v>
          </cell>
        </row>
        <row r="79">
          <cell r="O79">
            <v>0.1073</v>
          </cell>
        </row>
        <row r="80">
          <cell r="O80">
            <v>1.69</v>
          </cell>
        </row>
        <row r="81">
          <cell r="O81">
            <v>0.0987</v>
          </cell>
        </row>
        <row r="82">
          <cell r="O82">
            <v>1.69</v>
          </cell>
        </row>
        <row r="83">
          <cell r="O83">
            <v>0.1159</v>
          </cell>
        </row>
        <row r="84">
          <cell r="O84">
            <v>1.69</v>
          </cell>
        </row>
        <row r="85">
          <cell r="O85">
            <v>0.1073</v>
          </cell>
        </row>
        <row r="90">
          <cell r="O90">
            <v>1.24</v>
          </cell>
        </row>
        <row r="91">
          <cell r="O91">
            <v>0.0787</v>
          </cell>
        </row>
        <row r="92">
          <cell r="O92">
            <v>1.24</v>
          </cell>
        </row>
        <row r="93">
          <cell r="O93">
            <v>0.0724</v>
          </cell>
        </row>
        <row r="94">
          <cell r="O94">
            <v>1.24</v>
          </cell>
        </row>
        <row r="95">
          <cell r="O95">
            <v>0.0851</v>
          </cell>
        </row>
        <row r="96">
          <cell r="O96">
            <v>1.24</v>
          </cell>
        </row>
        <row r="97">
          <cell r="O97">
            <v>0.0787</v>
          </cell>
        </row>
        <row r="102">
          <cell r="O102">
            <v>0.77</v>
          </cell>
        </row>
        <row r="103">
          <cell r="O103">
            <v>0.0489</v>
          </cell>
        </row>
        <row r="104">
          <cell r="O104">
            <v>0.77</v>
          </cell>
        </row>
        <row r="105">
          <cell r="O105">
            <v>0.045</v>
          </cell>
        </row>
        <row r="106">
          <cell r="O106">
            <v>0.77</v>
          </cell>
        </row>
        <row r="107">
          <cell r="O107">
            <v>0.0528</v>
          </cell>
        </row>
        <row r="108">
          <cell r="O108">
            <v>0.77</v>
          </cell>
        </row>
        <row r="109">
          <cell r="O109">
            <v>0.0489</v>
          </cell>
        </row>
        <row r="114">
          <cell r="O114">
            <v>1.24</v>
          </cell>
        </row>
        <row r="115">
          <cell r="O115">
            <v>0.0787</v>
          </cell>
        </row>
        <row r="116">
          <cell r="O116">
            <v>1.24</v>
          </cell>
        </row>
        <row r="117">
          <cell r="O117">
            <v>0.0724</v>
          </cell>
        </row>
        <row r="118">
          <cell r="O118">
            <v>1.24</v>
          </cell>
        </row>
        <row r="119">
          <cell r="O119">
            <v>0.0851</v>
          </cell>
        </row>
        <row r="120">
          <cell r="O120">
            <v>1.24</v>
          </cell>
        </row>
        <row r="121">
          <cell r="O121">
            <v>0.0787</v>
          </cell>
        </row>
        <row r="126">
          <cell r="O126">
            <v>0.55</v>
          </cell>
        </row>
        <row r="127">
          <cell r="O127">
            <v>0.0349</v>
          </cell>
        </row>
        <row r="128">
          <cell r="O128">
            <v>0.55</v>
          </cell>
        </row>
        <row r="129">
          <cell r="O129">
            <v>0.0321</v>
          </cell>
        </row>
        <row r="130">
          <cell r="O130">
            <v>0.55</v>
          </cell>
        </row>
        <row r="131">
          <cell r="O131">
            <v>0.0377</v>
          </cell>
        </row>
        <row r="132">
          <cell r="O132">
            <v>0.55</v>
          </cell>
        </row>
        <row r="133">
          <cell r="O133">
            <v>0.0349</v>
          </cell>
        </row>
        <row r="138">
          <cell r="O138">
            <v>1.91</v>
          </cell>
        </row>
        <row r="139">
          <cell r="O139">
            <v>0.1213</v>
          </cell>
        </row>
        <row r="140">
          <cell r="O140">
            <v>1.91</v>
          </cell>
        </row>
        <row r="141">
          <cell r="O141">
            <v>0.1115</v>
          </cell>
        </row>
        <row r="142">
          <cell r="O142">
            <v>1.91</v>
          </cell>
        </row>
        <row r="143">
          <cell r="O143">
            <v>0.131</v>
          </cell>
        </row>
        <row r="144">
          <cell r="O144">
            <v>1.91</v>
          </cell>
        </row>
        <row r="145">
          <cell r="O145">
            <v>0.1213</v>
          </cell>
        </row>
        <row r="148">
          <cell r="AL148" t="str">
            <v>от 10.12.2020 г.</v>
          </cell>
          <cell r="AM148" t="str">
            <v>242-п</v>
          </cell>
        </row>
        <row r="157">
          <cell r="O157">
            <v>0.0446</v>
          </cell>
        </row>
        <row r="159">
          <cell r="O159">
            <v>0.0452</v>
          </cell>
        </row>
        <row r="161">
          <cell r="O161">
            <v>0.0451</v>
          </cell>
        </row>
        <row r="163">
          <cell r="O163">
            <v>0.0444</v>
          </cell>
        </row>
        <row r="165">
          <cell r="O165">
            <v>0.0284</v>
          </cell>
        </row>
        <row r="167">
          <cell r="O167">
            <v>0.0287</v>
          </cell>
        </row>
        <row r="169">
          <cell r="O169">
            <v>0.0243</v>
          </cell>
        </row>
        <row r="171">
          <cell r="O171">
            <v>0.0247</v>
          </cell>
        </row>
        <row r="173">
          <cell r="O173">
            <v>0.0192</v>
          </cell>
        </row>
        <row r="175">
          <cell r="O175">
            <v>0.0176</v>
          </cell>
        </row>
        <row r="177">
          <cell r="O177">
            <v>0.0164</v>
          </cell>
        </row>
        <row r="179">
          <cell r="O179">
            <v>0.0179</v>
          </cell>
        </row>
        <row r="181">
          <cell r="O181">
            <v>0.0154</v>
          </cell>
        </row>
        <row r="183">
          <cell r="O183">
            <v>0.0139</v>
          </cell>
        </row>
        <row r="197">
          <cell r="A197" t="str">
            <v>Начальник ПЭО                                         С.А.Окунева</v>
          </cell>
        </row>
      </sheetData>
      <sheetData sheetId="14">
        <row r="138">
          <cell r="AH138" t="str">
            <v>от 10.12.2020 г.</v>
          </cell>
          <cell r="AI138" t="str">
            <v>240-п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M52"/>
  <sheetViews>
    <sheetView tabSelected="1" view="pageBreakPreview" zoomScaleSheetLayoutView="100" zoomScalePageLayoutView="0" workbookViewId="0" topLeftCell="A1">
      <selection activeCell="I17" sqref="I17:N17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7.125" style="0" customWidth="1"/>
    <col min="8" max="8" width="12.00390625" style="0" customWidth="1"/>
    <col min="9" max="9" width="3.50390625" style="0" customWidth="1"/>
    <col min="10" max="10" width="5.125" style="0" customWidth="1"/>
    <col min="11" max="29" width="3.50390625" style="0" customWidth="1"/>
    <col min="30" max="30" width="3.375" style="0" customWidth="1"/>
    <col min="31" max="31" width="3.50390625" style="0" customWidth="1"/>
    <col min="32" max="32" width="2.375" style="0" customWidth="1"/>
    <col min="33" max="33" width="12.875" style="14" bestFit="1" customWidth="1"/>
    <col min="34" max="34" width="14.875" style="0" hidden="1" customWidth="1"/>
    <col min="35" max="35" width="1.875" style="0" hidden="1" customWidth="1"/>
    <col min="36" max="37" width="3.50390625" style="0" hidden="1" customWidth="1"/>
    <col min="38" max="38" width="11.125" style="0" hidden="1" customWidth="1"/>
    <col min="39" max="39" width="8.125" style="0" customWidth="1"/>
  </cols>
  <sheetData>
    <row r="1" spans="20:33" s="34" customFormat="1" ht="17.25">
      <c r="T1" s="12" t="s">
        <v>25</v>
      </c>
      <c r="AG1" s="36"/>
    </row>
    <row r="2" spans="20:34" s="11" customFormat="1" ht="16.5">
      <c r="T2" s="12" t="str">
        <f>+'[7]Шуш_3 эт и выше'!T2</f>
        <v>Директор МУП "ШТЭС"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G2" s="13"/>
      <c r="AH2"/>
    </row>
    <row r="3" spans="20:34" s="11" customFormat="1" ht="17.25" customHeight="1">
      <c r="T3" s="12" t="str">
        <f>+'[7]Шуш_3 эт и выше'!T3</f>
        <v>____________А.П.Щербаков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G3" s="13"/>
      <c r="AH3"/>
    </row>
    <row r="4" spans="20:34" s="11" customFormat="1" ht="13.5" customHeight="1"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G4" s="13"/>
      <c r="AH4"/>
    </row>
    <row r="5" spans="1:32" ht="20.25" customHeight="1">
      <c r="A5" s="67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1"/>
    </row>
    <row r="6" spans="1:32" ht="20.25" customHeight="1">
      <c r="A6" s="67" t="s">
        <v>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1"/>
    </row>
    <row r="7" spans="1:32" ht="20.25" customHeight="1">
      <c r="A7" s="68" t="s">
        <v>26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1"/>
      <c r="AF7" s="1"/>
    </row>
    <row r="8" spans="1:32" ht="20.25" customHeight="1">
      <c r="A8" s="70" t="str">
        <f>+'[7]Шуш_3 эт и выше'!A8</f>
        <v>с 1 июля 2021 г. по 31 декабря 2021 г.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10"/>
    </row>
    <row r="9" spans="1:35" s="34" customFormat="1" ht="20.25" customHeight="1">
      <c r="A9" s="71" t="s">
        <v>53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42"/>
      <c r="AG9" s="36"/>
      <c r="AI9" s="43"/>
    </row>
    <row r="10" spans="1:35" s="4" customFormat="1" ht="18">
      <c r="A10" s="72" t="s">
        <v>54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3"/>
      <c r="AG10" s="25"/>
      <c r="AH10"/>
      <c r="AI10" s="26"/>
    </row>
    <row r="11" ht="12.75">
      <c r="AI11" s="15"/>
    </row>
    <row r="12" spans="1:35" ht="111" customHeight="1">
      <c r="A12" s="73" t="s">
        <v>4</v>
      </c>
      <c r="B12" s="74"/>
      <c r="C12" s="74"/>
      <c r="D12" s="74"/>
      <c r="E12" s="74"/>
      <c r="F12" s="74"/>
      <c r="G12" s="74"/>
      <c r="H12" s="75"/>
      <c r="I12" s="79" t="s">
        <v>14</v>
      </c>
      <c r="J12" s="79"/>
      <c r="K12" s="79"/>
      <c r="L12" s="79"/>
      <c r="M12" s="79"/>
      <c r="N12" s="79"/>
      <c r="O12" s="79" t="s">
        <v>15</v>
      </c>
      <c r="P12" s="79"/>
      <c r="Q12" s="79"/>
      <c r="R12" s="79"/>
      <c r="S12" s="79"/>
      <c r="T12" s="79" t="s">
        <v>16</v>
      </c>
      <c r="U12" s="79"/>
      <c r="V12" s="79"/>
      <c r="W12" s="79"/>
      <c r="X12" s="79"/>
      <c r="Y12" s="79"/>
      <c r="Z12" s="79" t="s">
        <v>17</v>
      </c>
      <c r="AA12" s="79"/>
      <c r="AB12" s="79"/>
      <c r="AC12" s="79"/>
      <c r="AD12" s="79"/>
      <c r="AE12" s="79"/>
      <c r="AF12" s="197"/>
      <c r="AI12" s="15"/>
    </row>
    <row r="13" spans="1:35" ht="12.75" customHeight="1">
      <c r="A13" s="76"/>
      <c r="B13" s="77"/>
      <c r="C13" s="77"/>
      <c r="D13" s="77"/>
      <c r="E13" s="77"/>
      <c r="F13" s="77"/>
      <c r="G13" s="77"/>
      <c r="H13" s="78"/>
      <c r="I13" s="79" t="s">
        <v>18</v>
      </c>
      <c r="J13" s="79"/>
      <c r="K13" s="79"/>
      <c r="L13" s="79"/>
      <c r="M13" s="79"/>
      <c r="N13" s="79"/>
      <c r="O13" s="79" t="s">
        <v>19</v>
      </c>
      <c r="P13" s="79"/>
      <c r="Q13" s="79"/>
      <c r="R13" s="79"/>
      <c r="S13" s="79"/>
      <c r="T13" s="79" t="s">
        <v>20</v>
      </c>
      <c r="U13" s="79"/>
      <c r="V13" s="79"/>
      <c r="W13" s="79"/>
      <c r="X13" s="79"/>
      <c r="Y13" s="79"/>
      <c r="Z13" s="79" t="s">
        <v>21</v>
      </c>
      <c r="AA13" s="79"/>
      <c r="AB13" s="79"/>
      <c r="AC13" s="79"/>
      <c r="AD13" s="79"/>
      <c r="AE13" s="79"/>
      <c r="AF13" s="198"/>
      <c r="AI13" s="15"/>
    </row>
    <row r="14" spans="1:35" s="6" customFormat="1" ht="15" customHeight="1">
      <c r="A14" s="80">
        <v>1</v>
      </c>
      <c r="B14" s="81"/>
      <c r="C14" s="81"/>
      <c r="D14" s="81"/>
      <c r="E14" s="81"/>
      <c r="F14" s="81"/>
      <c r="G14" s="81"/>
      <c r="H14" s="82"/>
      <c r="I14" s="83">
        <v>2</v>
      </c>
      <c r="J14" s="83"/>
      <c r="K14" s="83"/>
      <c r="L14" s="83"/>
      <c r="M14" s="83"/>
      <c r="N14" s="83"/>
      <c r="O14" s="83">
        <v>3</v>
      </c>
      <c r="P14" s="83"/>
      <c r="Q14" s="83"/>
      <c r="R14" s="83"/>
      <c r="S14" s="83"/>
      <c r="T14" s="83">
        <v>4</v>
      </c>
      <c r="U14" s="83"/>
      <c r="V14" s="83"/>
      <c r="W14" s="83"/>
      <c r="X14" s="83"/>
      <c r="Y14" s="83"/>
      <c r="Z14" s="83" t="s">
        <v>22</v>
      </c>
      <c r="AA14" s="83"/>
      <c r="AB14" s="83"/>
      <c r="AC14" s="83"/>
      <c r="AD14" s="83"/>
      <c r="AE14" s="83"/>
      <c r="AF14" s="199"/>
      <c r="AG14" s="27" t="s">
        <v>34</v>
      </c>
      <c r="AH14"/>
      <c r="AI14" s="28"/>
    </row>
    <row r="15" spans="1:38" s="32" customFormat="1" ht="23.25" customHeight="1">
      <c r="A15" s="84" t="s">
        <v>55</v>
      </c>
      <c r="B15" s="85"/>
      <c r="C15" s="85"/>
      <c r="D15" s="85"/>
      <c r="E15" s="85"/>
      <c r="F15" s="85"/>
      <c r="G15" s="85"/>
      <c r="H15" s="86"/>
      <c r="I15" s="90">
        <v>19.8</v>
      </c>
      <c r="J15" s="91"/>
      <c r="K15" s="91"/>
      <c r="L15" s="91"/>
      <c r="M15" s="91"/>
      <c r="N15" s="92"/>
      <c r="O15" s="93">
        <v>0.0446</v>
      </c>
      <c r="P15" s="94"/>
      <c r="Q15" s="94"/>
      <c r="R15" s="94"/>
      <c r="S15" s="95"/>
      <c r="T15" s="200">
        <v>5500.48</v>
      </c>
      <c r="U15" s="201"/>
      <c r="V15" s="201"/>
      <c r="W15" s="201"/>
      <c r="X15" s="201"/>
      <c r="Y15" s="202"/>
      <c r="Z15" s="96">
        <f>I15*O15*T15</f>
        <v>4857.3638784</v>
      </c>
      <c r="AA15" s="97"/>
      <c r="AB15" s="97"/>
      <c r="AC15" s="97"/>
      <c r="AD15" s="97"/>
      <c r="AE15" s="98"/>
      <c r="AF15" s="62"/>
      <c r="AG15" s="29">
        <f>O15*T15</f>
        <v>245.321408</v>
      </c>
      <c r="AH15"/>
      <c r="AI15" s="30"/>
      <c r="AJ15" s="31">
        <v>54.52</v>
      </c>
      <c r="AL15" s="63">
        <f>AG15/AJ15</f>
        <v>4.499658987527512</v>
      </c>
    </row>
    <row r="16" spans="1:35" s="32" customFormat="1" ht="39" customHeight="1">
      <c r="A16" s="87"/>
      <c r="B16" s="88"/>
      <c r="C16" s="88"/>
      <c r="D16" s="88"/>
      <c r="E16" s="88"/>
      <c r="F16" s="88"/>
      <c r="G16" s="88"/>
      <c r="H16" s="89"/>
      <c r="I16" s="99" t="str">
        <f>CONCATENATE(I15," ",I13," х ",O15," ",O13," х ",T15," ",T13," = ",Z15," ",Z13)</f>
        <v>19,8 кв.м х 0,0446 Гкал/кв.м х 5500,48 руб./Гкал = 4857,3638784 руб.</v>
      </c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1"/>
      <c r="AF16" s="203"/>
      <c r="AG16" s="33"/>
      <c r="AH16"/>
      <c r="AI16" s="30"/>
    </row>
    <row r="17" spans="1:38" s="32" customFormat="1" ht="23.25" customHeight="1">
      <c r="A17" s="84" t="s">
        <v>101</v>
      </c>
      <c r="B17" s="85"/>
      <c r="C17" s="85"/>
      <c r="D17" s="85"/>
      <c r="E17" s="85"/>
      <c r="F17" s="85"/>
      <c r="G17" s="85"/>
      <c r="H17" s="86"/>
      <c r="I17" s="90">
        <v>19.8</v>
      </c>
      <c r="J17" s="91"/>
      <c r="K17" s="91"/>
      <c r="L17" s="91"/>
      <c r="M17" s="91"/>
      <c r="N17" s="92"/>
      <c r="O17" s="93">
        <v>0.0452</v>
      </c>
      <c r="P17" s="94"/>
      <c r="Q17" s="94"/>
      <c r="R17" s="94"/>
      <c r="S17" s="95"/>
      <c r="T17" s="204">
        <f>+T15</f>
        <v>5500.48</v>
      </c>
      <c r="U17" s="205"/>
      <c r="V17" s="205"/>
      <c r="W17" s="205"/>
      <c r="X17" s="205"/>
      <c r="Y17" s="206"/>
      <c r="Z17" s="96">
        <f>I17*O17*T17</f>
        <v>4922.7095807999995</v>
      </c>
      <c r="AA17" s="97"/>
      <c r="AB17" s="97"/>
      <c r="AC17" s="97"/>
      <c r="AD17" s="97"/>
      <c r="AE17" s="98"/>
      <c r="AF17" s="62"/>
      <c r="AG17" s="29">
        <f>O17*T17</f>
        <v>248.62169599999996</v>
      </c>
      <c r="AH17"/>
      <c r="AI17" s="30"/>
      <c r="AJ17" s="31">
        <v>54.52</v>
      </c>
      <c r="AL17" s="63">
        <f>AG17/AJ17</f>
        <v>4.560192516507702</v>
      </c>
    </row>
    <row r="18" spans="1:35" s="32" customFormat="1" ht="35.25" customHeight="1">
      <c r="A18" s="87"/>
      <c r="B18" s="88"/>
      <c r="C18" s="88"/>
      <c r="D18" s="88"/>
      <c r="E18" s="88"/>
      <c r="F18" s="88"/>
      <c r="G18" s="88"/>
      <c r="H18" s="89"/>
      <c r="I18" s="99" t="str">
        <f>CONCATENATE(I17," ",I$13," х ",O17," ",O$13," х ",T17," ",T$13," = ",Z17," ",Z$13)</f>
        <v>19,8 кв.м х 0,0452 Гкал/кв.м х 5500,48 руб./Гкал = 4922,7095808 руб.</v>
      </c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1"/>
      <c r="AF18" s="203"/>
      <c r="AG18" s="33"/>
      <c r="AH18"/>
      <c r="AI18" s="30"/>
    </row>
    <row r="19" spans="1:38" s="32" customFormat="1" ht="23.25" customHeight="1">
      <c r="A19" s="84" t="s">
        <v>102</v>
      </c>
      <c r="B19" s="85"/>
      <c r="C19" s="85"/>
      <c r="D19" s="85"/>
      <c r="E19" s="85"/>
      <c r="F19" s="85"/>
      <c r="G19" s="85"/>
      <c r="H19" s="86"/>
      <c r="I19" s="90">
        <v>19.8</v>
      </c>
      <c r="J19" s="91"/>
      <c r="K19" s="91"/>
      <c r="L19" s="91"/>
      <c r="M19" s="91"/>
      <c r="N19" s="92"/>
      <c r="O19" s="93">
        <v>0.0451</v>
      </c>
      <c r="P19" s="94"/>
      <c r="Q19" s="94"/>
      <c r="R19" s="94"/>
      <c r="S19" s="95"/>
      <c r="T19" s="204">
        <f>+T15</f>
        <v>5500.48</v>
      </c>
      <c r="U19" s="205"/>
      <c r="V19" s="205"/>
      <c r="W19" s="205"/>
      <c r="X19" s="205"/>
      <c r="Y19" s="206"/>
      <c r="Z19" s="96">
        <f>I19*O19*T19</f>
        <v>4911.8186304</v>
      </c>
      <c r="AA19" s="97"/>
      <c r="AB19" s="97"/>
      <c r="AC19" s="97"/>
      <c r="AD19" s="97"/>
      <c r="AE19" s="98"/>
      <c r="AF19" s="62"/>
      <c r="AG19" s="29">
        <f>O19*T19</f>
        <v>248.07164799999998</v>
      </c>
      <c r="AH19"/>
      <c r="AI19" s="30"/>
      <c r="AJ19" s="31">
        <v>54.52</v>
      </c>
      <c r="AL19" s="63">
        <f>AG19/AJ19</f>
        <v>4.550103595011005</v>
      </c>
    </row>
    <row r="20" spans="1:35" s="32" customFormat="1" ht="34.5" customHeight="1">
      <c r="A20" s="87"/>
      <c r="B20" s="88"/>
      <c r="C20" s="88"/>
      <c r="D20" s="88"/>
      <c r="E20" s="88"/>
      <c r="F20" s="88"/>
      <c r="G20" s="88"/>
      <c r="H20" s="89"/>
      <c r="I20" s="99" t="str">
        <f>CONCATENATE(I19," ",I$13," х ",O19," ",O$13," х ",T19," ",T$13," = ",Z19," ",Z$13)</f>
        <v>19,8 кв.м х 0,0451 Гкал/кв.м х 5500,48 руб./Гкал = 4911,8186304 руб.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1"/>
      <c r="AF20" s="203"/>
      <c r="AG20" s="33"/>
      <c r="AH20"/>
      <c r="AI20" s="30"/>
    </row>
    <row r="21" spans="1:38" s="32" customFormat="1" ht="23.25" customHeight="1">
      <c r="A21" s="84" t="s">
        <v>103</v>
      </c>
      <c r="B21" s="85"/>
      <c r="C21" s="85"/>
      <c r="D21" s="85"/>
      <c r="E21" s="85"/>
      <c r="F21" s="85"/>
      <c r="G21" s="85"/>
      <c r="H21" s="86"/>
      <c r="I21" s="90">
        <v>19.8</v>
      </c>
      <c r="J21" s="91"/>
      <c r="K21" s="91"/>
      <c r="L21" s="91"/>
      <c r="M21" s="91"/>
      <c r="N21" s="92"/>
      <c r="O21" s="93">
        <v>0.0444</v>
      </c>
      <c r="P21" s="94"/>
      <c r="Q21" s="94"/>
      <c r="R21" s="94"/>
      <c r="S21" s="95"/>
      <c r="T21" s="204">
        <f>+T15</f>
        <v>5500.48</v>
      </c>
      <c r="U21" s="205"/>
      <c r="V21" s="205"/>
      <c r="W21" s="205"/>
      <c r="X21" s="205"/>
      <c r="Y21" s="206"/>
      <c r="Z21" s="96">
        <f>I21*O21*T21</f>
        <v>4835.5819776</v>
      </c>
      <c r="AA21" s="97"/>
      <c r="AB21" s="97"/>
      <c r="AC21" s="97"/>
      <c r="AD21" s="97"/>
      <c r="AE21" s="98"/>
      <c r="AF21" s="62"/>
      <c r="AG21" s="29">
        <f>O21*T21</f>
        <v>244.22131199999998</v>
      </c>
      <c r="AH21"/>
      <c r="AI21" s="30"/>
      <c r="AJ21" s="31">
        <v>54.52</v>
      </c>
      <c r="AL21" s="63">
        <f>AG21/AJ21</f>
        <v>4.479481144534115</v>
      </c>
    </row>
    <row r="22" spans="1:35" s="32" customFormat="1" ht="27.75" customHeight="1">
      <c r="A22" s="87"/>
      <c r="B22" s="88"/>
      <c r="C22" s="88"/>
      <c r="D22" s="88"/>
      <c r="E22" s="88"/>
      <c r="F22" s="88"/>
      <c r="G22" s="88"/>
      <c r="H22" s="89"/>
      <c r="I22" s="99" t="str">
        <f>CONCATENATE(I21," ",I$13," х ",O21," ",O$13," х ",T21," ",T$13," = ",Z21," ",Z$13)</f>
        <v>19,8 кв.м х 0,0444 Гкал/кв.м х 5500,48 руб./Гкал = 4835,5819776 руб.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1"/>
      <c r="AF22" s="203"/>
      <c r="AG22" s="33"/>
      <c r="AH22"/>
      <c r="AI22" s="30"/>
    </row>
    <row r="23" spans="1:38" s="32" customFormat="1" ht="23.25" customHeight="1">
      <c r="A23" s="84" t="s">
        <v>59</v>
      </c>
      <c r="B23" s="85"/>
      <c r="C23" s="85"/>
      <c r="D23" s="85"/>
      <c r="E23" s="85"/>
      <c r="F23" s="85"/>
      <c r="G23" s="85"/>
      <c r="H23" s="86"/>
      <c r="I23" s="90">
        <v>19.8</v>
      </c>
      <c r="J23" s="91"/>
      <c r="K23" s="91"/>
      <c r="L23" s="91"/>
      <c r="M23" s="91"/>
      <c r="N23" s="92"/>
      <c r="O23" s="93">
        <v>0.0284</v>
      </c>
      <c r="P23" s="94"/>
      <c r="Q23" s="94"/>
      <c r="R23" s="94"/>
      <c r="S23" s="95"/>
      <c r="T23" s="204">
        <f>+T15</f>
        <v>5500.48</v>
      </c>
      <c r="U23" s="205"/>
      <c r="V23" s="205"/>
      <c r="W23" s="205"/>
      <c r="X23" s="205"/>
      <c r="Y23" s="206"/>
      <c r="Z23" s="96">
        <f>I23*O23*T23</f>
        <v>3093.0299136</v>
      </c>
      <c r="AA23" s="97"/>
      <c r="AB23" s="97"/>
      <c r="AC23" s="97"/>
      <c r="AD23" s="97"/>
      <c r="AE23" s="98"/>
      <c r="AF23" s="62"/>
      <c r="AG23" s="29">
        <f>O23*T23</f>
        <v>156.213632</v>
      </c>
      <c r="AH23"/>
      <c r="AI23" s="30"/>
      <c r="AJ23" s="31">
        <v>54.52</v>
      </c>
      <c r="AL23" s="63">
        <f>AG23/AJ23</f>
        <v>2.865253705062362</v>
      </c>
    </row>
    <row r="24" spans="1:35" s="32" customFormat="1" ht="29.25" customHeight="1">
      <c r="A24" s="87"/>
      <c r="B24" s="88"/>
      <c r="C24" s="88"/>
      <c r="D24" s="88"/>
      <c r="E24" s="88"/>
      <c r="F24" s="88"/>
      <c r="G24" s="88"/>
      <c r="H24" s="89"/>
      <c r="I24" s="99" t="str">
        <f>CONCATENATE(I23," ",I$13," х ",O23," ",O$13," х ",T23," ",T$13," = ",Z23," ",Z$13)</f>
        <v>19,8 кв.м х 0,0284 Гкал/кв.м х 5500,48 руб./Гкал = 3093,0299136 руб.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1"/>
      <c r="AF24" s="203"/>
      <c r="AG24" s="33"/>
      <c r="AH24"/>
      <c r="AI24" s="30"/>
    </row>
    <row r="25" spans="1:38" s="32" customFormat="1" ht="23.25" customHeight="1">
      <c r="A25" s="84" t="s">
        <v>105</v>
      </c>
      <c r="B25" s="85"/>
      <c r="C25" s="85"/>
      <c r="D25" s="85"/>
      <c r="E25" s="85"/>
      <c r="F25" s="85"/>
      <c r="G25" s="85"/>
      <c r="H25" s="86"/>
      <c r="I25" s="90">
        <v>19.8</v>
      </c>
      <c r="J25" s="91"/>
      <c r="K25" s="91"/>
      <c r="L25" s="91"/>
      <c r="M25" s="91"/>
      <c r="N25" s="92"/>
      <c r="O25" s="93">
        <v>0.0287</v>
      </c>
      <c r="P25" s="94"/>
      <c r="Q25" s="94"/>
      <c r="R25" s="94"/>
      <c r="S25" s="95"/>
      <c r="T25" s="204">
        <f>+T15</f>
        <v>5500.48</v>
      </c>
      <c r="U25" s="205"/>
      <c r="V25" s="205"/>
      <c r="W25" s="205"/>
      <c r="X25" s="205"/>
      <c r="Y25" s="206"/>
      <c r="Z25" s="96">
        <f>I25*O25*T25</f>
        <v>3125.7027648</v>
      </c>
      <c r="AA25" s="97"/>
      <c r="AB25" s="97"/>
      <c r="AC25" s="97"/>
      <c r="AD25" s="97"/>
      <c r="AE25" s="98"/>
      <c r="AF25" s="62"/>
      <c r="AG25" s="29">
        <f>O25*T25</f>
        <v>157.86377599999997</v>
      </c>
      <c r="AH25"/>
      <c r="AI25" s="30"/>
      <c r="AJ25" s="31">
        <v>54.52</v>
      </c>
      <c r="AL25" s="63">
        <f>AG25/AJ25</f>
        <v>2.8955204695524572</v>
      </c>
    </row>
    <row r="26" spans="1:35" s="32" customFormat="1" ht="36" customHeight="1">
      <c r="A26" s="87"/>
      <c r="B26" s="88"/>
      <c r="C26" s="88"/>
      <c r="D26" s="88"/>
      <c r="E26" s="88"/>
      <c r="F26" s="88"/>
      <c r="G26" s="88"/>
      <c r="H26" s="89"/>
      <c r="I26" s="99" t="str">
        <f>CONCATENATE(I25," ",I$13," х ",O25," ",O$13," х ",T25," ",T$13," = ",Z25," ",Z$13)</f>
        <v>19,8 кв.м х 0,0287 Гкал/кв.м х 5500,48 руб./Гкал = 3125,7027648 руб.</v>
      </c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1"/>
      <c r="AF26" s="203"/>
      <c r="AG26" s="33"/>
      <c r="AH26"/>
      <c r="AI26" s="30"/>
    </row>
    <row r="27" spans="1:38" s="32" customFormat="1" ht="30.75" customHeight="1" hidden="1">
      <c r="A27" s="84" t="s">
        <v>61</v>
      </c>
      <c r="B27" s="85"/>
      <c r="C27" s="85"/>
      <c r="D27" s="85"/>
      <c r="E27" s="85"/>
      <c r="F27" s="85"/>
      <c r="G27" s="85"/>
      <c r="H27" s="86"/>
      <c r="I27" s="90">
        <v>19.8</v>
      </c>
      <c r="J27" s="91"/>
      <c r="K27" s="91"/>
      <c r="L27" s="91"/>
      <c r="M27" s="91"/>
      <c r="N27" s="92"/>
      <c r="O27" s="93">
        <v>0.0243</v>
      </c>
      <c r="P27" s="94"/>
      <c r="Q27" s="94"/>
      <c r="R27" s="94"/>
      <c r="S27" s="95"/>
      <c r="T27" s="204">
        <f>+T19</f>
        <v>5500.48</v>
      </c>
      <c r="U27" s="205"/>
      <c r="V27" s="205"/>
      <c r="W27" s="205"/>
      <c r="X27" s="205"/>
      <c r="Y27" s="206"/>
      <c r="Z27" s="96">
        <f>I27*O27*T27</f>
        <v>2646.5009471999997</v>
      </c>
      <c r="AA27" s="97"/>
      <c r="AB27" s="97"/>
      <c r="AC27" s="97"/>
      <c r="AD27" s="97"/>
      <c r="AE27" s="98"/>
      <c r="AF27" s="62"/>
      <c r="AG27" s="29">
        <f>O27*T27</f>
        <v>133.66166399999997</v>
      </c>
      <c r="AH27"/>
      <c r="AI27" s="30"/>
      <c r="AJ27" s="31">
        <v>54.52</v>
      </c>
      <c r="AL27" s="63">
        <f>AG27/AJ27</f>
        <v>2.451607923697725</v>
      </c>
    </row>
    <row r="28" spans="1:35" s="32" customFormat="1" ht="30.75" customHeight="1" hidden="1">
      <c r="A28" s="87"/>
      <c r="B28" s="88"/>
      <c r="C28" s="88"/>
      <c r="D28" s="88"/>
      <c r="E28" s="88"/>
      <c r="F28" s="88"/>
      <c r="G28" s="88"/>
      <c r="H28" s="89"/>
      <c r="I28" s="99" t="str">
        <f>CONCATENATE(I27," ",I$13," х ",O27," ",O$13," х ",T27," ",T$13," = ",Z27," ",Z$13)</f>
        <v>19,8 кв.м х 0,0243 Гкал/кв.м х 5500,48 руб./Гкал = 2646,5009472 руб.</v>
      </c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1"/>
      <c r="AF28" s="203"/>
      <c r="AG28" s="33"/>
      <c r="AH28"/>
      <c r="AI28" s="30"/>
    </row>
    <row r="29" spans="1:38" s="32" customFormat="1" ht="30.75" customHeight="1" hidden="1">
      <c r="A29" s="84" t="s">
        <v>62</v>
      </c>
      <c r="B29" s="85"/>
      <c r="C29" s="85"/>
      <c r="D29" s="85"/>
      <c r="E29" s="85"/>
      <c r="F29" s="85"/>
      <c r="G29" s="85"/>
      <c r="H29" s="86"/>
      <c r="I29" s="90">
        <v>19.8</v>
      </c>
      <c r="J29" s="91"/>
      <c r="K29" s="91"/>
      <c r="L29" s="91"/>
      <c r="M29" s="91"/>
      <c r="N29" s="92"/>
      <c r="O29" s="93">
        <v>0.0247</v>
      </c>
      <c r="P29" s="94"/>
      <c r="Q29" s="94"/>
      <c r="R29" s="94"/>
      <c r="S29" s="95"/>
      <c r="T29" s="204">
        <f>+T19</f>
        <v>5500.48</v>
      </c>
      <c r="U29" s="205"/>
      <c r="V29" s="205"/>
      <c r="W29" s="205"/>
      <c r="X29" s="205"/>
      <c r="Y29" s="206"/>
      <c r="Z29" s="96">
        <f>I29*O29*T29</f>
        <v>2690.0647488</v>
      </c>
      <c r="AA29" s="97"/>
      <c r="AB29" s="97"/>
      <c r="AC29" s="97"/>
      <c r="AD29" s="97"/>
      <c r="AE29" s="98"/>
      <c r="AF29" s="62"/>
      <c r="AG29" s="29">
        <f>O29*T29</f>
        <v>135.861856</v>
      </c>
      <c r="AH29"/>
      <c r="AI29" s="30"/>
      <c r="AJ29" s="31">
        <v>54.52</v>
      </c>
      <c r="AL29" s="63">
        <f>AG29/AJ29</f>
        <v>2.491963609684519</v>
      </c>
    </row>
    <row r="30" spans="1:35" s="32" customFormat="1" ht="33.75" customHeight="1" hidden="1">
      <c r="A30" s="87"/>
      <c r="B30" s="88"/>
      <c r="C30" s="88"/>
      <c r="D30" s="88"/>
      <c r="E30" s="88"/>
      <c r="F30" s="88"/>
      <c r="G30" s="88"/>
      <c r="H30" s="89"/>
      <c r="I30" s="99" t="str">
        <f>CONCATENATE(I29," ",I$13," х ",O29," ",O$13," х ",T29," ",T$13," = ",Z29," ",Z$13)</f>
        <v>19,8 кв.м х 0,0247 Гкал/кв.м х 5500,48 руб./Гкал = 2690,0647488 руб.</v>
      </c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1"/>
      <c r="AF30" s="203"/>
      <c r="AG30" s="33"/>
      <c r="AH30"/>
      <c r="AI30" s="30"/>
    </row>
    <row r="31" spans="1:38" s="32" customFormat="1" ht="23.25" customHeight="1">
      <c r="A31" s="84" t="s">
        <v>63</v>
      </c>
      <c r="B31" s="85"/>
      <c r="C31" s="85"/>
      <c r="D31" s="85"/>
      <c r="E31" s="85"/>
      <c r="F31" s="85"/>
      <c r="G31" s="85"/>
      <c r="H31" s="86"/>
      <c r="I31" s="90">
        <v>19.8</v>
      </c>
      <c r="J31" s="91"/>
      <c r="K31" s="91"/>
      <c r="L31" s="91"/>
      <c r="M31" s="91"/>
      <c r="N31" s="92"/>
      <c r="O31" s="93">
        <v>0.0192</v>
      </c>
      <c r="P31" s="94"/>
      <c r="Q31" s="94"/>
      <c r="R31" s="94"/>
      <c r="S31" s="95"/>
      <c r="T31" s="204">
        <f>+T15</f>
        <v>5500.48</v>
      </c>
      <c r="U31" s="205"/>
      <c r="V31" s="205"/>
      <c r="W31" s="205"/>
      <c r="X31" s="205"/>
      <c r="Y31" s="206"/>
      <c r="Z31" s="96">
        <f>I31*O31*T31</f>
        <v>2091.0624768</v>
      </c>
      <c r="AA31" s="97"/>
      <c r="AB31" s="97"/>
      <c r="AC31" s="97"/>
      <c r="AD31" s="97"/>
      <c r="AE31" s="98"/>
      <c r="AF31" s="62"/>
      <c r="AG31" s="29">
        <f>O31*T31</f>
        <v>105.60921599999999</v>
      </c>
      <c r="AH31"/>
      <c r="AI31" s="30"/>
      <c r="AJ31" s="31">
        <v>54.52</v>
      </c>
      <c r="AL31" s="63">
        <f>AG31/AJ31</f>
        <v>1.9370729273661038</v>
      </c>
    </row>
    <row r="32" spans="1:35" s="32" customFormat="1" ht="43.5" customHeight="1">
      <c r="A32" s="87"/>
      <c r="B32" s="88"/>
      <c r="C32" s="88"/>
      <c r="D32" s="88"/>
      <c r="E32" s="88"/>
      <c r="F32" s="88"/>
      <c r="G32" s="88"/>
      <c r="H32" s="89"/>
      <c r="I32" s="99" t="str">
        <f>CONCATENATE(I31," ",I$13," х ",O31," ",O$13," х ",T31," ",T$13," = ",Z31," ",Z$13)</f>
        <v>19,8 кв.м х 0,0192 Гкал/кв.м х 5500,48 руб./Гкал = 2091,0624768 руб.</v>
      </c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1"/>
      <c r="AF32" s="203"/>
      <c r="AG32" s="33"/>
      <c r="AH32"/>
      <c r="AI32" s="30"/>
    </row>
    <row r="33" spans="1:38" s="32" customFormat="1" ht="23.25" customHeight="1">
      <c r="A33" s="84" t="s">
        <v>112</v>
      </c>
      <c r="B33" s="85"/>
      <c r="C33" s="85"/>
      <c r="D33" s="85"/>
      <c r="E33" s="85"/>
      <c r="F33" s="85"/>
      <c r="G33" s="85"/>
      <c r="H33" s="86"/>
      <c r="I33" s="90">
        <v>19.8</v>
      </c>
      <c r="J33" s="91"/>
      <c r="K33" s="91"/>
      <c r="L33" s="91"/>
      <c r="M33" s="91"/>
      <c r="N33" s="92"/>
      <c r="O33" s="93">
        <v>0.0176</v>
      </c>
      <c r="P33" s="94"/>
      <c r="Q33" s="94"/>
      <c r="R33" s="94"/>
      <c r="S33" s="95"/>
      <c r="T33" s="204">
        <f>+T15</f>
        <v>5500.48</v>
      </c>
      <c r="U33" s="205"/>
      <c r="V33" s="205"/>
      <c r="W33" s="205"/>
      <c r="X33" s="205"/>
      <c r="Y33" s="206"/>
      <c r="Z33" s="96">
        <f>I33*O33*T33</f>
        <v>1916.8072703999999</v>
      </c>
      <c r="AA33" s="97"/>
      <c r="AB33" s="97"/>
      <c r="AC33" s="97"/>
      <c r="AD33" s="97"/>
      <c r="AE33" s="98"/>
      <c r="AF33" s="62"/>
      <c r="AG33" s="29">
        <f>O33*T33</f>
        <v>96.808448</v>
      </c>
      <c r="AH33"/>
      <c r="AI33" s="30"/>
      <c r="AJ33" s="31">
        <v>54.52</v>
      </c>
      <c r="AL33" s="63">
        <f>AG33/AJ33</f>
        <v>1.7756501834189287</v>
      </c>
    </row>
    <row r="34" spans="1:35" s="32" customFormat="1" ht="18.75" customHeight="1">
      <c r="A34" s="87"/>
      <c r="B34" s="88"/>
      <c r="C34" s="88"/>
      <c r="D34" s="88"/>
      <c r="E34" s="88"/>
      <c r="F34" s="88"/>
      <c r="G34" s="88"/>
      <c r="H34" s="89"/>
      <c r="I34" s="99" t="str">
        <f>CONCATENATE(I33," ",I$13," х ",O33," ",O$13," х ",T33," ",T$13," = ",Z33," ",Z$13)</f>
        <v>19,8 кв.м х 0,0176 Гкал/кв.м х 5500,48 руб./Гкал = 1916,8072704 руб.</v>
      </c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1"/>
      <c r="AF34" s="203"/>
      <c r="AG34" s="33"/>
      <c r="AH34"/>
      <c r="AI34" s="30"/>
    </row>
    <row r="35" spans="1:38" s="32" customFormat="1" ht="23.25" customHeight="1">
      <c r="A35" s="84" t="s">
        <v>65</v>
      </c>
      <c r="B35" s="85"/>
      <c r="C35" s="85"/>
      <c r="D35" s="85"/>
      <c r="E35" s="85"/>
      <c r="F35" s="85"/>
      <c r="G35" s="85"/>
      <c r="H35" s="86"/>
      <c r="I35" s="90">
        <v>19.8</v>
      </c>
      <c r="J35" s="91"/>
      <c r="K35" s="91"/>
      <c r="L35" s="91"/>
      <c r="M35" s="91"/>
      <c r="N35" s="92"/>
      <c r="O35" s="93">
        <v>0.0164</v>
      </c>
      <c r="P35" s="94"/>
      <c r="Q35" s="94"/>
      <c r="R35" s="94"/>
      <c r="S35" s="95"/>
      <c r="T35" s="204">
        <f>+T15</f>
        <v>5500.48</v>
      </c>
      <c r="U35" s="205"/>
      <c r="V35" s="205"/>
      <c r="W35" s="205"/>
      <c r="X35" s="205"/>
      <c r="Y35" s="206"/>
      <c r="Z35" s="96">
        <f>I35*O35*T35</f>
        <v>1786.1158656000002</v>
      </c>
      <c r="AA35" s="97"/>
      <c r="AB35" s="97"/>
      <c r="AC35" s="97"/>
      <c r="AD35" s="97"/>
      <c r="AE35" s="98"/>
      <c r="AF35" s="62"/>
      <c r="AG35" s="29">
        <f>O35*T35</f>
        <v>90.207872</v>
      </c>
      <c r="AH35"/>
      <c r="AI35" s="30"/>
      <c r="AJ35" s="31">
        <v>54.52</v>
      </c>
      <c r="AL35" s="63">
        <f>AG35/AJ35</f>
        <v>1.654583125458547</v>
      </c>
    </row>
    <row r="36" spans="1:35" s="32" customFormat="1" ht="44.25" customHeight="1">
      <c r="A36" s="87"/>
      <c r="B36" s="88"/>
      <c r="C36" s="88"/>
      <c r="D36" s="88"/>
      <c r="E36" s="88"/>
      <c r="F36" s="88"/>
      <c r="G36" s="88"/>
      <c r="H36" s="89"/>
      <c r="I36" s="99" t="str">
        <f>CONCATENATE(I35," ",I$13," х ",O35," ",O$13," х ",T35," ",T$13," = ",Z35," ",Z$13)</f>
        <v>19,8 кв.м х 0,0164 Гкал/кв.м х 5500,48 руб./Гкал = 1786,1158656 руб.</v>
      </c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1"/>
      <c r="AF36" s="203"/>
      <c r="AG36" s="33"/>
      <c r="AH36"/>
      <c r="AI36" s="30"/>
    </row>
    <row r="37" spans="1:38" s="32" customFormat="1" ht="23.25" customHeight="1">
      <c r="A37" s="84" t="s">
        <v>113</v>
      </c>
      <c r="B37" s="85"/>
      <c r="C37" s="85"/>
      <c r="D37" s="85"/>
      <c r="E37" s="85"/>
      <c r="F37" s="85"/>
      <c r="G37" s="85"/>
      <c r="H37" s="86"/>
      <c r="I37" s="90">
        <v>19.8</v>
      </c>
      <c r="J37" s="91"/>
      <c r="K37" s="91"/>
      <c r="L37" s="91"/>
      <c r="M37" s="91"/>
      <c r="N37" s="92"/>
      <c r="O37" s="93">
        <v>0.0179</v>
      </c>
      <c r="P37" s="94"/>
      <c r="Q37" s="94"/>
      <c r="R37" s="94"/>
      <c r="S37" s="95"/>
      <c r="T37" s="204">
        <f>+T15</f>
        <v>5500.48</v>
      </c>
      <c r="U37" s="205"/>
      <c r="V37" s="205"/>
      <c r="W37" s="205"/>
      <c r="X37" s="205"/>
      <c r="Y37" s="206"/>
      <c r="Z37" s="96">
        <f>I37*O37*T37</f>
        <v>1949.4801215999998</v>
      </c>
      <c r="AA37" s="97"/>
      <c r="AB37" s="97"/>
      <c r="AC37" s="97"/>
      <c r="AD37" s="97"/>
      <c r="AE37" s="98"/>
      <c r="AF37" s="62"/>
      <c r="AG37" s="29">
        <f>O37*T37</f>
        <v>98.45859199999998</v>
      </c>
      <c r="AH37"/>
      <c r="AI37" s="30"/>
      <c r="AJ37" s="31">
        <v>54.52</v>
      </c>
      <c r="AL37" s="63">
        <f>AG37/AJ37</f>
        <v>1.8059169479090238</v>
      </c>
    </row>
    <row r="38" spans="1:35" s="32" customFormat="1" ht="20.25" customHeight="1">
      <c r="A38" s="87"/>
      <c r="B38" s="88"/>
      <c r="C38" s="88"/>
      <c r="D38" s="88"/>
      <c r="E38" s="88"/>
      <c r="F38" s="88"/>
      <c r="G38" s="88"/>
      <c r="H38" s="89"/>
      <c r="I38" s="99" t="str">
        <f>CONCATENATE(I37," ",I$13," х ",O37," ",O$13," х ",T37," ",T$13," = ",Z37," ",Z$13)</f>
        <v>19,8 кв.м х 0,0179 Гкал/кв.м х 5500,48 руб./Гкал = 1949,4801216 руб.</v>
      </c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1"/>
      <c r="AF38" s="203"/>
      <c r="AG38" s="33"/>
      <c r="AH38"/>
      <c r="AI38" s="30"/>
    </row>
    <row r="39" spans="1:38" s="32" customFormat="1" ht="23.25" customHeight="1">
      <c r="A39" s="84" t="s">
        <v>67</v>
      </c>
      <c r="B39" s="85"/>
      <c r="C39" s="85"/>
      <c r="D39" s="85"/>
      <c r="E39" s="85"/>
      <c r="F39" s="85"/>
      <c r="G39" s="85"/>
      <c r="H39" s="86"/>
      <c r="I39" s="90">
        <v>19.8</v>
      </c>
      <c r="J39" s="91"/>
      <c r="K39" s="91"/>
      <c r="L39" s="91"/>
      <c r="M39" s="91"/>
      <c r="N39" s="92"/>
      <c r="O39" s="93">
        <v>0.0154</v>
      </c>
      <c r="P39" s="94"/>
      <c r="Q39" s="94"/>
      <c r="R39" s="94"/>
      <c r="S39" s="95"/>
      <c r="T39" s="204">
        <f>+T15</f>
        <v>5500.48</v>
      </c>
      <c r="U39" s="205"/>
      <c r="V39" s="205"/>
      <c r="W39" s="205"/>
      <c r="X39" s="205"/>
      <c r="Y39" s="206"/>
      <c r="Z39" s="96">
        <f>I39*O39*T39</f>
        <v>1677.2063616</v>
      </c>
      <c r="AA39" s="97"/>
      <c r="AB39" s="97"/>
      <c r="AC39" s="97"/>
      <c r="AD39" s="97"/>
      <c r="AE39" s="98"/>
      <c r="AF39" s="62"/>
      <c r="AG39" s="29">
        <f>O39*T39</f>
        <v>84.707392</v>
      </c>
      <c r="AH39"/>
      <c r="AI39" s="30"/>
      <c r="AJ39" s="31">
        <v>54.52</v>
      </c>
      <c r="AL39" s="63">
        <f>AG39/AJ39</f>
        <v>1.5536939104915626</v>
      </c>
    </row>
    <row r="40" spans="1:35" s="32" customFormat="1" ht="31.5" customHeight="1">
      <c r="A40" s="87"/>
      <c r="B40" s="88"/>
      <c r="C40" s="88"/>
      <c r="D40" s="88"/>
      <c r="E40" s="88"/>
      <c r="F40" s="88"/>
      <c r="G40" s="88"/>
      <c r="H40" s="89"/>
      <c r="I40" s="99" t="str">
        <f>CONCATENATE(I39," ",I$13," х ",O39," ",O$13," х ",T39," ",T$13," = ",Z39," ",Z$13)</f>
        <v>19,8 кв.м х 0,0154 Гкал/кв.м х 5500,48 руб./Гкал = 1677,2063616 руб.</v>
      </c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1"/>
      <c r="AF40" s="203"/>
      <c r="AG40" s="33"/>
      <c r="AH40"/>
      <c r="AI40" s="30"/>
    </row>
    <row r="42" spans="33:36" ht="12.75">
      <c r="AG42" s="37"/>
      <c r="AJ42" s="37"/>
    </row>
    <row r="43" spans="1:36" ht="12.75">
      <c r="A43" s="7" t="s">
        <v>23</v>
      </c>
      <c r="AG43" s="37"/>
      <c r="AJ43" s="37"/>
    </row>
    <row r="44" spans="1:36" ht="25.5" customHeight="1">
      <c r="A44" s="8" t="s">
        <v>24</v>
      </c>
      <c r="B44" s="102" t="str">
        <f>CONCATENATE("Тариф на тепловую энергию в размере ",T15," руб./Гкал (с НДС) утвержден Приказом Министерства тарифной политики Красноярского края ",AH44," № ",AI44)</f>
        <v>Тариф на тепловую энергию в размере 5500,48 руб./Гкал (с НДС) утвержден Приказом Министерства тарифной политики Красноярского края от 10.12.2020 г. № 240-п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9"/>
      <c r="AG44" s="37"/>
      <c r="AH44" s="38" t="str">
        <f>+'[7]Суб_2'!AH138</f>
        <v>от 10.12.2020 г.</v>
      </c>
      <c r="AI44" s="39" t="str">
        <f>+'[7]Суб_2'!AI138</f>
        <v>240-п</v>
      </c>
      <c r="AJ44" s="37"/>
    </row>
    <row r="45" spans="1:36" ht="25.5" customHeight="1" hidden="1">
      <c r="A45" s="8">
        <v>2</v>
      </c>
      <c r="B45" s="102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",AH45," № ",AI45)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15.12.2016 г. № 620-п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9"/>
      <c r="AG45" s="37"/>
      <c r="AH45" s="38" t="s">
        <v>70</v>
      </c>
      <c r="AI45" s="39" t="s">
        <v>72</v>
      </c>
      <c r="AJ45" s="37"/>
    </row>
    <row r="46" spans="1:36" ht="12.75" hidden="1">
      <c r="A46" s="8">
        <v>3</v>
      </c>
      <c r="B46" s="102" t="str">
        <f>CONCATENATE("Тариф на теплоноситель "," утвержден Приказом Министерства тарифной политики Красноярского края ",AH46," № ",AI46)</f>
        <v>Тариф на теплоноситель  утвержден Приказом Министерства тарифной политики Красноярского края от 15.12.2016 г. № 619-п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9"/>
      <c r="AG46" s="37"/>
      <c r="AH46" s="38" t="s">
        <v>70</v>
      </c>
      <c r="AI46" s="39" t="s">
        <v>73</v>
      </c>
      <c r="AJ46" s="37"/>
    </row>
    <row r="47" spans="1:39" ht="37.5" customHeight="1">
      <c r="A47" s="8">
        <v>2</v>
      </c>
      <c r="B47" s="103" t="str">
        <f>+'[7]Шуш_1-2 эт'!B194:AE194</f>
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128)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9"/>
      <c r="AG47" s="37"/>
      <c r="AL47" s="207"/>
      <c r="AM47" s="208"/>
    </row>
    <row r="48" spans="1:31" ht="38.25" customHeight="1" hidden="1">
      <c r="A48" s="8">
        <v>5</v>
      </c>
      <c r="B48" s="103" t="s">
        <v>50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</row>
    <row r="49" spans="1:33" ht="54.75" customHeight="1" hidden="1">
      <c r="A49" s="8">
        <v>6</v>
      </c>
      <c r="B49" s="103" t="s">
        <v>38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G49" s="37"/>
    </row>
    <row r="50" spans="1:36" s="34" customFormat="1" ht="17.25">
      <c r="A50" s="44" t="str">
        <f>+'[7]Шуш_3 эт и выше'!A197</f>
        <v>Начальник ПЭО                                         С.А.Окунева</v>
      </c>
      <c r="AE50" s="35"/>
      <c r="AF50" s="35"/>
      <c r="AG50" s="47"/>
      <c r="AJ50" s="47"/>
    </row>
    <row r="51" spans="1:36" ht="12.75">
      <c r="A51" s="40" t="s">
        <v>51</v>
      </c>
      <c r="AG51" s="37"/>
      <c r="AJ51" s="37"/>
    </row>
    <row r="52" spans="1:36" ht="12.75">
      <c r="A52" s="41" t="s">
        <v>52</v>
      </c>
      <c r="AG52" s="37"/>
      <c r="AJ52" s="37"/>
    </row>
  </sheetData>
  <sheetProtection/>
  <mergeCells count="104">
    <mergeCell ref="B44:AE44"/>
    <mergeCell ref="B45:AE45"/>
    <mergeCell ref="B46:AE46"/>
    <mergeCell ref="B47:AE47"/>
    <mergeCell ref="B48:AE48"/>
    <mergeCell ref="B49:AE49"/>
    <mergeCell ref="A39:H40"/>
    <mergeCell ref="I39:N39"/>
    <mergeCell ref="O39:S39"/>
    <mergeCell ref="T39:Y39"/>
    <mergeCell ref="Z39:AE39"/>
    <mergeCell ref="I40:AE40"/>
    <mergeCell ref="A37:H38"/>
    <mergeCell ref="I37:N37"/>
    <mergeCell ref="O37:S37"/>
    <mergeCell ref="T37:Y37"/>
    <mergeCell ref="Z37:AE37"/>
    <mergeCell ref="I38:AE38"/>
    <mergeCell ref="A35:H36"/>
    <mergeCell ref="I35:N35"/>
    <mergeCell ref="O35:S35"/>
    <mergeCell ref="T35:Y35"/>
    <mergeCell ref="Z35:AE35"/>
    <mergeCell ref="I36:AE36"/>
    <mergeCell ref="A33:H34"/>
    <mergeCell ref="I33:N33"/>
    <mergeCell ref="O33:S33"/>
    <mergeCell ref="T33:Y33"/>
    <mergeCell ref="Z33:AE33"/>
    <mergeCell ref="I34:AE34"/>
    <mergeCell ref="A31:H32"/>
    <mergeCell ref="I31:N31"/>
    <mergeCell ref="O31:S31"/>
    <mergeCell ref="T31:Y31"/>
    <mergeCell ref="Z31:AE31"/>
    <mergeCell ref="I32:AE32"/>
    <mergeCell ref="A29:H30"/>
    <mergeCell ref="I29:N29"/>
    <mergeCell ref="O29:S29"/>
    <mergeCell ref="T29:Y29"/>
    <mergeCell ref="Z29:AE29"/>
    <mergeCell ref="I30:AE30"/>
    <mergeCell ref="A27:H28"/>
    <mergeCell ref="I27:N27"/>
    <mergeCell ref="O27:S27"/>
    <mergeCell ref="T27:Y27"/>
    <mergeCell ref="Z27:AE27"/>
    <mergeCell ref="I28:AE28"/>
    <mergeCell ref="A25:H26"/>
    <mergeCell ref="I25:N25"/>
    <mergeCell ref="O25:S25"/>
    <mergeCell ref="T25:Y25"/>
    <mergeCell ref="Z25:AE25"/>
    <mergeCell ref="I26:AE26"/>
    <mergeCell ref="A23:H24"/>
    <mergeCell ref="I23:N23"/>
    <mergeCell ref="O23:S23"/>
    <mergeCell ref="T23:Y23"/>
    <mergeCell ref="Z23:AE23"/>
    <mergeCell ref="I24:AE24"/>
    <mergeCell ref="A21:H22"/>
    <mergeCell ref="I21:N21"/>
    <mergeCell ref="O21:S21"/>
    <mergeCell ref="T21:Y21"/>
    <mergeCell ref="Z21:AE21"/>
    <mergeCell ref="I22:AE22"/>
    <mergeCell ref="A19:H20"/>
    <mergeCell ref="I19:N19"/>
    <mergeCell ref="O19:S19"/>
    <mergeCell ref="T19:Y19"/>
    <mergeCell ref="Z19:AE19"/>
    <mergeCell ref="I20:AE20"/>
    <mergeCell ref="I16:AE16"/>
    <mergeCell ref="A17:H18"/>
    <mergeCell ref="I17:N17"/>
    <mergeCell ref="O17:S17"/>
    <mergeCell ref="T17:Y17"/>
    <mergeCell ref="Z17:AE17"/>
    <mergeCell ref="I18:AE18"/>
    <mergeCell ref="A14:H14"/>
    <mergeCell ref="I14:N14"/>
    <mergeCell ref="O14:S14"/>
    <mergeCell ref="T14:Y14"/>
    <mergeCell ref="Z14:AE14"/>
    <mergeCell ref="A15:H16"/>
    <mergeCell ref="I15:N15"/>
    <mergeCell ref="O15:S15"/>
    <mergeCell ref="T15:Y15"/>
    <mergeCell ref="Z15:AE15"/>
    <mergeCell ref="A12:H13"/>
    <mergeCell ref="I12:N12"/>
    <mergeCell ref="O12:S12"/>
    <mergeCell ref="T12:Y12"/>
    <mergeCell ref="Z12:AE12"/>
    <mergeCell ref="I13:N13"/>
    <mergeCell ref="O13:S13"/>
    <mergeCell ref="T13:Y13"/>
    <mergeCell ref="Z13:AE13"/>
    <mergeCell ref="A5:AE5"/>
    <mergeCell ref="A6:AE6"/>
    <mergeCell ref="A7:AD7"/>
    <mergeCell ref="A8:AE8"/>
    <mergeCell ref="A9:AE9"/>
    <mergeCell ref="A10:AE10"/>
  </mergeCells>
  <printOptions/>
  <pageMargins left="0.7" right="0.16" top="0.44" bottom="0.21" header="0.3" footer="0.17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199"/>
  <sheetViews>
    <sheetView showGridLines="0" view="pageBreakPreview" zoomScaleSheetLayoutView="100" zoomScalePageLayoutView="0" workbookViewId="0" topLeftCell="A15">
      <selection activeCell="A157" sqref="A1:IV16384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625" style="0" customWidth="1"/>
    <col min="8" max="8" width="19.625" style="0" customWidth="1"/>
    <col min="9" max="9" width="3.50390625" style="0" customWidth="1"/>
    <col min="10" max="10" width="5.125" style="0" customWidth="1"/>
    <col min="11" max="28" width="3.50390625" style="0" customWidth="1"/>
    <col min="29" max="29" width="1.4921875" style="0" customWidth="1"/>
    <col min="30" max="30" width="3.375" style="0" hidden="1" customWidth="1"/>
    <col min="31" max="31" width="0.37109375" style="0" customWidth="1"/>
    <col min="32" max="32" width="0.5" style="0" customWidth="1"/>
    <col min="33" max="33" width="12.50390625" style="14" customWidth="1"/>
    <col min="34" max="35" width="1.875" style="0" hidden="1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hidden="1" customWidth="1"/>
    <col min="40" max="40" width="4.50390625" style="0" hidden="1" customWidth="1"/>
    <col min="41" max="50" width="3.50390625" style="0" customWidth="1"/>
    <col min="51" max="51" width="11.125" style="0" customWidth="1"/>
    <col min="52" max="52" width="8.125" style="0" customWidth="1"/>
  </cols>
  <sheetData>
    <row r="1" spans="20:34" s="11" customFormat="1" ht="16.5">
      <c r="T1" s="12" t="s">
        <v>25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G1" s="13"/>
      <c r="AH1"/>
    </row>
    <row r="2" spans="20:34" s="11" customFormat="1" ht="16.5">
      <c r="T2" s="12" t="s">
        <v>74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G2" s="13"/>
      <c r="AH2"/>
    </row>
    <row r="3" spans="20:34" s="11" customFormat="1" ht="17.25" customHeight="1">
      <c r="T3" s="12" t="s">
        <v>75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G3" s="13"/>
      <c r="AH3"/>
    </row>
    <row r="5" spans="1:32" ht="20.25" customHeight="1">
      <c r="A5" s="67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1"/>
    </row>
    <row r="6" spans="1:32" ht="20.25" customHeight="1">
      <c r="A6" s="67" t="s">
        <v>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1"/>
    </row>
    <row r="7" spans="1:32" ht="20.25" customHeight="1">
      <c r="A7" s="68" t="s">
        <v>26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1"/>
      <c r="AF7" s="1"/>
    </row>
    <row r="8" spans="1:32" ht="20.25" customHeight="1">
      <c r="A8" s="70" t="str">
        <f>+'[7]Шуш_1-2 эт с коэф '!A8:AD8</f>
        <v>с 1 июля 2021 г. по 31 декабря 2021 г.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10"/>
    </row>
    <row r="9" spans="1:35" ht="20.25" customHeight="1">
      <c r="A9" s="68" t="s">
        <v>100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2"/>
      <c r="AI9" s="15"/>
    </row>
    <row r="10" spans="35:38" ht="9" customHeight="1">
      <c r="AI10" s="16"/>
      <c r="AJ10" s="105" t="s">
        <v>36</v>
      </c>
      <c r="AL10" s="105" t="s">
        <v>27</v>
      </c>
    </row>
    <row r="11" spans="1:38" s="19" customFormat="1" ht="15">
      <c r="A11" s="107" t="s">
        <v>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4"/>
      <c r="AG11" s="14"/>
      <c r="AH11" s="17"/>
      <c r="AI11" s="18"/>
      <c r="AJ11" s="106"/>
      <c r="AL11" s="106"/>
    </row>
    <row r="12" spans="1:35" s="5" customFormat="1" ht="15">
      <c r="A12" s="108" t="s">
        <v>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/>
      <c r="AI12" s="20"/>
    </row>
    <row r="13" ht="12.75">
      <c r="AI13" s="15"/>
    </row>
    <row r="14" spans="1:35" ht="45.75" customHeight="1">
      <c r="A14" s="109" t="s">
        <v>4</v>
      </c>
      <c r="B14" s="110"/>
      <c r="C14" s="111" t="s">
        <v>28</v>
      </c>
      <c r="D14" s="112"/>
      <c r="E14" s="112"/>
      <c r="F14" s="112"/>
      <c r="G14" s="112"/>
      <c r="H14" s="113"/>
      <c r="I14" s="114" t="s">
        <v>5</v>
      </c>
      <c r="J14" s="114"/>
      <c r="K14" s="114" t="s">
        <v>29</v>
      </c>
      <c r="L14" s="114"/>
      <c r="M14" s="114"/>
      <c r="N14" s="114"/>
      <c r="O14" s="115" t="s">
        <v>83</v>
      </c>
      <c r="P14" s="116"/>
      <c r="Q14" s="116"/>
      <c r="R14" s="116"/>
      <c r="S14" s="117"/>
      <c r="T14" s="114" t="s">
        <v>6</v>
      </c>
      <c r="U14" s="114"/>
      <c r="V14" s="114"/>
      <c r="W14" s="114"/>
      <c r="X14" s="114"/>
      <c r="AI14" s="15"/>
    </row>
    <row r="15" spans="1:38" s="21" customFormat="1" ht="13.5" customHeight="1">
      <c r="A15" s="118">
        <v>1</v>
      </c>
      <c r="B15" s="119"/>
      <c r="C15" s="118">
        <v>2</v>
      </c>
      <c r="D15" s="120"/>
      <c r="E15" s="120"/>
      <c r="F15" s="120"/>
      <c r="G15" s="120"/>
      <c r="H15" s="119"/>
      <c r="I15" s="121">
        <v>3</v>
      </c>
      <c r="J15" s="121"/>
      <c r="K15" s="121">
        <v>4</v>
      </c>
      <c r="L15" s="121"/>
      <c r="M15" s="121"/>
      <c r="N15" s="121"/>
      <c r="O15" s="122">
        <v>5</v>
      </c>
      <c r="P15" s="123"/>
      <c r="Q15" s="123"/>
      <c r="R15" s="123"/>
      <c r="S15" s="124"/>
      <c r="T15" s="121">
        <v>6</v>
      </c>
      <c r="U15" s="121"/>
      <c r="V15" s="121"/>
      <c r="W15" s="121"/>
      <c r="X15" s="121"/>
      <c r="AG15" s="14" t="s">
        <v>30</v>
      </c>
      <c r="AH15"/>
      <c r="AI15" s="22"/>
      <c r="AJ15" s="14" t="s">
        <v>31</v>
      </c>
      <c r="AL15" s="14" t="s">
        <v>32</v>
      </c>
    </row>
    <row r="16" spans="1:38" ht="18.75" customHeight="1" hidden="1">
      <c r="A16" s="125" t="s">
        <v>7</v>
      </c>
      <c r="B16" s="126"/>
      <c r="C16" s="129" t="s">
        <v>84</v>
      </c>
      <c r="D16" s="130"/>
      <c r="E16" s="130"/>
      <c r="F16" s="130"/>
      <c r="G16" s="131"/>
      <c r="H16" s="209" t="s">
        <v>8</v>
      </c>
      <c r="I16" s="135" t="s">
        <v>9</v>
      </c>
      <c r="J16" s="136"/>
      <c r="K16" s="137">
        <v>75.11</v>
      </c>
      <c r="L16" s="137"/>
      <c r="M16" s="137"/>
      <c r="N16" s="137"/>
      <c r="O16" s="138">
        <v>0</v>
      </c>
      <c r="P16" s="139"/>
      <c r="Q16" s="139"/>
      <c r="R16" s="139"/>
      <c r="S16" s="140"/>
      <c r="T16" s="141">
        <f>K16</f>
        <v>75.11</v>
      </c>
      <c r="U16" s="141"/>
      <c r="V16" s="141"/>
      <c r="W16" s="141"/>
      <c r="X16" s="141"/>
      <c r="AG16" s="142">
        <f>T16+T17</f>
        <v>188.19207</v>
      </c>
      <c r="AI16" s="15"/>
      <c r="AJ16" s="142">
        <v>151.33</v>
      </c>
      <c r="AL16" s="144">
        <f>AG16/AJ16</f>
        <v>1.24358732571202</v>
      </c>
    </row>
    <row r="17" spans="1:38" ht="18.75" customHeight="1" hidden="1">
      <c r="A17" s="127"/>
      <c r="B17" s="128"/>
      <c r="C17" s="132"/>
      <c r="D17" s="133"/>
      <c r="E17" s="133"/>
      <c r="F17" s="133"/>
      <c r="G17" s="134"/>
      <c r="H17" s="209" t="s">
        <v>10</v>
      </c>
      <c r="I17" s="135" t="s">
        <v>11</v>
      </c>
      <c r="J17" s="136"/>
      <c r="K17" s="137">
        <v>1780.82</v>
      </c>
      <c r="L17" s="137"/>
      <c r="M17" s="137"/>
      <c r="N17" s="137"/>
      <c r="O17" s="146">
        <f>+'[7]Приказ изм нагрева'!E16</f>
        <v>0.0635</v>
      </c>
      <c r="P17" s="147"/>
      <c r="Q17" s="147"/>
      <c r="R17" s="147"/>
      <c r="S17" s="148"/>
      <c r="T17" s="141">
        <f>K17*O17</f>
        <v>113.08207</v>
      </c>
      <c r="U17" s="141"/>
      <c r="V17" s="141"/>
      <c r="W17" s="141"/>
      <c r="X17" s="141"/>
      <c r="AG17" s="143"/>
      <c r="AI17" s="15"/>
      <c r="AJ17" s="143"/>
      <c r="AL17" s="145"/>
    </row>
    <row r="18" spans="1:38" ht="18.75" customHeight="1" hidden="1">
      <c r="A18" s="125" t="s">
        <v>7</v>
      </c>
      <c r="B18" s="126"/>
      <c r="C18" s="129" t="s">
        <v>85</v>
      </c>
      <c r="D18" s="130"/>
      <c r="E18" s="130"/>
      <c r="F18" s="130"/>
      <c r="G18" s="131"/>
      <c r="H18" s="209" t="s">
        <v>8</v>
      </c>
      <c r="I18" s="135" t="s">
        <v>9</v>
      </c>
      <c r="J18" s="136"/>
      <c r="K18" s="141">
        <f>+K16</f>
        <v>75.11</v>
      </c>
      <c r="L18" s="141"/>
      <c r="M18" s="141"/>
      <c r="N18" s="141"/>
      <c r="O18" s="138">
        <v>0</v>
      </c>
      <c r="P18" s="139"/>
      <c r="Q18" s="139"/>
      <c r="R18" s="139"/>
      <c r="S18" s="140"/>
      <c r="T18" s="141">
        <f>K18</f>
        <v>75.11</v>
      </c>
      <c r="U18" s="141"/>
      <c r="V18" s="141"/>
      <c r="W18" s="141"/>
      <c r="X18" s="141"/>
      <c r="AG18" s="142">
        <f>T18+T19</f>
        <v>179.109888</v>
      </c>
      <c r="AI18" s="15"/>
      <c r="AJ18" s="142">
        <v>151.33</v>
      </c>
      <c r="AL18" s="144">
        <f>AG18/AJ18</f>
        <v>1.1835715852772086</v>
      </c>
    </row>
    <row r="19" spans="1:38" ht="18.75" customHeight="1" hidden="1">
      <c r="A19" s="127"/>
      <c r="B19" s="128"/>
      <c r="C19" s="132"/>
      <c r="D19" s="133"/>
      <c r="E19" s="133"/>
      <c r="F19" s="133"/>
      <c r="G19" s="134"/>
      <c r="H19" s="209" t="s">
        <v>10</v>
      </c>
      <c r="I19" s="135" t="s">
        <v>11</v>
      </c>
      <c r="J19" s="136"/>
      <c r="K19" s="141">
        <f>+K17</f>
        <v>1780.82</v>
      </c>
      <c r="L19" s="141"/>
      <c r="M19" s="141"/>
      <c r="N19" s="141"/>
      <c r="O19" s="146">
        <f>+'[7]Приказ изм нагрева'!F16</f>
        <v>0.0584</v>
      </c>
      <c r="P19" s="147"/>
      <c r="Q19" s="147"/>
      <c r="R19" s="147"/>
      <c r="S19" s="148"/>
      <c r="T19" s="141">
        <f>K19*O19</f>
        <v>103.999888</v>
      </c>
      <c r="U19" s="141"/>
      <c r="V19" s="141"/>
      <c r="W19" s="141"/>
      <c r="X19" s="141"/>
      <c r="AG19" s="143"/>
      <c r="AI19" s="15"/>
      <c r="AJ19" s="143"/>
      <c r="AL19" s="145"/>
    </row>
    <row r="20" spans="1:38" ht="18.75" customHeight="1">
      <c r="A20" s="125" t="s">
        <v>7</v>
      </c>
      <c r="B20" s="126"/>
      <c r="C20" s="129" t="s">
        <v>86</v>
      </c>
      <c r="D20" s="130"/>
      <c r="E20" s="130"/>
      <c r="F20" s="130"/>
      <c r="G20" s="131"/>
      <c r="H20" s="209" t="s">
        <v>8</v>
      </c>
      <c r="I20" s="135" t="s">
        <v>9</v>
      </c>
      <c r="J20" s="136"/>
      <c r="K20" s="141">
        <f>+K16</f>
        <v>75.11</v>
      </c>
      <c r="L20" s="141"/>
      <c r="M20" s="141"/>
      <c r="N20" s="141"/>
      <c r="O20" s="138">
        <v>0</v>
      </c>
      <c r="P20" s="139"/>
      <c r="Q20" s="139"/>
      <c r="R20" s="139"/>
      <c r="S20" s="140"/>
      <c r="T20" s="141">
        <f>K20</f>
        <v>75.11</v>
      </c>
      <c r="U20" s="141"/>
      <c r="V20" s="141"/>
      <c r="W20" s="141"/>
      <c r="X20" s="141"/>
      <c r="AG20" s="142">
        <f>T20+T21</f>
        <v>197.274252</v>
      </c>
      <c r="AI20" s="15"/>
      <c r="AJ20" s="142">
        <v>151.33</v>
      </c>
      <c r="AL20" s="144">
        <f>AG20/AJ20</f>
        <v>1.3036030661468312</v>
      </c>
    </row>
    <row r="21" spans="1:38" ht="18.75" customHeight="1">
      <c r="A21" s="127"/>
      <c r="B21" s="128"/>
      <c r="C21" s="132"/>
      <c r="D21" s="133"/>
      <c r="E21" s="133"/>
      <c r="F21" s="133"/>
      <c r="G21" s="134"/>
      <c r="H21" s="209" t="s">
        <v>10</v>
      </c>
      <c r="I21" s="135" t="s">
        <v>11</v>
      </c>
      <c r="J21" s="136"/>
      <c r="K21" s="141">
        <f>+K17</f>
        <v>1780.82</v>
      </c>
      <c r="L21" s="141"/>
      <c r="M21" s="141"/>
      <c r="N21" s="141"/>
      <c r="O21" s="146">
        <f>+'[7]Приказ изм нагрева'!D16</f>
        <v>0.0686</v>
      </c>
      <c r="P21" s="147"/>
      <c r="Q21" s="147"/>
      <c r="R21" s="147"/>
      <c r="S21" s="148"/>
      <c r="T21" s="141">
        <f>K21*O21</f>
        <v>122.16425199999999</v>
      </c>
      <c r="U21" s="141"/>
      <c r="V21" s="141"/>
      <c r="W21" s="141"/>
      <c r="X21" s="141"/>
      <c r="AG21" s="143"/>
      <c r="AI21" s="15"/>
      <c r="AJ21" s="143"/>
      <c r="AL21" s="145"/>
    </row>
    <row r="22" spans="1:38" ht="18.75" customHeight="1">
      <c r="A22" s="125" t="s">
        <v>7</v>
      </c>
      <c r="B22" s="126"/>
      <c r="C22" s="129" t="s">
        <v>87</v>
      </c>
      <c r="D22" s="130"/>
      <c r="E22" s="130"/>
      <c r="F22" s="130"/>
      <c r="G22" s="131"/>
      <c r="H22" s="209" t="s">
        <v>8</v>
      </c>
      <c r="I22" s="135" t="s">
        <v>9</v>
      </c>
      <c r="J22" s="136"/>
      <c r="K22" s="141">
        <f>+K16</f>
        <v>75.11</v>
      </c>
      <c r="L22" s="141"/>
      <c r="M22" s="141"/>
      <c r="N22" s="141"/>
      <c r="O22" s="138">
        <v>0</v>
      </c>
      <c r="P22" s="139"/>
      <c r="Q22" s="139"/>
      <c r="R22" s="139"/>
      <c r="S22" s="140"/>
      <c r="T22" s="141">
        <f>K22</f>
        <v>75.11</v>
      </c>
      <c r="U22" s="141"/>
      <c r="V22" s="141"/>
      <c r="W22" s="141"/>
      <c r="X22" s="141"/>
      <c r="AG22" s="142">
        <f>T22+T23</f>
        <v>188.19207</v>
      </c>
      <c r="AI22" s="15"/>
      <c r="AJ22" s="142">
        <v>151.33</v>
      </c>
      <c r="AL22" s="144">
        <f>AG22/AJ22</f>
        <v>1.24358732571202</v>
      </c>
    </row>
    <row r="23" spans="1:38" ht="18.75" customHeight="1">
      <c r="A23" s="127"/>
      <c r="B23" s="128"/>
      <c r="C23" s="132"/>
      <c r="D23" s="133"/>
      <c r="E23" s="133"/>
      <c r="F23" s="133"/>
      <c r="G23" s="134"/>
      <c r="H23" s="209" t="s">
        <v>10</v>
      </c>
      <c r="I23" s="135" t="s">
        <v>11</v>
      </c>
      <c r="J23" s="136"/>
      <c r="K23" s="141">
        <f>+K17</f>
        <v>1780.82</v>
      </c>
      <c r="L23" s="141"/>
      <c r="M23" s="141"/>
      <c r="N23" s="141"/>
      <c r="O23" s="146">
        <f>+'[7]Приказ изм нагрева'!E16</f>
        <v>0.0635</v>
      </c>
      <c r="P23" s="147"/>
      <c r="Q23" s="147"/>
      <c r="R23" s="147"/>
      <c r="S23" s="148"/>
      <c r="T23" s="141">
        <f>K23*O23</f>
        <v>113.08207</v>
      </c>
      <c r="U23" s="141"/>
      <c r="V23" s="141"/>
      <c r="W23" s="141"/>
      <c r="X23" s="141"/>
      <c r="AG23" s="143"/>
      <c r="AI23" s="15"/>
      <c r="AJ23" s="143"/>
      <c r="AL23" s="145"/>
    </row>
    <row r="24" ht="12.75">
      <c r="AI24" s="15"/>
    </row>
    <row r="25" spans="1:35" s="5" customFormat="1" ht="15">
      <c r="A25" s="108" t="s">
        <v>12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210"/>
      <c r="AG25" s="210"/>
      <c r="AH25"/>
      <c r="AI25" s="20"/>
    </row>
    <row r="26" ht="12.75" hidden="1">
      <c r="AI26" s="15"/>
    </row>
    <row r="27" spans="1:33" s="24" customFormat="1" ht="28.5" customHeight="1" hidden="1">
      <c r="A27" s="149" t="s">
        <v>39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23"/>
      <c r="AG27" s="23"/>
    </row>
    <row r="28" spans="1:35" ht="51" customHeight="1" hidden="1">
      <c r="A28" s="109" t="s">
        <v>4</v>
      </c>
      <c r="B28" s="110"/>
      <c r="C28" s="111" t="s">
        <v>28</v>
      </c>
      <c r="D28" s="112"/>
      <c r="E28" s="112"/>
      <c r="F28" s="112"/>
      <c r="G28" s="112"/>
      <c r="H28" s="113"/>
      <c r="I28" s="114" t="s">
        <v>5</v>
      </c>
      <c r="J28" s="114"/>
      <c r="K28" s="114" t="s">
        <v>29</v>
      </c>
      <c r="L28" s="114"/>
      <c r="M28" s="114"/>
      <c r="N28" s="114"/>
      <c r="O28" s="114" t="s">
        <v>40</v>
      </c>
      <c r="P28" s="114"/>
      <c r="Q28" s="114"/>
      <c r="R28" s="114"/>
      <c r="S28" s="114"/>
      <c r="T28" s="114" t="s">
        <v>6</v>
      </c>
      <c r="U28" s="114"/>
      <c r="V28" s="114"/>
      <c r="W28" s="114"/>
      <c r="X28" s="114"/>
      <c r="AI28" s="15"/>
    </row>
    <row r="29" spans="1:38" ht="12.75" customHeight="1" hidden="1">
      <c r="A29" s="118">
        <v>1</v>
      </c>
      <c r="B29" s="119"/>
      <c r="C29" s="118">
        <v>2</v>
      </c>
      <c r="D29" s="120"/>
      <c r="E29" s="120"/>
      <c r="F29" s="120"/>
      <c r="G29" s="120"/>
      <c r="H29" s="119"/>
      <c r="I29" s="121">
        <v>3</v>
      </c>
      <c r="J29" s="121"/>
      <c r="K29" s="121">
        <v>4</v>
      </c>
      <c r="L29" s="121"/>
      <c r="M29" s="121"/>
      <c r="N29" s="121"/>
      <c r="O29" s="121">
        <v>5</v>
      </c>
      <c r="P29" s="121"/>
      <c r="Q29" s="121"/>
      <c r="R29" s="121"/>
      <c r="S29" s="121"/>
      <c r="T29" s="122" t="s">
        <v>80</v>
      </c>
      <c r="U29" s="123"/>
      <c r="V29" s="123"/>
      <c r="W29" s="123"/>
      <c r="X29" s="124"/>
      <c r="AG29" s="14" t="s">
        <v>33</v>
      </c>
      <c r="AI29" s="15"/>
      <c r="AJ29" s="14" t="s">
        <v>33</v>
      </c>
      <c r="AL29" s="14" t="s">
        <v>32</v>
      </c>
    </row>
    <row r="30" spans="1:38" ht="12.75" customHeight="1" hidden="1">
      <c r="A30" s="125" t="s">
        <v>7</v>
      </c>
      <c r="B30" s="126"/>
      <c r="C30" s="150" t="s">
        <v>84</v>
      </c>
      <c r="D30" s="151"/>
      <c r="E30" s="151"/>
      <c r="F30" s="151"/>
      <c r="G30" s="152"/>
      <c r="H30" s="209" t="s">
        <v>8</v>
      </c>
      <c r="I30" s="135" t="s">
        <v>9</v>
      </c>
      <c r="J30" s="136"/>
      <c r="K30" s="141">
        <f aca="true" t="shared" si="0" ref="K30:K37">K16</f>
        <v>75.11</v>
      </c>
      <c r="L30" s="141"/>
      <c r="M30" s="141"/>
      <c r="N30" s="141"/>
      <c r="O30" s="156">
        <v>3.3</v>
      </c>
      <c r="P30" s="156"/>
      <c r="Q30" s="156"/>
      <c r="R30" s="156"/>
      <c r="S30" s="156"/>
      <c r="T30" s="141">
        <f aca="true" t="shared" si="1" ref="T30:T37">K30*O30</f>
        <v>247.86299999999997</v>
      </c>
      <c r="U30" s="141"/>
      <c r="V30" s="141"/>
      <c r="W30" s="141"/>
      <c r="X30" s="141"/>
      <c r="AG30" s="142">
        <f>T30+T31</f>
        <v>621.033831</v>
      </c>
      <c r="AI30" s="15"/>
      <c r="AJ30" s="157">
        <v>844.99</v>
      </c>
      <c r="AL30" s="144">
        <f>AG30/AJ30</f>
        <v>0.7349599770411483</v>
      </c>
    </row>
    <row r="31" spans="1:38" ht="12.75" hidden="1">
      <c r="A31" s="127"/>
      <c r="B31" s="128"/>
      <c r="C31" s="153"/>
      <c r="D31" s="154"/>
      <c r="E31" s="154"/>
      <c r="F31" s="154"/>
      <c r="G31" s="155"/>
      <c r="H31" s="209" t="s">
        <v>10</v>
      </c>
      <c r="I31" s="135" t="s">
        <v>11</v>
      </c>
      <c r="J31" s="136"/>
      <c r="K31" s="141">
        <f t="shared" si="0"/>
        <v>1780.82</v>
      </c>
      <c r="L31" s="141"/>
      <c r="M31" s="141"/>
      <c r="N31" s="141"/>
      <c r="O31" s="159">
        <f>O30*O$17</f>
        <v>0.20955</v>
      </c>
      <c r="P31" s="159"/>
      <c r="Q31" s="159"/>
      <c r="R31" s="159"/>
      <c r="S31" s="159"/>
      <c r="T31" s="141">
        <f t="shared" si="1"/>
        <v>373.17083099999996</v>
      </c>
      <c r="U31" s="141"/>
      <c r="V31" s="141"/>
      <c r="W31" s="141"/>
      <c r="X31" s="141"/>
      <c r="AG31" s="143"/>
      <c r="AI31" s="15"/>
      <c r="AJ31" s="158"/>
      <c r="AL31" s="145"/>
    </row>
    <row r="32" spans="1:38" ht="12.75" customHeight="1" hidden="1">
      <c r="A32" s="125" t="s">
        <v>7</v>
      </c>
      <c r="B32" s="126"/>
      <c r="C32" s="150" t="s">
        <v>85</v>
      </c>
      <c r="D32" s="151"/>
      <c r="E32" s="151"/>
      <c r="F32" s="151"/>
      <c r="G32" s="152"/>
      <c r="H32" s="209" t="s">
        <v>8</v>
      </c>
      <c r="I32" s="135" t="s">
        <v>9</v>
      </c>
      <c r="J32" s="136"/>
      <c r="K32" s="141">
        <f t="shared" si="0"/>
        <v>75.11</v>
      </c>
      <c r="L32" s="141"/>
      <c r="M32" s="141"/>
      <c r="N32" s="141"/>
      <c r="O32" s="159">
        <f>+O30</f>
        <v>3.3</v>
      </c>
      <c r="P32" s="159"/>
      <c r="Q32" s="159"/>
      <c r="R32" s="159"/>
      <c r="S32" s="159"/>
      <c r="T32" s="141">
        <f t="shared" si="1"/>
        <v>247.86299999999997</v>
      </c>
      <c r="U32" s="141"/>
      <c r="V32" s="141"/>
      <c r="W32" s="141"/>
      <c r="X32" s="141"/>
      <c r="AG32" s="142">
        <f>T32+T33</f>
        <v>591.0626304</v>
      </c>
      <c r="AI32" s="15"/>
      <c r="AJ32" s="157">
        <v>844.99</v>
      </c>
      <c r="AL32" s="144">
        <f>AG32/AJ32</f>
        <v>0.6994906808364596</v>
      </c>
    </row>
    <row r="33" spans="1:38" ht="12.75" customHeight="1" hidden="1">
      <c r="A33" s="127"/>
      <c r="B33" s="128"/>
      <c r="C33" s="153"/>
      <c r="D33" s="154"/>
      <c r="E33" s="154"/>
      <c r="F33" s="154"/>
      <c r="G33" s="155"/>
      <c r="H33" s="209" t="s">
        <v>10</v>
      </c>
      <c r="I33" s="135" t="s">
        <v>11</v>
      </c>
      <c r="J33" s="136"/>
      <c r="K33" s="141">
        <f t="shared" si="0"/>
        <v>1780.82</v>
      </c>
      <c r="L33" s="141"/>
      <c r="M33" s="141"/>
      <c r="N33" s="141"/>
      <c r="O33" s="159">
        <f>O32*O$19</f>
        <v>0.19272</v>
      </c>
      <c r="P33" s="159"/>
      <c r="Q33" s="159"/>
      <c r="R33" s="159"/>
      <c r="S33" s="159"/>
      <c r="T33" s="141">
        <f t="shared" si="1"/>
        <v>343.1996304</v>
      </c>
      <c r="U33" s="141"/>
      <c r="V33" s="141"/>
      <c r="W33" s="141"/>
      <c r="X33" s="141"/>
      <c r="AG33" s="143"/>
      <c r="AI33" s="15"/>
      <c r="AJ33" s="158"/>
      <c r="AL33" s="145"/>
    </row>
    <row r="34" spans="1:38" ht="12.75" customHeight="1" hidden="1">
      <c r="A34" s="125" t="s">
        <v>7</v>
      </c>
      <c r="B34" s="126"/>
      <c r="C34" s="150" t="s">
        <v>86</v>
      </c>
      <c r="D34" s="151"/>
      <c r="E34" s="151"/>
      <c r="F34" s="151"/>
      <c r="G34" s="152"/>
      <c r="H34" s="209" t="s">
        <v>8</v>
      </c>
      <c r="I34" s="135" t="s">
        <v>9</v>
      </c>
      <c r="J34" s="136"/>
      <c r="K34" s="141">
        <f t="shared" si="0"/>
        <v>75.11</v>
      </c>
      <c r="L34" s="141"/>
      <c r="M34" s="141"/>
      <c r="N34" s="141"/>
      <c r="O34" s="159">
        <f>+O30</f>
        <v>3.3</v>
      </c>
      <c r="P34" s="159"/>
      <c r="Q34" s="159"/>
      <c r="R34" s="159"/>
      <c r="S34" s="159"/>
      <c r="T34" s="141">
        <f t="shared" si="1"/>
        <v>247.86299999999997</v>
      </c>
      <c r="U34" s="141"/>
      <c r="V34" s="141"/>
      <c r="W34" s="141"/>
      <c r="X34" s="141"/>
      <c r="AG34" s="142">
        <f>T34+T35</f>
        <v>651.0050315999999</v>
      </c>
      <c r="AI34" s="15"/>
      <c r="AJ34" s="157">
        <v>844.99</v>
      </c>
      <c r="AL34" s="144">
        <f>AG34/AJ34</f>
        <v>0.7704292732458371</v>
      </c>
    </row>
    <row r="35" spans="1:38" ht="12.75" customHeight="1" hidden="1">
      <c r="A35" s="127"/>
      <c r="B35" s="128"/>
      <c r="C35" s="153"/>
      <c r="D35" s="154"/>
      <c r="E35" s="154"/>
      <c r="F35" s="154"/>
      <c r="G35" s="155"/>
      <c r="H35" s="209" t="s">
        <v>10</v>
      </c>
      <c r="I35" s="135" t="s">
        <v>11</v>
      </c>
      <c r="J35" s="136"/>
      <c r="K35" s="141">
        <f t="shared" si="0"/>
        <v>1780.82</v>
      </c>
      <c r="L35" s="141"/>
      <c r="M35" s="141"/>
      <c r="N35" s="141"/>
      <c r="O35" s="159">
        <f>O34*O$21</f>
        <v>0.22637999999999997</v>
      </c>
      <c r="P35" s="159"/>
      <c r="Q35" s="159"/>
      <c r="R35" s="159"/>
      <c r="S35" s="159"/>
      <c r="T35" s="141">
        <f t="shared" si="1"/>
        <v>403.14203159999994</v>
      </c>
      <c r="U35" s="141"/>
      <c r="V35" s="141"/>
      <c r="W35" s="141"/>
      <c r="X35" s="141"/>
      <c r="AG35" s="143"/>
      <c r="AI35" s="15"/>
      <c r="AJ35" s="158"/>
      <c r="AL35" s="145"/>
    </row>
    <row r="36" spans="1:38" ht="12.75" customHeight="1" hidden="1">
      <c r="A36" s="125" t="s">
        <v>7</v>
      </c>
      <c r="B36" s="126"/>
      <c r="C36" s="150" t="s">
        <v>87</v>
      </c>
      <c r="D36" s="151"/>
      <c r="E36" s="151"/>
      <c r="F36" s="151"/>
      <c r="G36" s="152"/>
      <c r="H36" s="209" t="s">
        <v>8</v>
      </c>
      <c r="I36" s="135" t="s">
        <v>9</v>
      </c>
      <c r="J36" s="136"/>
      <c r="K36" s="141">
        <f t="shared" si="0"/>
        <v>75.11</v>
      </c>
      <c r="L36" s="141"/>
      <c r="M36" s="141"/>
      <c r="N36" s="141"/>
      <c r="O36" s="159">
        <f>+O30</f>
        <v>3.3</v>
      </c>
      <c r="P36" s="159"/>
      <c r="Q36" s="159"/>
      <c r="R36" s="159"/>
      <c r="S36" s="159"/>
      <c r="T36" s="141">
        <f t="shared" si="1"/>
        <v>247.86299999999997</v>
      </c>
      <c r="U36" s="141"/>
      <c r="V36" s="141"/>
      <c r="W36" s="141"/>
      <c r="X36" s="141"/>
      <c r="AG36" s="142">
        <f>T36+T37</f>
        <v>621.033831</v>
      </c>
      <c r="AI36" s="15"/>
      <c r="AJ36" s="157">
        <v>844.99</v>
      </c>
      <c r="AL36" s="144">
        <f>AG36/AJ36</f>
        <v>0.7349599770411483</v>
      </c>
    </row>
    <row r="37" spans="1:38" ht="12.75" customHeight="1" hidden="1">
      <c r="A37" s="127"/>
      <c r="B37" s="128"/>
      <c r="C37" s="153"/>
      <c r="D37" s="154"/>
      <c r="E37" s="154"/>
      <c r="F37" s="154"/>
      <c r="G37" s="155"/>
      <c r="H37" s="209" t="s">
        <v>10</v>
      </c>
      <c r="I37" s="135" t="s">
        <v>11</v>
      </c>
      <c r="J37" s="136"/>
      <c r="K37" s="141">
        <f t="shared" si="0"/>
        <v>1780.82</v>
      </c>
      <c r="L37" s="141"/>
      <c r="M37" s="141"/>
      <c r="N37" s="141"/>
      <c r="O37" s="159">
        <f>O36*O$23</f>
        <v>0.20955</v>
      </c>
      <c r="P37" s="159"/>
      <c r="Q37" s="159"/>
      <c r="R37" s="159"/>
      <c r="S37" s="159"/>
      <c r="T37" s="141">
        <f t="shared" si="1"/>
        <v>373.17083099999996</v>
      </c>
      <c r="U37" s="141"/>
      <c r="V37" s="141"/>
      <c r="W37" s="141"/>
      <c r="X37" s="141"/>
      <c r="AG37" s="143"/>
      <c r="AI37" s="15"/>
      <c r="AJ37" s="158"/>
      <c r="AL37" s="145"/>
    </row>
    <row r="38" spans="4:35" ht="12.75" hidden="1">
      <c r="D38" s="61"/>
      <c r="E38" s="61"/>
      <c r="F38" s="61"/>
      <c r="G38" s="61"/>
      <c r="H38" s="61"/>
      <c r="I38" s="61"/>
      <c r="J38" s="61"/>
      <c r="AI38" s="15"/>
    </row>
    <row r="39" spans="1:33" s="24" customFormat="1" ht="27" customHeight="1">
      <c r="A39" s="149" t="s">
        <v>41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23"/>
      <c r="AG39" s="23"/>
    </row>
    <row r="40" spans="1:35" ht="51" customHeight="1">
      <c r="A40" s="109" t="s">
        <v>4</v>
      </c>
      <c r="B40" s="110"/>
      <c r="C40" s="111" t="s">
        <v>28</v>
      </c>
      <c r="D40" s="112"/>
      <c r="E40" s="112"/>
      <c r="F40" s="112"/>
      <c r="G40" s="112"/>
      <c r="H40" s="113"/>
      <c r="I40" s="114" t="s">
        <v>5</v>
      </c>
      <c r="J40" s="114"/>
      <c r="K40" s="114" t="s">
        <v>29</v>
      </c>
      <c r="L40" s="114"/>
      <c r="M40" s="114"/>
      <c r="N40" s="114"/>
      <c r="O40" s="114" t="str">
        <f>+O28</f>
        <v>Норматив
 горячей воды
куб.м. ** Гкал/куб.м</v>
      </c>
      <c r="P40" s="114"/>
      <c r="Q40" s="114"/>
      <c r="R40" s="114"/>
      <c r="S40" s="114"/>
      <c r="T40" s="114" t="s">
        <v>6</v>
      </c>
      <c r="U40" s="114"/>
      <c r="V40" s="114"/>
      <c r="W40" s="114"/>
      <c r="X40" s="114"/>
      <c r="AI40" s="15"/>
    </row>
    <row r="41" spans="1:38" ht="12.75" customHeight="1">
      <c r="A41" s="118">
        <v>1</v>
      </c>
      <c r="B41" s="119"/>
      <c r="C41" s="118">
        <v>2</v>
      </c>
      <c r="D41" s="120"/>
      <c r="E41" s="120"/>
      <c r="F41" s="120"/>
      <c r="G41" s="120"/>
      <c r="H41" s="119"/>
      <c r="I41" s="121">
        <v>3</v>
      </c>
      <c r="J41" s="121"/>
      <c r="K41" s="121">
        <v>4</v>
      </c>
      <c r="L41" s="121"/>
      <c r="M41" s="121"/>
      <c r="N41" s="121"/>
      <c r="O41" s="121">
        <v>5</v>
      </c>
      <c r="P41" s="121"/>
      <c r="Q41" s="121"/>
      <c r="R41" s="121"/>
      <c r="S41" s="121"/>
      <c r="T41" s="122" t="s">
        <v>80</v>
      </c>
      <c r="U41" s="123"/>
      <c r="V41" s="123"/>
      <c r="W41" s="123"/>
      <c r="X41" s="124"/>
      <c r="AI41" s="15"/>
      <c r="AJ41" s="14"/>
      <c r="AL41" s="14"/>
    </row>
    <row r="42" spans="1:38" ht="12.75" customHeight="1" hidden="1">
      <c r="A42" s="125" t="s">
        <v>7</v>
      </c>
      <c r="B42" s="126"/>
      <c r="C42" s="150" t="s">
        <v>84</v>
      </c>
      <c r="D42" s="151"/>
      <c r="E42" s="151"/>
      <c r="F42" s="151"/>
      <c r="G42" s="152"/>
      <c r="H42" s="209" t="s">
        <v>8</v>
      </c>
      <c r="I42" s="135" t="s">
        <v>9</v>
      </c>
      <c r="J42" s="136"/>
      <c r="K42" s="141">
        <f>K20</f>
        <v>75.11</v>
      </c>
      <c r="L42" s="141"/>
      <c r="M42" s="141"/>
      <c r="N42" s="141"/>
      <c r="O42" s="156">
        <v>3.24</v>
      </c>
      <c r="P42" s="156"/>
      <c r="Q42" s="156"/>
      <c r="R42" s="156"/>
      <c r="S42" s="156"/>
      <c r="T42" s="141">
        <f aca="true" t="shared" si="2" ref="T42:T49">K42*O42</f>
        <v>243.3564</v>
      </c>
      <c r="U42" s="141"/>
      <c r="V42" s="141"/>
      <c r="W42" s="141"/>
      <c r="X42" s="141"/>
      <c r="AG42" s="142">
        <f>T42+T43</f>
        <v>609.7423068</v>
      </c>
      <c r="AI42" s="15"/>
      <c r="AJ42" s="157">
        <v>810.49</v>
      </c>
      <c r="AL42" s="144">
        <f>AG42/AJ42</f>
        <v>0.75231317696702</v>
      </c>
    </row>
    <row r="43" spans="1:38" ht="12.75" customHeight="1" hidden="1">
      <c r="A43" s="127"/>
      <c r="B43" s="128"/>
      <c r="C43" s="153"/>
      <c r="D43" s="154"/>
      <c r="E43" s="154"/>
      <c r="F43" s="154"/>
      <c r="G43" s="155"/>
      <c r="H43" s="209" t="s">
        <v>10</v>
      </c>
      <c r="I43" s="135" t="s">
        <v>11</v>
      </c>
      <c r="J43" s="136"/>
      <c r="K43" s="141">
        <f>K21</f>
        <v>1780.82</v>
      </c>
      <c r="L43" s="141"/>
      <c r="M43" s="141"/>
      <c r="N43" s="141"/>
      <c r="O43" s="159">
        <f>O42*O$17</f>
        <v>0.20574</v>
      </c>
      <c r="P43" s="159"/>
      <c r="Q43" s="159"/>
      <c r="R43" s="159"/>
      <c r="S43" s="159"/>
      <c r="T43" s="141">
        <f t="shared" si="2"/>
        <v>366.3859068</v>
      </c>
      <c r="U43" s="141"/>
      <c r="V43" s="141"/>
      <c r="W43" s="141"/>
      <c r="X43" s="141"/>
      <c r="AG43" s="143"/>
      <c r="AI43" s="15"/>
      <c r="AJ43" s="158"/>
      <c r="AL43" s="145"/>
    </row>
    <row r="44" spans="1:38" ht="12.75" customHeight="1" hidden="1">
      <c r="A44" s="125" t="s">
        <v>7</v>
      </c>
      <c r="B44" s="126"/>
      <c r="C44" s="150" t="s">
        <v>85</v>
      </c>
      <c r="D44" s="151"/>
      <c r="E44" s="151"/>
      <c r="F44" s="151"/>
      <c r="G44" s="152"/>
      <c r="H44" s="209" t="s">
        <v>8</v>
      </c>
      <c r="I44" s="135" t="s">
        <v>9</v>
      </c>
      <c r="J44" s="136"/>
      <c r="K44" s="141">
        <f aca="true" t="shared" si="3" ref="K44:K49">K30</f>
        <v>75.11</v>
      </c>
      <c r="L44" s="141"/>
      <c r="M44" s="141"/>
      <c r="N44" s="141"/>
      <c r="O44" s="159">
        <f>+O42</f>
        <v>3.24</v>
      </c>
      <c r="P44" s="159"/>
      <c r="Q44" s="159"/>
      <c r="R44" s="159"/>
      <c r="S44" s="159"/>
      <c r="T44" s="141">
        <f t="shared" si="2"/>
        <v>243.3564</v>
      </c>
      <c r="U44" s="141"/>
      <c r="V44" s="141"/>
      <c r="W44" s="141"/>
      <c r="X44" s="141"/>
      <c r="AG44" s="142">
        <f>T44+T45</f>
        <v>580.31603712</v>
      </c>
      <c r="AI44" s="15"/>
      <c r="AJ44" s="157">
        <v>844.99</v>
      </c>
      <c r="AL44" s="144">
        <f>AG44/AJ44</f>
        <v>0.6867726684576149</v>
      </c>
    </row>
    <row r="45" spans="1:38" ht="12.75" customHeight="1" hidden="1">
      <c r="A45" s="127"/>
      <c r="B45" s="128"/>
      <c r="C45" s="153"/>
      <c r="D45" s="154"/>
      <c r="E45" s="154"/>
      <c r="F45" s="154"/>
      <c r="G45" s="155"/>
      <c r="H45" s="209" t="s">
        <v>10</v>
      </c>
      <c r="I45" s="135" t="s">
        <v>11</v>
      </c>
      <c r="J45" s="136"/>
      <c r="K45" s="141">
        <f t="shared" si="3"/>
        <v>1780.82</v>
      </c>
      <c r="L45" s="141"/>
      <c r="M45" s="141"/>
      <c r="N45" s="141"/>
      <c r="O45" s="159">
        <f>O44*O$19</f>
        <v>0.18921600000000002</v>
      </c>
      <c r="P45" s="159"/>
      <c r="Q45" s="159"/>
      <c r="R45" s="159"/>
      <c r="S45" s="159"/>
      <c r="T45" s="141">
        <f t="shared" si="2"/>
        <v>336.95963712</v>
      </c>
      <c r="U45" s="141"/>
      <c r="V45" s="141"/>
      <c r="W45" s="141"/>
      <c r="X45" s="141"/>
      <c r="AG45" s="143"/>
      <c r="AI45" s="15"/>
      <c r="AJ45" s="158"/>
      <c r="AL45" s="145"/>
    </row>
    <row r="46" spans="1:38" ht="12.75" customHeight="1">
      <c r="A46" s="125" t="s">
        <v>7</v>
      </c>
      <c r="B46" s="126"/>
      <c r="C46" s="150" t="s">
        <v>86</v>
      </c>
      <c r="D46" s="151"/>
      <c r="E46" s="151"/>
      <c r="F46" s="151"/>
      <c r="G46" s="152"/>
      <c r="H46" s="209" t="s">
        <v>8</v>
      </c>
      <c r="I46" s="135" t="s">
        <v>9</v>
      </c>
      <c r="J46" s="136"/>
      <c r="K46" s="141">
        <f t="shared" si="3"/>
        <v>75.11</v>
      </c>
      <c r="L46" s="141"/>
      <c r="M46" s="141"/>
      <c r="N46" s="141"/>
      <c r="O46" s="159">
        <f>+O42</f>
        <v>3.24</v>
      </c>
      <c r="P46" s="159"/>
      <c r="Q46" s="159"/>
      <c r="R46" s="159"/>
      <c r="S46" s="159"/>
      <c r="T46" s="141">
        <f t="shared" si="2"/>
        <v>243.3564</v>
      </c>
      <c r="U46" s="141"/>
      <c r="V46" s="141"/>
      <c r="W46" s="141"/>
      <c r="X46" s="141"/>
      <c r="AG46" s="142">
        <f>T46+T47</f>
        <v>639.16857648</v>
      </c>
      <c r="AI46" s="15"/>
      <c r="AJ46" s="157">
        <v>844.99</v>
      </c>
      <c r="AL46" s="144">
        <f>AG46/AJ46</f>
        <v>0.756421468277731</v>
      </c>
    </row>
    <row r="47" spans="1:38" ht="12.75" customHeight="1">
      <c r="A47" s="127"/>
      <c r="B47" s="128"/>
      <c r="C47" s="153"/>
      <c r="D47" s="154"/>
      <c r="E47" s="154"/>
      <c r="F47" s="154"/>
      <c r="G47" s="155"/>
      <c r="H47" s="209" t="s">
        <v>10</v>
      </c>
      <c r="I47" s="135" t="s">
        <v>11</v>
      </c>
      <c r="J47" s="136"/>
      <c r="K47" s="141">
        <f t="shared" si="3"/>
        <v>1780.82</v>
      </c>
      <c r="L47" s="141"/>
      <c r="M47" s="141"/>
      <c r="N47" s="141"/>
      <c r="O47" s="159">
        <f>O46*O$21</f>
        <v>0.222264</v>
      </c>
      <c r="P47" s="159"/>
      <c r="Q47" s="159"/>
      <c r="R47" s="159"/>
      <c r="S47" s="159"/>
      <c r="T47" s="141">
        <f t="shared" si="2"/>
        <v>395.81217647999995</v>
      </c>
      <c r="U47" s="141"/>
      <c r="V47" s="141"/>
      <c r="W47" s="141"/>
      <c r="X47" s="141"/>
      <c r="AG47" s="143"/>
      <c r="AI47" s="15"/>
      <c r="AJ47" s="158"/>
      <c r="AL47" s="145"/>
    </row>
    <row r="48" spans="1:38" ht="12.75" customHeight="1">
      <c r="A48" s="125" t="s">
        <v>7</v>
      </c>
      <c r="B48" s="126"/>
      <c r="C48" s="150" t="s">
        <v>87</v>
      </c>
      <c r="D48" s="151"/>
      <c r="E48" s="151"/>
      <c r="F48" s="151"/>
      <c r="G48" s="152"/>
      <c r="H48" s="209" t="s">
        <v>8</v>
      </c>
      <c r="I48" s="135" t="s">
        <v>9</v>
      </c>
      <c r="J48" s="136"/>
      <c r="K48" s="141">
        <f t="shared" si="3"/>
        <v>75.11</v>
      </c>
      <c r="L48" s="141"/>
      <c r="M48" s="141"/>
      <c r="N48" s="141"/>
      <c r="O48" s="159">
        <f>+O42</f>
        <v>3.24</v>
      </c>
      <c r="P48" s="159"/>
      <c r="Q48" s="159"/>
      <c r="R48" s="159"/>
      <c r="S48" s="159"/>
      <c r="T48" s="141">
        <f t="shared" si="2"/>
        <v>243.3564</v>
      </c>
      <c r="U48" s="141"/>
      <c r="V48" s="141"/>
      <c r="W48" s="141"/>
      <c r="X48" s="141"/>
      <c r="AG48" s="142">
        <f>T48+T49</f>
        <v>609.7423068</v>
      </c>
      <c r="AI48" s="15"/>
      <c r="AJ48" s="157">
        <v>844.99</v>
      </c>
      <c r="AL48" s="144">
        <f>AG48/AJ48</f>
        <v>0.721597068367673</v>
      </c>
    </row>
    <row r="49" spans="1:38" ht="12.75" customHeight="1">
      <c r="A49" s="127"/>
      <c r="B49" s="128"/>
      <c r="C49" s="153"/>
      <c r="D49" s="154"/>
      <c r="E49" s="154"/>
      <c r="F49" s="154"/>
      <c r="G49" s="155"/>
      <c r="H49" s="209" t="s">
        <v>10</v>
      </c>
      <c r="I49" s="135" t="s">
        <v>11</v>
      </c>
      <c r="J49" s="136"/>
      <c r="K49" s="141">
        <f t="shared" si="3"/>
        <v>1780.82</v>
      </c>
      <c r="L49" s="141"/>
      <c r="M49" s="141"/>
      <c r="N49" s="141"/>
      <c r="O49" s="159">
        <f>O48*O$23</f>
        <v>0.20574</v>
      </c>
      <c r="P49" s="159"/>
      <c r="Q49" s="159"/>
      <c r="R49" s="159"/>
      <c r="S49" s="159"/>
      <c r="T49" s="141">
        <f t="shared" si="2"/>
        <v>366.3859068</v>
      </c>
      <c r="U49" s="141"/>
      <c r="V49" s="141"/>
      <c r="W49" s="141"/>
      <c r="X49" s="141"/>
      <c r="AG49" s="143"/>
      <c r="AI49" s="15"/>
      <c r="AJ49" s="158"/>
      <c r="AL49" s="145"/>
    </row>
    <row r="50" spans="4:35" ht="12.75" hidden="1">
      <c r="D50" s="61"/>
      <c r="E50" s="61"/>
      <c r="F50" s="61"/>
      <c r="G50" s="61"/>
      <c r="H50" s="61"/>
      <c r="I50" s="61"/>
      <c r="J50" s="61"/>
      <c r="AI50" s="15"/>
    </row>
    <row r="51" spans="1:33" s="24" customFormat="1" ht="30" customHeight="1" hidden="1">
      <c r="A51" s="149" t="s">
        <v>42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</row>
    <row r="52" spans="1:35" ht="51" customHeight="1" hidden="1">
      <c r="A52" s="109" t="s">
        <v>4</v>
      </c>
      <c r="B52" s="110"/>
      <c r="C52" s="111" t="s">
        <v>28</v>
      </c>
      <c r="D52" s="112"/>
      <c r="E52" s="112"/>
      <c r="F52" s="112"/>
      <c r="G52" s="112"/>
      <c r="H52" s="113"/>
      <c r="I52" s="114" t="s">
        <v>5</v>
      </c>
      <c r="J52" s="114"/>
      <c r="K52" s="114" t="s">
        <v>29</v>
      </c>
      <c r="L52" s="114"/>
      <c r="M52" s="114"/>
      <c r="N52" s="114"/>
      <c r="O52" s="114" t="str">
        <f>+O40</f>
        <v>Норматив
 горячей воды
куб.м. ** Гкал/куб.м</v>
      </c>
      <c r="P52" s="114"/>
      <c r="Q52" s="114"/>
      <c r="R52" s="114"/>
      <c r="S52" s="114"/>
      <c r="T52" s="114" t="s">
        <v>6</v>
      </c>
      <c r="U52" s="114"/>
      <c r="V52" s="114"/>
      <c r="W52" s="114"/>
      <c r="X52" s="114"/>
      <c r="AI52" s="15"/>
    </row>
    <row r="53" spans="1:38" ht="12.75" customHeight="1" hidden="1">
      <c r="A53" s="118">
        <v>1</v>
      </c>
      <c r="B53" s="119"/>
      <c r="C53" s="118">
        <v>2</v>
      </c>
      <c r="D53" s="120"/>
      <c r="E53" s="120"/>
      <c r="F53" s="120"/>
      <c r="G53" s="120"/>
      <c r="H53" s="119"/>
      <c r="I53" s="121">
        <v>3</v>
      </c>
      <c r="J53" s="121"/>
      <c r="K53" s="121">
        <v>4</v>
      </c>
      <c r="L53" s="121"/>
      <c r="M53" s="121"/>
      <c r="N53" s="121"/>
      <c r="O53" s="121">
        <v>5</v>
      </c>
      <c r="P53" s="121"/>
      <c r="Q53" s="121"/>
      <c r="R53" s="121"/>
      <c r="S53" s="121"/>
      <c r="T53" s="121">
        <v>6</v>
      </c>
      <c r="U53" s="121"/>
      <c r="V53" s="121"/>
      <c r="W53" s="121"/>
      <c r="X53" s="121"/>
      <c r="AI53" s="15"/>
      <c r="AJ53" s="14"/>
      <c r="AL53" s="14"/>
    </row>
    <row r="54" spans="1:38" ht="12.75" customHeight="1" hidden="1">
      <c r="A54" s="125" t="s">
        <v>7</v>
      </c>
      <c r="B54" s="126"/>
      <c r="C54" s="150" t="s">
        <v>84</v>
      </c>
      <c r="D54" s="151"/>
      <c r="E54" s="151"/>
      <c r="F54" s="151"/>
      <c r="G54" s="152"/>
      <c r="H54" s="209" t="s">
        <v>8</v>
      </c>
      <c r="I54" s="135" t="s">
        <v>9</v>
      </c>
      <c r="J54" s="136"/>
      <c r="K54" s="141">
        <f>K20</f>
        <v>75.11</v>
      </c>
      <c r="L54" s="141"/>
      <c r="M54" s="141"/>
      <c r="N54" s="141"/>
      <c r="O54" s="156">
        <v>3.19</v>
      </c>
      <c r="P54" s="156"/>
      <c r="Q54" s="156"/>
      <c r="R54" s="156"/>
      <c r="S54" s="156"/>
      <c r="T54" s="141">
        <f aca="true" t="shared" si="4" ref="T54:T61">K54*O54</f>
        <v>239.6009</v>
      </c>
      <c r="U54" s="141"/>
      <c r="V54" s="141"/>
      <c r="W54" s="141"/>
      <c r="X54" s="141"/>
      <c r="AG54" s="142">
        <f>T54+T55</f>
        <v>600.3327032999999</v>
      </c>
      <c r="AI54" s="15"/>
      <c r="AJ54" s="157">
        <v>777.52</v>
      </c>
      <c r="AL54" s="144">
        <f>AG54/AJ54</f>
        <v>0.7721122328686079</v>
      </c>
    </row>
    <row r="55" spans="1:38" ht="12.75" customHeight="1" hidden="1">
      <c r="A55" s="127"/>
      <c r="B55" s="128"/>
      <c r="C55" s="153"/>
      <c r="D55" s="154"/>
      <c r="E55" s="154"/>
      <c r="F55" s="154"/>
      <c r="G55" s="155"/>
      <c r="H55" s="209" t="s">
        <v>10</v>
      </c>
      <c r="I55" s="135" t="s">
        <v>11</v>
      </c>
      <c r="J55" s="136"/>
      <c r="K55" s="141">
        <f>K21</f>
        <v>1780.82</v>
      </c>
      <c r="L55" s="141"/>
      <c r="M55" s="141"/>
      <c r="N55" s="141"/>
      <c r="O55" s="159">
        <f>O54*O$17</f>
        <v>0.202565</v>
      </c>
      <c r="P55" s="159"/>
      <c r="Q55" s="159"/>
      <c r="R55" s="159"/>
      <c r="S55" s="159"/>
      <c r="T55" s="141">
        <f t="shared" si="4"/>
        <v>360.73180329999997</v>
      </c>
      <c r="U55" s="141"/>
      <c r="V55" s="141"/>
      <c r="W55" s="141"/>
      <c r="X55" s="141"/>
      <c r="AG55" s="143"/>
      <c r="AI55" s="15"/>
      <c r="AJ55" s="158"/>
      <c r="AL55" s="145"/>
    </row>
    <row r="56" spans="1:38" ht="12.75" customHeight="1" hidden="1">
      <c r="A56" s="125" t="s">
        <v>7</v>
      </c>
      <c r="B56" s="126"/>
      <c r="C56" s="150" t="s">
        <v>85</v>
      </c>
      <c r="D56" s="151"/>
      <c r="E56" s="151"/>
      <c r="F56" s="151"/>
      <c r="G56" s="152"/>
      <c r="H56" s="209" t="s">
        <v>8</v>
      </c>
      <c r="I56" s="135" t="s">
        <v>9</v>
      </c>
      <c r="J56" s="136"/>
      <c r="K56" s="141">
        <f aca="true" t="shared" si="5" ref="K56:K61">K42</f>
        <v>75.11</v>
      </c>
      <c r="L56" s="141"/>
      <c r="M56" s="141"/>
      <c r="N56" s="141"/>
      <c r="O56" s="159">
        <f>+O54</f>
        <v>3.19</v>
      </c>
      <c r="P56" s="159"/>
      <c r="Q56" s="159"/>
      <c r="R56" s="159"/>
      <c r="S56" s="159"/>
      <c r="T56" s="141">
        <f t="shared" si="4"/>
        <v>239.6009</v>
      </c>
      <c r="U56" s="141"/>
      <c r="V56" s="141"/>
      <c r="W56" s="141"/>
      <c r="X56" s="141"/>
      <c r="AG56" s="142">
        <f>T56+T57</f>
        <v>571.36054272</v>
      </c>
      <c r="AI56" s="15"/>
      <c r="AJ56" s="157">
        <v>844.99</v>
      </c>
      <c r="AL56" s="144">
        <f>AG56/AJ56</f>
        <v>0.6761743248085776</v>
      </c>
    </row>
    <row r="57" spans="1:38" ht="12.75" customHeight="1" hidden="1">
      <c r="A57" s="127"/>
      <c r="B57" s="128"/>
      <c r="C57" s="153"/>
      <c r="D57" s="154"/>
      <c r="E57" s="154"/>
      <c r="F57" s="154"/>
      <c r="G57" s="155"/>
      <c r="H57" s="209" t="s">
        <v>10</v>
      </c>
      <c r="I57" s="135" t="s">
        <v>11</v>
      </c>
      <c r="J57" s="136"/>
      <c r="K57" s="141">
        <f t="shared" si="5"/>
        <v>1780.82</v>
      </c>
      <c r="L57" s="141"/>
      <c r="M57" s="141"/>
      <c r="N57" s="141"/>
      <c r="O57" s="159">
        <f>O56*O$19</f>
        <v>0.186296</v>
      </c>
      <c r="P57" s="159"/>
      <c r="Q57" s="159"/>
      <c r="R57" s="159"/>
      <c r="S57" s="159"/>
      <c r="T57" s="141">
        <f t="shared" si="4"/>
        <v>331.75964272</v>
      </c>
      <c r="U57" s="141"/>
      <c r="V57" s="141"/>
      <c r="W57" s="141"/>
      <c r="X57" s="141"/>
      <c r="AG57" s="143"/>
      <c r="AI57" s="15"/>
      <c r="AJ57" s="158"/>
      <c r="AL57" s="145"/>
    </row>
    <row r="58" spans="1:38" ht="12.75" customHeight="1" hidden="1">
      <c r="A58" s="125" t="s">
        <v>7</v>
      </c>
      <c r="B58" s="126"/>
      <c r="C58" s="150" t="s">
        <v>86</v>
      </c>
      <c r="D58" s="151"/>
      <c r="E58" s="151"/>
      <c r="F58" s="151"/>
      <c r="G58" s="152"/>
      <c r="H58" s="209" t="s">
        <v>8</v>
      </c>
      <c r="I58" s="135" t="s">
        <v>9</v>
      </c>
      <c r="J58" s="136"/>
      <c r="K58" s="141">
        <f t="shared" si="5"/>
        <v>75.11</v>
      </c>
      <c r="L58" s="141"/>
      <c r="M58" s="141"/>
      <c r="N58" s="141"/>
      <c r="O58" s="159">
        <f>+O54</f>
        <v>3.19</v>
      </c>
      <c r="P58" s="159"/>
      <c r="Q58" s="159"/>
      <c r="R58" s="159"/>
      <c r="S58" s="159"/>
      <c r="T58" s="141">
        <f t="shared" si="4"/>
        <v>239.6009</v>
      </c>
      <c r="U58" s="141"/>
      <c r="V58" s="141"/>
      <c r="W58" s="141"/>
      <c r="X58" s="141"/>
      <c r="AG58" s="142">
        <f>T58+T59</f>
        <v>629.30486388</v>
      </c>
      <c r="AI58" s="15"/>
      <c r="AJ58" s="157">
        <v>844.99</v>
      </c>
      <c r="AL58" s="144">
        <f>AG58/AJ58</f>
        <v>0.7447482974709759</v>
      </c>
    </row>
    <row r="59" spans="1:38" ht="12.75" customHeight="1" hidden="1">
      <c r="A59" s="127"/>
      <c r="B59" s="128"/>
      <c r="C59" s="153"/>
      <c r="D59" s="154"/>
      <c r="E59" s="154"/>
      <c r="F59" s="154"/>
      <c r="G59" s="155"/>
      <c r="H59" s="209" t="s">
        <v>10</v>
      </c>
      <c r="I59" s="135" t="s">
        <v>11</v>
      </c>
      <c r="J59" s="136"/>
      <c r="K59" s="141">
        <f t="shared" si="5"/>
        <v>1780.82</v>
      </c>
      <c r="L59" s="141"/>
      <c r="M59" s="141"/>
      <c r="N59" s="141"/>
      <c r="O59" s="159">
        <f>O58*O$21</f>
        <v>0.21883399999999997</v>
      </c>
      <c r="P59" s="159"/>
      <c r="Q59" s="159"/>
      <c r="R59" s="159"/>
      <c r="S59" s="159"/>
      <c r="T59" s="141">
        <f t="shared" si="4"/>
        <v>389.70396387999995</v>
      </c>
      <c r="U59" s="141"/>
      <c r="V59" s="141"/>
      <c r="W59" s="141"/>
      <c r="X59" s="141"/>
      <c r="AG59" s="143"/>
      <c r="AI59" s="15"/>
      <c r="AJ59" s="158"/>
      <c r="AL59" s="145"/>
    </row>
    <row r="60" spans="1:38" ht="12.75" customHeight="1" hidden="1">
      <c r="A60" s="125" t="s">
        <v>7</v>
      </c>
      <c r="B60" s="126"/>
      <c r="C60" s="150" t="s">
        <v>87</v>
      </c>
      <c r="D60" s="151"/>
      <c r="E60" s="151"/>
      <c r="F60" s="151"/>
      <c r="G60" s="152"/>
      <c r="H60" s="209" t="s">
        <v>8</v>
      </c>
      <c r="I60" s="135" t="s">
        <v>9</v>
      </c>
      <c r="J60" s="136"/>
      <c r="K60" s="141">
        <f t="shared" si="5"/>
        <v>75.11</v>
      </c>
      <c r="L60" s="141"/>
      <c r="M60" s="141"/>
      <c r="N60" s="141"/>
      <c r="O60" s="159">
        <f>+O54</f>
        <v>3.19</v>
      </c>
      <c r="P60" s="159"/>
      <c r="Q60" s="159"/>
      <c r="R60" s="159"/>
      <c r="S60" s="159"/>
      <c r="T60" s="141">
        <f t="shared" si="4"/>
        <v>239.6009</v>
      </c>
      <c r="U60" s="141"/>
      <c r="V60" s="141"/>
      <c r="W60" s="141"/>
      <c r="X60" s="141"/>
      <c r="AG60" s="142">
        <f>T60+T61</f>
        <v>600.3327032999999</v>
      </c>
      <c r="AI60" s="15"/>
      <c r="AJ60" s="157">
        <v>844.99</v>
      </c>
      <c r="AL60" s="144">
        <f>AG60/AJ60</f>
        <v>0.7104613111397767</v>
      </c>
    </row>
    <row r="61" spans="1:38" ht="12.75" customHeight="1" hidden="1">
      <c r="A61" s="127"/>
      <c r="B61" s="128"/>
      <c r="C61" s="153"/>
      <c r="D61" s="154"/>
      <c r="E61" s="154"/>
      <c r="F61" s="154"/>
      <c r="G61" s="155"/>
      <c r="H61" s="209" t="s">
        <v>10</v>
      </c>
      <c r="I61" s="135" t="s">
        <v>11</v>
      </c>
      <c r="J61" s="136"/>
      <c r="K61" s="141">
        <f t="shared" si="5"/>
        <v>1780.82</v>
      </c>
      <c r="L61" s="141"/>
      <c r="M61" s="141"/>
      <c r="N61" s="141"/>
      <c r="O61" s="159">
        <f>O60*O$23</f>
        <v>0.202565</v>
      </c>
      <c r="P61" s="159"/>
      <c r="Q61" s="159"/>
      <c r="R61" s="159"/>
      <c r="S61" s="159"/>
      <c r="T61" s="141">
        <f t="shared" si="4"/>
        <v>360.73180329999997</v>
      </c>
      <c r="U61" s="141"/>
      <c r="V61" s="141"/>
      <c r="W61" s="141"/>
      <c r="X61" s="141"/>
      <c r="AG61" s="143"/>
      <c r="AI61" s="15"/>
      <c r="AJ61" s="158"/>
      <c r="AL61" s="145"/>
    </row>
    <row r="62" spans="4:35" ht="12.75" hidden="1">
      <c r="D62" s="61"/>
      <c r="E62" s="61"/>
      <c r="F62" s="61"/>
      <c r="G62" s="61"/>
      <c r="H62" s="61"/>
      <c r="I62" s="61"/>
      <c r="J62" s="61"/>
      <c r="AI62" s="15"/>
    </row>
    <row r="63" spans="1:33" s="24" customFormat="1" ht="30" customHeight="1">
      <c r="A63" s="149" t="s">
        <v>43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</row>
    <row r="64" spans="1:35" ht="51" customHeight="1" hidden="1">
      <c r="A64" s="109" t="s">
        <v>4</v>
      </c>
      <c r="B64" s="110"/>
      <c r="C64" s="111" t="s">
        <v>28</v>
      </c>
      <c r="D64" s="112"/>
      <c r="E64" s="112"/>
      <c r="F64" s="112"/>
      <c r="G64" s="112"/>
      <c r="H64" s="113"/>
      <c r="I64" s="114" t="s">
        <v>5</v>
      </c>
      <c r="J64" s="114"/>
      <c r="K64" s="114" t="s">
        <v>29</v>
      </c>
      <c r="L64" s="114"/>
      <c r="M64" s="114"/>
      <c r="N64" s="114"/>
      <c r="O64" s="114" t="str">
        <f>+O52</f>
        <v>Норматив
 горячей воды
куб.м. ** Гкал/куб.м</v>
      </c>
      <c r="P64" s="114"/>
      <c r="Q64" s="114"/>
      <c r="R64" s="114"/>
      <c r="S64" s="114"/>
      <c r="T64" s="114" t="s">
        <v>6</v>
      </c>
      <c r="U64" s="114"/>
      <c r="V64" s="114"/>
      <c r="W64" s="114"/>
      <c r="X64" s="114"/>
      <c r="AI64" s="15"/>
    </row>
    <row r="65" spans="1:38" ht="12.75" customHeight="1" hidden="1">
      <c r="A65" s="118">
        <v>1</v>
      </c>
      <c r="B65" s="119"/>
      <c r="C65" s="118">
        <v>2</v>
      </c>
      <c r="D65" s="120"/>
      <c r="E65" s="120"/>
      <c r="F65" s="120"/>
      <c r="G65" s="120"/>
      <c r="H65" s="119"/>
      <c r="I65" s="121">
        <v>3</v>
      </c>
      <c r="J65" s="121"/>
      <c r="K65" s="121">
        <v>4</v>
      </c>
      <c r="L65" s="121"/>
      <c r="M65" s="121"/>
      <c r="N65" s="121"/>
      <c r="O65" s="121">
        <v>5</v>
      </c>
      <c r="P65" s="121"/>
      <c r="Q65" s="121"/>
      <c r="R65" s="121"/>
      <c r="S65" s="121"/>
      <c r="T65" s="121">
        <v>6</v>
      </c>
      <c r="U65" s="121"/>
      <c r="V65" s="121"/>
      <c r="W65" s="121"/>
      <c r="X65" s="121"/>
      <c r="AI65" s="15"/>
      <c r="AJ65" s="14"/>
      <c r="AL65" s="14"/>
    </row>
    <row r="66" spans="1:38" ht="12.75" customHeight="1" hidden="1">
      <c r="A66" s="125" t="s">
        <v>7</v>
      </c>
      <c r="B66" s="126"/>
      <c r="C66" s="150" t="s">
        <v>84</v>
      </c>
      <c r="D66" s="151"/>
      <c r="E66" s="151"/>
      <c r="F66" s="151"/>
      <c r="G66" s="152"/>
      <c r="H66" s="209" t="s">
        <v>8</v>
      </c>
      <c r="I66" s="135" t="s">
        <v>9</v>
      </c>
      <c r="J66" s="136"/>
      <c r="K66" s="141">
        <f>K20</f>
        <v>75.11</v>
      </c>
      <c r="L66" s="141"/>
      <c r="M66" s="141"/>
      <c r="N66" s="141"/>
      <c r="O66" s="156">
        <v>2.63</v>
      </c>
      <c r="P66" s="156"/>
      <c r="Q66" s="156"/>
      <c r="R66" s="156"/>
      <c r="S66" s="156"/>
      <c r="T66" s="141">
        <f aca="true" t="shared" si="6" ref="T66:T73">K66*O66</f>
        <v>197.5393</v>
      </c>
      <c r="U66" s="141"/>
      <c r="V66" s="141"/>
      <c r="W66" s="141"/>
      <c r="X66" s="141"/>
      <c r="AG66" s="142">
        <f>T66+T67</f>
        <v>494.9451441</v>
      </c>
      <c r="AI66" s="15"/>
      <c r="AJ66" s="157">
        <v>693.58</v>
      </c>
      <c r="AL66" s="144">
        <f>AG66/AJ66</f>
        <v>0.7136093083710603</v>
      </c>
    </row>
    <row r="67" spans="1:38" ht="12.75" customHeight="1" hidden="1">
      <c r="A67" s="127"/>
      <c r="B67" s="128"/>
      <c r="C67" s="153"/>
      <c r="D67" s="154"/>
      <c r="E67" s="154"/>
      <c r="F67" s="154"/>
      <c r="G67" s="155"/>
      <c r="H67" s="209" t="s">
        <v>10</v>
      </c>
      <c r="I67" s="135" t="s">
        <v>11</v>
      </c>
      <c r="J67" s="136"/>
      <c r="K67" s="141">
        <f>K21</f>
        <v>1780.82</v>
      </c>
      <c r="L67" s="141"/>
      <c r="M67" s="141"/>
      <c r="N67" s="141"/>
      <c r="O67" s="159">
        <f>O66*O$17</f>
        <v>0.167005</v>
      </c>
      <c r="P67" s="159"/>
      <c r="Q67" s="159"/>
      <c r="R67" s="159"/>
      <c r="S67" s="159"/>
      <c r="T67" s="141">
        <f t="shared" si="6"/>
        <v>297.40584409999997</v>
      </c>
      <c r="U67" s="141"/>
      <c r="V67" s="141"/>
      <c r="W67" s="141"/>
      <c r="X67" s="141"/>
      <c r="AG67" s="143"/>
      <c r="AI67" s="15"/>
      <c r="AJ67" s="158"/>
      <c r="AL67" s="145"/>
    </row>
    <row r="68" spans="1:38" ht="12.75" customHeight="1" hidden="1">
      <c r="A68" s="125" t="s">
        <v>7</v>
      </c>
      <c r="B68" s="126"/>
      <c r="C68" s="150" t="s">
        <v>85</v>
      </c>
      <c r="D68" s="151"/>
      <c r="E68" s="151"/>
      <c r="F68" s="151"/>
      <c r="G68" s="152"/>
      <c r="H68" s="209" t="s">
        <v>8</v>
      </c>
      <c r="I68" s="135" t="s">
        <v>9</v>
      </c>
      <c r="J68" s="136"/>
      <c r="K68" s="141">
        <f aca="true" t="shared" si="7" ref="K68:K73">K54</f>
        <v>75.11</v>
      </c>
      <c r="L68" s="141"/>
      <c r="M68" s="141"/>
      <c r="N68" s="141"/>
      <c r="O68" s="159">
        <f>+O66</f>
        <v>2.63</v>
      </c>
      <c r="P68" s="159"/>
      <c r="Q68" s="159"/>
      <c r="R68" s="159"/>
      <c r="S68" s="159"/>
      <c r="T68" s="141">
        <f t="shared" si="6"/>
        <v>197.5393</v>
      </c>
      <c r="U68" s="141"/>
      <c r="V68" s="141"/>
      <c r="W68" s="141"/>
      <c r="X68" s="141"/>
      <c r="AG68" s="142">
        <f>T68+T69</f>
        <v>471.05900543999996</v>
      </c>
      <c r="AI68" s="15"/>
      <c r="AJ68" s="157">
        <v>844.99</v>
      </c>
      <c r="AL68" s="144">
        <f>AG68/AJ68</f>
        <v>0.5574728759393602</v>
      </c>
    </row>
    <row r="69" spans="1:38" ht="12.75" customHeight="1" hidden="1">
      <c r="A69" s="127"/>
      <c r="B69" s="128"/>
      <c r="C69" s="153"/>
      <c r="D69" s="154"/>
      <c r="E69" s="154"/>
      <c r="F69" s="154"/>
      <c r="G69" s="155"/>
      <c r="H69" s="209" t="s">
        <v>10</v>
      </c>
      <c r="I69" s="135" t="s">
        <v>11</v>
      </c>
      <c r="J69" s="136"/>
      <c r="K69" s="141">
        <f t="shared" si="7"/>
        <v>1780.82</v>
      </c>
      <c r="L69" s="141"/>
      <c r="M69" s="141"/>
      <c r="N69" s="141"/>
      <c r="O69" s="159">
        <f>O68*O$19</f>
        <v>0.153592</v>
      </c>
      <c r="P69" s="159"/>
      <c r="Q69" s="159"/>
      <c r="R69" s="159"/>
      <c r="S69" s="159"/>
      <c r="T69" s="141">
        <f t="shared" si="6"/>
        <v>273.51970544</v>
      </c>
      <c r="U69" s="141"/>
      <c r="V69" s="141"/>
      <c r="W69" s="141"/>
      <c r="X69" s="141"/>
      <c r="AG69" s="143"/>
      <c r="AI69" s="15"/>
      <c r="AJ69" s="158"/>
      <c r="AL69" s="145"/>
    </row>
    <row r="70" spans="1:38" ht="12.75" customHeight="1">
      <c r="A70" s="125" t="s">
        <v>7</v>
      </c>
      <c r="B70" s="126"/>
      <c r="C70" s="150" t="s">
        <v>86</v>
      </c>
      <c r="D70" s="151"/>
      <c r="E70" s="151"/>
      <c r="F70" s="151"/>
      <c r="G70" s="152"/>
      <c r="H70" s="209" t="s">
        <v>8</v>
      </c>
      <c r="I70" s="135" t="s">
        <v>9</v>
      </c>
      <c r="J70" s="136"/>
      <c r="K70" s="141">
        <f t="shared" si="7"/>
        <v>75.11</v>
      </c>
      <c r="L70" s="141"/>
      <c r="M70" s="141"/>
      <c r="N70" s="141"/>
      <c r="O70" s="159">
        <f>+O66</f>
        <v>2.63</v>
      </c>
      <c r="P70" s="159"/>
      <c r="Q70" s="159"/>
      <c r="R70" s="159"/>
      <c r="S70" s="159"/>
      <c r="T70" s="141">
        <f t="shared" si="6"/>
        <v>197.5393</v>
      </c>
      <c r="U70" s="141"/>
      <c r="V70" s="141"/>
      <c r="W70" s="141"/>
      <c r="X70" s="141"/>
      <c r="AG70" s="142">
        <f>T70+T71</f>
        <v>518.8312827599999</v>
      </c>
      <c r="AI70" s="15"/>
      <c r="AJ70" s="157">
        <v>844.99</v>
      </c>
      <c r="AL70" s="144">
        <f>AG70/AJ70</f>
        <v>0.6140087844353187</v>
      </c>
    </row>
    <row r="71" spans="1:38" ht="12.75" customHeight="1">
      <c r="A71" s="127"/>
      <c r="B71" s="128"/>
      <c r="C71" s="153"/>
      <c r="D71" s="154"/>
      <c r="E71" s="154"/>
      <c r="F71" s="154"/>
      <c r="G71" s="155"/>
      <c r="H71" s="209" t="s">
        <v>10</v>
      </c>
      <c r="I71" s="135" t="s">
        <v>11</v>
      </c>
      <c r="J71" s="136"/>
      <c r="K71" s="141">
        <f t="shared" si="7"/>
        <v>1780.82</v>
      </c>
      <c r="L71" s="141"/>
      <c r="M71" s="141"/>
      <c r="N71" s="141"/>
      <c r="O71" s="159">
        <f>O70*O$21</f>
        <v>0.18041799999999997</v>
      </c>
      <c r="P71" s="159"/>
      <c r="Q71" s="159"/>
      <c r="R71" s="159"/>
      <c r="S71" s="159"/>
      <c r="T71" s="141">
        <f t="shared" si="6"/>
        <v>321.29198275999994</v>
      </c>
      <c r="U71" s="141"/>
      <c r="V71" s="141"/>
      <c r="W71" s="141"/>
      <c r="X71" s="141"/>
      <c r="AG71" s="143"/>
      <c r="AI71" s="15"/>
      <c r="AJ71" s="158"/>
      <c r="AL71" s="145"/>
    </row>
    <row r="72" spans="1:38" ht="12.75" customHeight="1">
      <c r="A72" s="125" t="s">
        <v>7</v>
      </c>
      <c r="B72" s="126"/>
      <c r="C72" s="150" t="s">
        <v>87</v>
      </c>
      <c r="D72" s="151"/>
      <c r="E72" s="151"/>
      <c r="F72" s="151"/>
      <c r="G72" s="152"/>
      <c r="H72" s="209" t="s">
        <v>8</v>
      </c>
      <c r="I72" s="135" t="s">
        <v>9</v>
      </c>
      <c r="J72" s="136"/>
      <c r="K72" s="141">
        <f t="shared" si="7"/>
        <v>75.11</v>
      </c>
      <c r="L72" s="141"/>
      <c r="M72" s="141"/>
      <c r="N72" s="141"/>
      <c r="O72" s="159">
        <f>+O66</f>
        <v>2.63</v>
      </c>
      <c r="P72" s="159"/>
      <c r="Q72" s="159"/>
      <c r="R72" s="159"/>
      <c r="S72" s="159"/>
      <c r="T72" s="141">
        <f t="shared" si="6"/>
        <v>197.5393</v>
      </c>
      <c r="U72" s="141"/>
      <c r="V72" s="141"/>
      <c r="W72" s="141"/>
      <c r="X72" s="141"/>
      <c r="AG72" s="142">
        <f>T72+T73</f>
        <v>494.9451441</v>
      </c>
      <c r="AI72" s="15"/>
      <c r="AJ72" s="157">
        <v>844.99</v>
      </c>
      <c r="AL72" s="144">
        <f>AG72/AJ72</f>
        <v>0.5857408301873395</v>
      </c>
    </row>
    <row r="73" spans="1:38" ht="12.75" customHeight="1">
      <c r="A73" s="127"/>
      <c r="B73" s="128"/>
      <c r="C73" s="153"/>
      <c r="D73" s="154"/>
      <c r="E73" s="154"/>
      <c r="F73" s="154"/>
      <c r="G73" s="155"/>
      <c r="H73" s="209" t="s">
        <v>10</v>
      </c>
      <c r="I73" s="135" t="s">
        <v>11</v>
      </c>
      <c r="J73" s="136"/>
      <c r="K73" s="141">
        <f t="shared" si="7"/>
        <v>1780.82</v>
      </c>
      <c r="L73" s="141"/>
      <c r="M73" s="141"/>
      <c r="N73" s="141"/>
      <c r="O73" s="159">
        <f>O72*O$23</f>
        <v>0.167005</v>
      </c>
      <c r="P73" s="159"/>
      <c r="Q73" s="159"/>
      <c r="R73" s="159"/>
      <c r="S73" s="159"/>
      <c r="T73" s="141">
        <f t="shared" si="6"/>
        <v>297.40584409999997</v>
      </c>
      <c r="U73" s="141"/>
      <c r="V73" s="141"/>
      <c r="W73" s="141"/>
      <c r="X73" s="141"/>
      <c r="AG73" s="143"/>
      <c r="AI73" s="15"/>
      <c r="AJ73" s="158"/>
      <c r="AL73" s="145"/>
    </row>
    <row r="74" spans="4:35" ht="12.75" hidden="1">
      <c r="D74" s="61"/>
      <c r="E74" s="61"/>
      <c r="F74" s="61"/>
      <c r="G74" s="61"/>
      <c r="H74" s="61"/>
      <c r="I74" s="61"/>
      <c r="J74" s="61"/>
      <c r="AI74" s="15"/>
    </row>
    <row r="75" spans="1:33" s="24" customFormat="1" ht="24.75" customHeight="1" hidden="1">
      <c r="A75" s="149" t="s">
        <v>44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</row>
    <row r="76" spans="1:35" ht="51" customHeight="1" hidden="1">
      <c r="A76" s="109" t="s">
        <v>4</v>
      </c>
      <c r="B76" s="110"/>
      <c r="C76" s="111" t="s">
        <v>28</v>
      </c>
      <c r="D76" s="112"/>
      <c r="E76" s="112"/>
      <c r="F76" s="112"/>
      <c r="G76" s="112"/>
      <c r="H76" s="113"/>
      <c r="I76" s="114" t="s">
        <v>5</v>
      </c>
      <c r="J76" s="114"/>
      <c r="K76" s="114" t="s">
        <v>29</v>
      </c>
      <c r="L76" s="114"/>
      <c r="M76" s="114"/>
      <c r="N76" s="114"/>
      <c r="O76" s="114" t="str">
        <f>+O64</f>
        <v>Норматив
 горячей воды
куб.м. ** Гкал/куб.м</v>
      </c>
      <c r="P76" s="114"/>
      <c r="Q76" s="114"/>
      <c r="R76" s="114"/>
      <c r="S76" s="114"/>
      <c r="T76" s="114" t="s">
        <v>6</v>
      </c>
      <c r="U76" s="114"/>
      <c r="V76" s="114"/>
      <c r="W76" s="114"/>
      <c r="X76" s="114"/>
      <c r="AI76" s="15"/>
    </row>
    <row r="77" spans="1:38" ht="12.75" customHeight="1" hidden="1">
      <c r="A77" s="118">
        <v>1</v>
      </c>
      <c r="B77" s="119"/>
      <c r="C77" s="118">
        <v>2</v>
      </c>
      <c r="D77" s="120"/>
      <c r="E77" s="120"/>
      <c r="F77" s="120"/>
      <c r="G77" s="120"/>
      <c r="H77" s="119"/>
      <c r="I77" s="121">
        <v>3</v>
      </c>
      <c r="J77" s="121"/>
      <c r="K77" s="121">
        <v>4</v>
      </c>
      <c r="L77" s="121"/>
      <c r="M77" s="121"/>
      <c r="N77" s="121"/>
      <c r="O77" s="121">
        <v>5</v>
      </c>
      <c r="P77" s="121"/>
      <c r="Q77" s="121"/>
      <c r="R77" s="121"/>
      <c r="S77" s="121"/>
      <c r="T77" s="121">
        <v>6</v>
      </c>
      <c r="U77" s="121"/>
      <c r="V77" s="121"/>
      <c r="W77" s="121"/>
      <c r="X77" s="121"/>
      <c r="AI77" s="15"/>
      <c r="AJ77" s="14"/>
      <c r="AL77" s="14"/>
    </row>
    <row r="78" spans="1:38" ht="12.75" customHeight="1" hidden="1">
      <c r="A78" s="125" t="s">
        <v>7</v>
      </c>
      <c r="B78" s="126"/>
      <c r="C78" s="150" t="s">
        <v>84</v>
      </c>
      <c r="D78" s="151"/>
      <c r="E78" s="151"/>
      <c r="F78" s="151"/>
      <c r="G78" s="152"/>
      <c r="H78" s="209" t="s">
        <v>8</v>
      </c>
      <c r="I78" s="135" t="s">
        <v>9</v>
      </c>
      <c r="J78" s="136"/>
      <c r="K78" s="141">
        <f>K20</f>
        <v>75.11</v>
      </c>
      <c r="L78" s="141"/>
      <c r="M78" s="141"/>
      <c r="N78" s="141"/>
      <c r="O78" s="156">
        <v>1.69</v>
      </c>
      <c r="P78" s="156"/>
      <c r="Q78" s="156"/>
      <c r="R78" s="156"/>
      <c r="S78" s="156"/>
      <c r="T78" s="141">
        <f aca="true" t="shared" si="8" ref="T78:T85">K78*O78</f>
        <v>126.93589999999999</v>
      </c>
      <c r="U78" s="141"/>
      <c r="V78" s="141"/>
      <c r="W78" s="141"/>
      <c r="X78" s="141"/>
      <c r="AG78" s="142">
        <f>T78+T79</f>
        <v>318.04459829999996</v>
      </c>
      <c r="AI78" s="15"/>
      <c r="AJ78" s="157">
        <v>609.59</v>
      </c>
      <c r="AL78" s="144">
        <f>AG78/AJ78</f>
        <v>0.5217352618973408</v>
      </c>
    </row>
    <row r="79" spans="1:38" ht="12.75" customHeight="1" hidden="1">
      <c r="A79" s="127"/>
      <c r="B79" s="128"/>
      <c r="C79" s="153"/>
      <c r="D79" s="154"/>
      <c r="E79" s="154"/>
      <c r="F79" s="154"/>
      <c r="G79" s="155"/>
      <c r="H79" s="209" t="s">
        <v>10</v>
      </c>
      <c r="I79" s="135" t="s">
        <v>11</v>
      </c>
      <c r="J79" s="136"/>
      <c r="K79" s="141">
        <f>K21</f>
        <v>1780.82</v>
      </c>
      <c r="L79" s="141"/>
      <c r="M79" s="141"/>
      <c r="N79" s="141"/>
      <c r="O79" s="159">
        <f>O78*O$17</f>
        <v>0.107315</v>
      </c>
      <c r="P79" s="159"/>
      <c r="Q79" s="159"/>
      <c r="R79" s="159"/>
      <c r="S79" s="159"/>
      <c r="T79" s="141">
        <f t="shared" si="8"/>
        <v>191.1086983</v>
      </c>
      <c r="U79" s="141"/>
      <c r="V79" s="141"/>
      <c r="W79" s="141"/>
      <c r="X79" s="141"/>
      <c r="AG79" s="143"/>
      <c r="AI79" s="15"/>
      <c r="AJ79" s="158"/>
      <c r="AL79" s="145"/>
    </row>
    <row r="80" spans="1:38" ht="12.75" customHeight="1" hidden="1">
      <c r="A80" s="125" t="s">
        <v>7</v>
      </c>
      <c r="B80" s="126"/>
      <c r="C80" s="150" t="s">
        <v>85</v>
      </c>
      <c r="D80" s="151"/>
      <c r="E80" s="151"/>
      <c r="F80" s="151"/>
      <c r="G80" s="152"/>
      <c r="H80" s="209" t="s">
        <v>8</v>
      </c>
      <c r="I80" s="135" t="s">
        <v>9</v>
      </c>
      <c r="J80" s="136"/>
      <c r="K80" s="141">
        <f aca="true" t="shared" si="9" ref="K80:K85">K66</f>
        <v>75.11</v>
      </c>
      <c r="L80" s="141"/>
      <c r="M80" s="141"/>
      <c r="N80" s="141"/>
      <c r="O80" s="159">
        <f>+O78</f>
        <v>1.69</v>
      </c>
      <c r="P80" s="159"/>
      <c r="Q80" s="159"/>
      <c r="R80" s="159"/>
      <c r="S80" s="159"/>
      <c r="T80" s="141">
        <f t="shared" si="8"/>
        <v>126.93589999999999</v>
      </c>
      <c r="U80" s="141"/>
      <c r="V80" s="141"/>
      <c r="W80" s="141"/>
      <c r="X80" s="141"/>
      <c r="AG80" s="142">
        <f>T80+T81</f>
        <v>302.69571071999997</v>
      </c>
      <c r="AI80" s="15"/>
      <c r="AJ80" s="157">
        <v>844.99</v>
      </c>
      <c r="AL80" s="144">
        <f>AG80/AJ80</f>
        <v>0.35822401533745957</v>
      </c>
    </row>
    <row r="81" spans="1:38" ht="12.75" customHeight="1" hidden="1">
      <c r="A81" s="127"/>
      <c r="B81" s="128"/>
      <c r="C81" s="153"/>
      <c r="D81" s="154"/>
      <c r="E81" s="154"/>
      <c r="F81" s="154"/>
      <c r="G81" s="155"/>
      <c r="H81" s="209" t="s">
        <v>10</v>
      </c>
      <c r="I81" s="135" t="s">
        <v>11</v>
      </c>
      <c r="J81" s="136"/>
      <c r="K81" s="141">
        <f t="shared" si="9"/>
        <v>1780.82</v>
      </c>
      <c r="L81" s="141"/>
      <c r="M81" s="141"/>
      <c r="N81" s="141"/>
      <c r="O81" s="159">
        <f>O80*O$19</f>
        <v>0.09869599999999999</v>
      </c>
      <c r="P81" s="159"/>
      <c r="Q81" s="159"/>
      <c r="R81" s="159"/>
      <c r="S81" s="159"/>
      <c r="T81" s="141">
        <f t="shared" si="8"/>
        <v>175.75981072</v>
      </c>
      <c r="U81" s="141"/>
      <c r="V81" s="141"/>
      <c r="W81" s="141"/>
      <c r="X81" s="141"/>
      <c r="AG81" s="143"/>
      <c r="AI81" s="15"/>
      <c r="AJ81" s="158"/>
      <c r="AL81" s="145"/>
    </row>
    <row r="82" spans="1:38" ht="12.75" customHeight="1" hidden="1">
      <c r="A82" s="125" t="s">
        <v>7</v>
      </c>
      <c r="B82" s="126"/>
      <c r="C82" s="150" t="s">
        <v>86</v>
      </c>
      <c r="D82" s="151"/>
      <c r="E82" s="151"/>
      <c r="F82" s="151"/>
      <c r="G82" s="152"/>
      <c r="H82" s="209" t="s">
        <v>8</v>
      </c>
      <c r="I82" s="135" t="s">
        <v>9</v>
      </c>
      <c r="J82" s="136"/>
      <c r="K82" s="141">
        <f t="shared" si="9"/>
        <v>75.11</v>
      </c>
      <c r="L82" s="141"/>
      <c r="M82" s="141"/>
      <c r="N82" s="141"/>
      <c r="O82" s="159">
        <f>+O78</f>
        <v>1.69</v>
      </c>
      <c r="P82" s="159"/>
      <c r="Q82" s="159"/>
      <c r="R82" s="159"/>
      <c r="S82" s="159"/>
      <c r="T82" s="141">
        <f t="shared" si="8"/>
        <v>126.93589999999999</v>
      </c>
      <c r="U82" s="141"/>
      <c r="V82" s="141"/>
      <c r="W82" s="141"/>
      <c r="X82" s="141"/>
      <c r="AG82" s="142">
        <f>T82+T83</f>
        <v>333.39348587999996</v>
      </c>
      <c r="AI82" s="15"/>
      <c r="AJ82" s="157">
        <v>844.99</v>
      </c>
      <c r="AL82" s="144">
        <f>AG82/AJ82</f>
        <v>0.3945531732683226</v>
      </c>
    </row>
    <row r="83" spans="1:38" ht="12.75" customHeight="1" hidden="1">
      <c r="A83" s="127"/>
      <c r="B83" s="128"/>
      <c r="C83" s="153"/>
      <c r="D83" s="154"/>
      <c r="E83" s="154"/>
      <c r="F83" s="154"/>
      <c r="G83" s="155"/>
      <c r="H83" s="209" t="s">
        <v>10</v>
      </c>
      <c r="I83" s="135" t="s">
        <v>11</v>
      </c>
      <c r="J83" s="136"/>
      <c r="K83" s="141">
        <f t="shared" si="9"/>
        <v>1780.82</v>
      </c>
      <c r="L83" s="141"/>
      <c r="M83" s="141"/>
      <c r="N83" s="141"/>
      <c r="O83" s="159">
        <f>O82*O$21</f>
        <v>0.11593399999999998</v>
      </c>
      <c r="P83" s="159"/>
      <c r="Q83" s="159"/>
      <c r="R83" s="159"/>
      <c r="S83" s="159"/>
      <c r="T83" s="141">
        <f t="shared" si="8"/>
        <v>206.45758587999995</v>
      </c>
      <c r="U83" s="141"/>
      <c r="V83" s="141"/>
      <c r="W83" s="141"/>
      <c r="X83" s="141"/>
      <c r="AG83" s="143"/>
      <c r="AI83" s="15"/>
      <c r="AJ83" s="158"/>
      <c r="AL83" s="145"/>
    </row>
    <row r="84" spans="1:38" ht="12.75" customHeight="1" hidden="1">
      <c r="A84" s="125" t="s">
        <v>7</v>
      </c>
      <c r="B84" s="126"/>
      <c r="C84" s="150" t="s">
        <v>87</v>
      </c>
      <c r="D84" s="151"/>
      <c r="E84" s="151"/>
      <c r="F84" s="151"/>
      <c r="G84" s="152"/>
      <c r="H84" s="209" t="s">
        <v>8</v>
      </c>
      <c r="I84" s="135" t="s">
        <v>9</v>
      </c>
      <c r="J84" s="136"/>
      <c r="K84" s="141">
        <f t="shared" si="9"/>
        <v>75.11</v>
      </c>
      <c r="L84" s="141"/>
      <c r="M84" s="141"/>
      <c r="N84" s="141"/>
      <c r="O84" s="159">
        <f>+O78</f>
        <v>1.69</v>
      </c>
      <c r="P84" s="159"/>
      <c r="Q84" s="159"/>
      <c r="R84" s="159"/>
      <c r="S84" s="159"/>
      <c r="T84" s="141">
        <f t="shared" si="8"/>
        <v>126.93589999999999</v>
      </c>
      <c r="U84" s="141"/>
      <c r="V84" s="141"/>
      <c r="W84" s="141"/>
      <c r="X84" s="141"/>
      <c r="AG84" s="142">
        <f>T84+T85</f>
        <v>318.04459829999996</v>
      </c>
      <c r="AI84" s="15"/>
      <c r="AJ84" s="157">
        <v>844.99</v>
      </c>
      <c r="AL84" s="144">
        <f>AG84/AJ84</f>
        <v>0.3763885943028911</v>
      </c>
    </row>
    <row r="85" spans="1:38" ht="12.75" customHeight="1" hidden="1">
      <c r="A85" s="127"/>
      <c r="B85" s="128"/>
      <c r="C85" s="153"/>
      <c r="D85" s="154"/>
      <c r="E85" s="154"/>
      <c r="F85" s="154"/>
      <c r="G85" s="155"/>
      <c r="H85" s="209" t="s">
        <v>10</v>
      </c>
      <c r="I85" s="135" t="s">
        <v>11</v>
      </c>
      <c r="J85" s="136"/>
      <c r="K85" s="141">
        <f t="shared" si="9"/>
        <v>1780.82</v>
      </c>
      <c r="L85" s="141"/>
      <c r="M85" s="141"/>
      <c r="N85" s="141"/>
      <c r="O85" s="159">
        <f>O84*O$23</f>
        <v>0.107315</v>
      </c>
      <c r="P85" s="159"/>
      <c r="Q85" s="159"/>
      <c r="R85" s="159"/>
      <c r="S85" s="159"/>
      <c r="T85" s="141">
        <f t="shared" si="8"/>
        <v>191.1086983</v>
      </c>
      <c r="U85" s="141"/>
      <c r="V85" s="141"/>
      <c r="W85" s="141"/>
      <c r="X85" s="141"/>
      <c r="AG85" s="143"/>
      <c r="AI85" s="15"/>
      <c r="AJ85" s="158"/>
      <c r="AL85" s="145"/>
    </row>
    <row r="86" spans="4:35" ht="12.75" hidden="1">
      <c r="D86" s="61"/>
      <c r="E86" s="61"/>
      <c r="F86" s="61"/>
      <c r="G86" s="61"/>
      <c r="H86" s="61"/>
      <c r="I86" s="61"/>
      <c r="J86" s="61"/>
      <c r="AI86" s="15"/>
    </row>
    <row r="87" spans="1:33" s="24" customFormat="1" ht="25.5" customHeight="1" hidden="1">
      <c r="A87" s="149" t="s">
        <v>45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</row>
    <row r="88" spans="1:35" ht="51" customHeight="1" hidden="1">
      <c r="A88" s="109" t="s">
        <v>4</v>
      </c>
      <c r="B88" s="110"/>
      <c r="C88" s="111" t="s">
        <v>28</v>
      </c>
      <c r="D88" s="112"/>
      <c r="E88" s="112"/>
      <c r="F88" s="112"/>
      <c r="G88" s="112"/>
      <c r="H88" s="113"/>
      <c r="I88" s="114" t="s">
        <v>5</v>
      </c>
      <c r="J88" s="114"/>
      <c r="K88" s="114" t="s">
        <v>29</v>
      </c>
      <c r="L88" s="114"/>
      <c r="M88" s="114"/>
      <c r="N88" s="114"/>
      <c r="O88" s="114" t="str">
        <f>+O76</f>
        <v>Норматив
 горячей воды
куб.м. ** Гкал/куб.м</v>
      </c>
      <c r="P88" s="114"/>
      <c r="Q88" s="114"/>
      <c r="R88" s="114"/>
      <c r="S88" s="114"/>
      <c r="T88" s="114" t="s">
        <v>6</v>
      </c>
      <c r="U88" s="114"/>
      <c r="V88" s="114"/>
      <c r="W88" s="114"/>
      <c r="X88" s="114"/>
      <c r="AI88" s="15"/>
    </row>
    <row r="89" spans="1:38" ht="12.75" customHeight="1" hidden="1">
      <c r="A89" s="118">
        <v>1</v>
      </c>
      <c r="B89" s="119"/>
      <c r="C89" s="118">
        <v>2</v>
      </c>
      <c r="D89" s="120"/>
      <c r="E89" s="120"/>
      <c r="F89" s="120"/>
      <c r="G89" s="120"/>
      <c r="H89" s="119"/>
      <c r="I89" s="121">
        <v>3</v>
      </c>
      <c r="J89" s="121"/>
      <c r="K89" s="121">
        <v>4</v>
      </c>
      <c r="L89" s="121"/>
      <c r="M89" s="121"/>
      <c r="N89" s="121"/>
      <c r="O89" s="121">
        <v>5</v>
      </c>
      <c r="P89" s="121"/>
      <c r="Q89" s="121"/>
      <c r="R89" s="121"/>
      <c r="S89" s="121"/>
      <c r="T89" s="121">
        <v>6</v>
      </c>
      <c r="U89" s="121"/>
      <c r="V89" s="121"/>
      <c r="W89" s="121"/>
      <c r="X89" s="121"/>
      <c r="AI89" s="15"/>
      <c r="AJ89" s="14"/>
      <c r="AL89" s="14"/>
    </row>
    <row r="90" spans="1:38" ht="12.75" customHeight="1" hidden="1">
      <c r="A90" s="125" t="s">
        <v>7</v>
      </c>
      <c r="B90" s="126"/>
      <c r="C90" s="150" t="s">
        <v>84</v>
      </c>
      <c r="D90" s="151"/>
      <c r="E90" s="151"/>
      <c r="F90" s="151"/>
      <c r="G90" s="152"/>
      <c r="H90" s="209" t="s">
        <v>8</v>
      </c>
      <c r="I90" s="135" t="s">
        <v>9</v>
      </c>
      <c r="J90" s="136"/>
      <c r="K90" s="141">
        <f>K20</f>
        <v>75.11</v>
      </c>
      <c r="L90" s="141"/>
      <c r="M90" s="141"/>
      <c r="N90" s="141"/>
      <c r="O90" s="156">
        <v>1.24</v>
      </c>
      <c r="P90" s="156"/>
      <c r="Q90" s="156"/>
      <c r="R90" s="156"/>
      <c r="S90" s="156"/>
      <c r="T90" s="141">
        <f aca="true" t="shared" si="10" ref="T90:T97">K90*O90</f>
        <v>93.1364</v>
      </c>
      <c r="U90" s="141"/>
      <c r="V90" s="141"/>
      <c r="W90" s="141"/>
      <c r="X90" s="141"/>
      <c r="AG90" s="142">
        <f>T90+T91</f>
        <v>233.3581668</v>
      </c>
      <c r="AI90" s="15"/>
      <c r="AJ90" s="157">
        <v>440.15</v>
      </c>
      <c r="AL90" s="144">
        <f>AG90/AJ90</f>
        <v>0.5301787272520732</v>
      </c>
    </row>
    <row r="91" spans="1:38" ht="12.75" customHeight="1" hidden="1">
      <c r="A91" s="127"/>
      <c r="B91" s="128"/>
      <c r="C91" s="153"/>
      <c r="D91" s="154"/>
      <c r="E91" s="154"/>
      <c r="F91" s="154"/>
      <c r="G91" s="155"/>
      <c r="H91" s="209" t="s">
        <v>10</v>
      </c>
      <c r="I91" s="135" t="s">
        <v>11</v>
      </c>
      <c r="J91" s="136"/>
      <c r="K91" s="141">
        <f>K21</f>
        <v>1780.82</v>
      </c>
      <c r="L91" s="141"/>
      <c r="M91" s="141"/>
      <c r="N91" s="141"/>
      <c r="O91" s="159">
        <f>O90*O$17</f>
        <v>0.07874</v>
      </c>
      <c r="P91" s="159"/>
      <c r="Q91" s="159"/>
      <c r="R91" s="159"/>
      <c r="S91" s="159"/>
      <c r="T91" s="141">
        <f t="shared" si="10"/>
        <v>140.2217668</v>
      </c>
      <c r="U91" s="141"/>
      <c r="V91" s="141"/>
      <c r="W91" s="141"/>
      <c r="X91" s="141"/>
      <c r="AG91" s="143"/>
      <c r="AI91" s="15"/>
      <c r="AJ91" s="158"/>
      <c r="AL91" s="145"/>
    </row>
    <row r="92" spans="1:38" ht="12.75" customHeight="1" hidden="1">
      <c r="A92" s="125" t="s">
        <v>7</v>
      </c>
      <c r="B92" s="126"/>
      <c r="C92" s="150" t="s">
        <v>85</v>
      </c>
      <c r="D92" s="151"/>
      <c r="E92" s="151"/>
      <c r="F92" s="151"/>
      <c r="G92" s="152"/>
      <c r="H92" s="209" t="s">
        <v>8</v>
      </c>
      <c r="I92" s="135" t="s">
        <v>9</v>
      </c>
      <c r="J92" s="136"/>
      <c r="K92" s="141">
        <f aca="true" t="shared" si="11" ref="K92:K97">K78</f>
        <v>75.11</v>
      </c>
      <c r="L92" s="141"/>
      <c r="M92" s="141"/>
      <c r="N92" s="141"/>
      <c r="O92" s="159">
        <f>+O90</f>
        <v>1.24</v>
      </c>
      <c r="P92" s="159"/>
      <c r="Q92" s="159"/>
      <c r="R92" s="159"/>
      <c r="S92" s="159"/>
      <c r="T92" s="141">
        <f t="shared" si="10"/>
        <v>93.1364</v>
      </c>
      <c r="U92" s="141"/>
      <c r="V92" s="141"/>
      <c r="W92" s="141"/>
      <c r="X92" s="141"/>
      <c r="AG92" s="142">
        <f>T92+T93</f>
        <v>222.09626112</v>
      </c>
      <c r="AI92" s="15"/>
      <c r="AJ92" s="157">
        <v>844.99</v>
      </c>
      <c r="AL92" s="144">
        <f>AG92/AJ92</f>
        <v>0.2628389224961242</v>
      </c>
    </row>
    <row r="93" spans="1:38" ht="12.75" customHeight="1" hidden="1">
      <c r="A93" s="127"/>
      <c r="B93" s="128"/>
      <c r="C93" s="153"/>
      <c r="D93" s="154"/>
      <c r="E93" s="154"/>
      <c r="F93" s="154"/>
      <c r="G93" s="155"/>
      <c r="H93" s="209" t="s">
        <v>10</v>
      </c>
      <c r="I93" s="135" t="s">
        <v>11</v>
      </c>
      <c r="J93" s="136"/>
      <c r="K93" s="141">
        <f t="shared" si="11"/>
        <v>1780.82</v>
      </c>
      <c r="L93" s="141"/>
      <c r="M93" s="141"/>
      <c r="N93" s="141"/>
      <c r="O93" s="159">
        <f>O92*O$19</f>
        <v>0.072416</v>
      </c>
      <c r="P93" s="159"/>
      <c r="Q93" s="159"/>
      <c r="R93" s="159"/>
      <c r="S93" s="159"/>
      <c r="T93" s="141">
        <f t="shared" si="10"/>
        <v>128.95986112</v>
      </c>
      <c r="U93" s="141"/>
      <c r="V93" s="141"/>
      <c r="W93" s="141"/>
      <c r="X93" s="141"/>
      <c r="AG93" s="143"/>
      <c r="AI93" s="15"/>
      <c r="AJ93" s="158"/>
      <c r="AL93" s="145"/>
    </row>
    <row r="94" spans="1:38" ht="12.75" customHeight="1" hidden="1">
      <c r="A94" s="125" t="s">
        <v>7</v>
      </c>
      <c r="B94" s="126"/>
      <c r="C94" s="150" t="s">
        <v>86</v>
      </c>
      <c r="D94" s="151"/>
      <c r="E94" s="151"/>
      <c r="F94" s="151"/>
      <c r="G94" s="152"/>
      <c r="H94" s="209" t="s">
        <v>8</v>
      </c>
      <c r="I94" s="135" t="s">
        <v>9</v>
      </c>
      <c r="J94" s="136"/>
      <c r="K94" s="141">
        <f t="shared" si="11"/>
        <v>75.11</v>
      </c>
      <c r="L94" s="141"/>
      <c r="M94" s="141"/>
      <c r="N94" s="141"/>
      <c r="O94" s="159">
        <f>+O90</f>
        <v>1.24</v>
      </c>
      <c r="P94" s="159"/>
      <c r="Q94" s="159"/>
      <c r="R94" s="159"/>
      <c r="S94" s="159"/>
      <c r="T94" s="141">
        <f t="shared" si="10"/>
        <v>93.1364</v>
      </c>
      <c r="U94" s="141"/>
      <c r="V94" s="141"/>
      <c r="W94" s="141"/>
      <c r="X94" s="141"/>
      <c r="AG94" s="142">
        <f>T94+T95</f>
        <v>244.62007247999998</v>
      </c>
      <c r="AI94" s="15"/>
      <c r="AJ94" s="157">
        <v>844.99</v>
      </c>
      <c r="AL94" s="144">
        <f>AG94/AJ94</f>
        <v>0.2894946360075267</v>
      </c>
    </row>
    <row r="95" spans="1:38" ht="12.75" customHeight="1" hidden="1">
      <c r="A95" s="127"/>
      <c r="B95" s="128"/>
      <c r="C95" s="153"/>
      <c r="D95" s="154"/>
      <c r="E95" s="154"/>
      <c r="F95" s="154"/>
      <c r="G95" s="155"/>
      <c r="H95" s="209" t="s">
        <v>10</v>
      </c>
      <c r="I95" s="135" t="s">
        <v>11</v>
      </c>
      <c r="J95" s="136"/>
      <c r="K95" s="141">
        <f t="shared" si="11"/>
        <v>1780.82</v>
      </c>
      <c r="L95" s="141"/>
      <c r="M95" s="141"/>
      <c r="N95" s="141"/>
      <c r="O95" s="159">
        <f>O94*O$21</f>
        <v>0.08506399999999999</v>
      </c>
      <c r="P95" s="159"/>
      <c r="Q95" s="159"/>
      <c r="R95" s="159"/>
      <c r="S95" s="159"/>
      <c r="T95" s="141">
        <f t="shared" si="10"/>
        <v>151.48367247999997</v>
      </c>
      <c r="U95" s="141"/>
      <c r="V95" s="141"/>
      <c r="W95" s="141"/>
      <c r="X95" s="141"/>
      <c r="AG95" s="143"/>
      <c r="AI95" s="15"/>
      <c r="AJ95" s="158"/>
      <c r="AL95" s="145"/>
    </row>
    <row r="96" spans="1:38" ht="12.75" customHeight="1" hidden="1">
      <c r="A96" s="125" t="s">
        <v>7</v>
      </c>
      <c r="B96" s="126"/>
      <c r="C96" s="150" t="s">
        <v>87</v>
      </c>
      <c r="D96" s="151"/>
      <c r="E96" s="151"/>
      <c r="F96" s="151"/>
      <c r="G96" s="152"/>
      <c r="H96" s="209" t="s">
        <v>8</v>
      </c>
      <c r="I96" s="135" t="s">
        <v>9</v>
      </c>
      <c r="J96" s="136"/>
      <c r="K96" s="141">
        <f t="shared" si="11"/>
        <v>75.11</v>
      </c>
      <c r="L96" s="141"/>
      <c r="M96" s="141"/>
      <c r="N96" s="141"/>
      <c r="O96" s="159">
        <f>+O90</f>
        <v>1.24</v>
      </c>
      <c r="P96" s="159"/>
      <c r="Q96" s="159"/>
      <c r="R96" s="159"/>
      <c r="S96" s="159"/>
      <c r="T96" s="141">
        <f t="shared" si="10"/>
        <v>93.1364</v>
      </c>
      <c r="U96" s="141"/>
      <c r="V96" s="141"/>
      <c r="W96" s="141"/>
      <c r="X96" s="141"/>
      <c r="AG96" s="142">
        <f>T96+T97</f>
        <v>233.3581668</v>
      </c>
      <c r="AI96" s="15"/>
      <c r="AJ96" s="157">
        <v>844.99</v>
      </c>
      <c r="AL96" s="144">
        <f>AG96/AJ96</f>
        <v>0.2761667792518255</v>
      </c>
    </row>
    <row r="97" spans="1:38" ht="12.75" customHeight="1" hidden="1">
      <c r="A97" s="127"/>
      <c r="B97" s="128"/>
      <c r="C97" s="153"/>
      <c r="D97" s="154"/>
      <c r="E97" s="154"/>
      <c r="F97" s="154"/>
      <c r="G97" s="155"/>
      <c r="H97" s="209" t="s">
        <v>10</v>
      </c>
      <c r="I97" s="135" t="s">
        <v>11</v>
      </c>
      <c r="J97" s="136"/>
      <c r="K97" s="141">
        <f t="shared" si="11"/>
        <v>1780.82</v>
      </c>
      <c r="L97" s="141"/>
      <c r="M97" s="141"/>
      <c r="N97" s="141"/>
      <c r="O97" s="159">
        <f>O96*O$23</f>
        <v>0.07874</v>
      </c>
      <c r="P97" s="159"/>
      <c r="Q97" s="159"/>
      <c r="R97" s="159"/>
      <c r="S97" s="159"/>
      <c r="T97" s="141">
        <f t="shared" si="10"/>
        <v>140.2217668</v>
      </c>
      <c r="U97" s="141"/>
      <c r="V97" s="141"/>
      <c r="W97" s="141"/>
      <c r="X97" s="141"/>
      <c r="AG97" s="143"/>
      <c r="AI97" s="15"/>
      <c r="AJ97" s="158"/>
      <c r="AL97" s="145"/>
    </row>
    <row r="98" spans="4:35" ht="12.75" hidden="1">
      <c r="D98" s="61"/>
      <c r="E98" s="61"/>
      <c r="F98" s="61"/>
      <c r="G98" s="61"/>
      <c r="H98" s="61"/>
      <c r="I98" s="61"/>
      <c r="J98" s="61"/>
      <c r="AI98" s="15"/>
    </row>
    <row r="99" spans="1:33" s="24" customFormat="1" ht="26.25" customHeight="1" hidden="1">
      <c r="A99" s="149" t="s">
        <v>46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</row>
    <row r="100" spans="1:35" ht="51" customHeight="1" hidden="1">
      <c r="A100" s="109" t="s">
        <v>4</v>
      </c>
      <c r="B100" s="110"/>
      <c r="C100" s="111" t="s">
        <v>28</v>
      </c>
      <c r="D100" s="112"/>
      <c r="E100" s="112"/>
      <c r="F100" s="112"/>
      <c r="G100" s="112"/>
      <c r="H100" s="113"/>
      <c r="I100" s="114" t="s">
        <v>5</v>
      </c>
      <c r="J100" s="114"/>
      <c r="K100" s="114" t="s">
        <v>29</v>
      </c>
      <c r="L100" s="114"/>
      <c r="M100" s="114"/>
      <c r="N100" s="114"/>
      <c r="O100" s="114" t="str">
        <f>+O88</f>
        <v>Норматив
 горячей воды
куб.м. ** Гкал/куб.м</v>
      </c>
      <c r="P100" s="114"/>
      <c r="Q100" s="114"/>
      <c r="R100" s="114"/>
      <c r="S100" s="114"/>
      <c r="T100" s="114" t="s">
        <v>6</v>
      </c>
      <c r="U100" s="114"/>
      <c r="V100" s="114"/>
      <c r="W100" s="114"/>
      <c r="X100" s="114"/>
      <c r="AI100" s="15"/>
    </row>
    <row r="101" spans="1:38" ht="12.75" customHeight="1" hidden="1">
      <c r="A101" s="118">
        <v>1</v>
      </c>
      <c r="B101" s="119"/>
      <c r="C101" s="118">
        <v>2</v>
      </c>
      <c r="D101" s="120"/>
      <c r="E101" s="120"/>
      <c r="F101" s="120"/>
      <c r="G101" s="120"/>
      <c r="H101" s="119"/>
      <c r="I101" s="121">
        <v>3</v>
      </c>
      <c r="J101" s="121"/>
      <c r="K101" s="121">
        <v>4</v>
      </c>
      <c r="L101" s="121"/>
      <c r="M101" s="121"/>
      <c r="N101" s="121"/>
      <c r="O101" s="121">
        <v>5</v>
      </c>
      <c r="P101" s="121"/>
      <c r="Q101" s="121"/>
      <c r="R101" s="121"/>
      <c r="S101" s="121"/>
      <c r="T101" s="121">
        <v>6</v>
      </c>
      <c r="U101" s="121"/>
      <c r="V101" s="121"/>
      <c r="W101" s="121"/>
      <c r="X101" s="121"/>
      <c r="AI101" s="15"/>
      <c r="AJ101" s="14"/>
      <c r="AL101" s="14"/>
    </row>
    <row r="102" spans="1:38" ht="12.75" customHeight="1" hidden="1">
      <c r="A102" s="125" t="s">
        <v>7</v>
      </c>
      <c r="B102" s="126"/>
      <c r="C102" s="150" t="s">
        <v>84</v>
      </c>
      <c r="D102" s="151"/>
      <c r="E102" s="151"/>
      <c r="F102" s="151"/>
      <c r="G102" s="152"/>
      <c r="H102" s="209" t="s">
        <v>8</v>
      </c>
      <c r="I102" s="135" t="s">
        <v>9</v>
      </c>
      <c r="J102" s="136"/>
      <c r="K102" s="141">
        <f>K20</f>
        <v>75.11</v>
      </c>
      <c r="L102" s="141"/>
      <c r="M102" s="141"/>
      <c r="N102" s="141"/>
      <c r="O102" s="159">
        <v>0.77</v>
      </c>
      <c r="P102" s="159"/>
      <c r="Q102" s="159"/>
      <c r="R102" s="159"/>
      <c r="S102" s="159"/>
      <c r="T102" s="141">
        <f aca="true" t="shared" si="12" ref="T102:T109">K102*O102</f>
        <v>57.8347</v>
      </c>
      <c r="U102" s="141"/>
      <c r="V102" s="141"/>
      <c r="W102" s="141"/>
      <c r="X102" s="141"/>
      <c r="AG102" s="142">
        <f>T102+T103</f>
        <v>144.90789389999998</v>
      </c>
      <c r="AI102" s="15"/>
      <c r="AJ102" s="157">
        <v>440.15</v>
      </c>
      <c r="AL102" s="144">
        <f>AG102/AJ102</f>
        <v>0.3292238870839486</v>
      </c>
    </row>
    <row r="103" spans="1:38" ht="12.75" customHeight="1" hidden="1">
      <c r="A103" s="127"/>
      <c r="B103" s="128"/>
      <c r="C103" s="153"/>
      <c r="D103" s="154"/>
      <c r="E103" s="154"/>
      <c r="F103" s="154"/>
      <c r="G103" s="155"/>
      <c r="H103" s="209" t="s">
        <v>10</v>
      </c>
      <c r="I103" s="135" t="s">
        <v>11</v>
      </c>
      <c r="J103" s="136"/>
      <c r="K103" s="141">
        <f>K21</f>
        <v>1780.82</v>
      </c>
      <c r="L103" s="141"/>
      <c r="M103" s="141"/>
      <c r="N103" s="141"/>
      <c r="O103" s="159">
        <f>O102*O$17</f>
        <v>0.048895</v>
      </c>
      <c r="P103" s="159"/>
      <c r="Q103" s="159"/>
      <c r="R103" s="159"/>
      <c r="S103" s="159"/>
      <c r="T103" s="141">
        <f t="shared" si="12"/>
        <v>87.07319389999999</v>
      </c>
      <c r="U103" s="141"/>
      <c r="V103" s="141"/>
      <c r="W103" s="141"/>
      <c r="X103" s="141"/>
      <c r="AG103" s="143"/>
      <c r="AI103" s="15"/>
      <c r="AJ103" s="158"/>
      <c r="AL103" s="145"/>
    </row>
    <row r="104" spans="1:38" ht="12.75" customHeight="1" hidden="1">
      <c r="A104" s="125" t="s">
        <v>7</v>
      </c>
      <c r="B104" s="126"/>
      <c r="C104" s="150" t="s">
        <v>85</v>
      </c>
      <c r="D104" s="151"/>
      <c r="E104" s="151"/>
      <c r="F104" s="151"/>
      <c r="G104" s="152"/>
      <c r="H104" s="209" t="s">
        <v>8</v>
      </c>
      <c r="I104" s="135" t="s">
        <v>9</v>
      </c>
      <c r="J104" s="136"/>
      <c r="K104" s="141">
        <f aca="true" t="shared" si="13" ref="K104:K109">K90</f>
        <v>75.11</v>
      </c>
      <c r="L104" s="141"/>
      <c r="M104" s="141"/>
      <c r="N104" s="141"/>
      <c r="O104" s="159">
        <f>+O102</f>
        <v>0.77</v>
      </c>
      <c r="P104" s="159"/>
      <c r="Q104" s="159"/>
      <c r="R104" s="159"/>
      <c r="S104" s="159"/>
      <c r="T104" s="141">
        <f t="shared" si="12"/>
        <v>57.8347</v>
      </c>
      <c r="U104" s="141"/>
      <c r="V104" s="141"/>
      <c r="W104" s="141"/>
      <c r="X104" s="141"/>
      <c r="AG104" s="142">
        <f>T104+T105</f>
        <v>137.91461376</v>
      </c>
      <c r="AI104" s="15"/>
      <c r="AJ104" s="157">
        <v>844.99</v>
      </c>
      <c r="AL104" s="144">
        <f>AG104/AJ104</f>
        <v>0.16321449219517392</v>
      </c>
    </row>
    <row r="105" spans="1:38" ht="12.75" customHeight="1" hidden="1">
      <c r="A105" s="127"/>
      <c r="B105" s="128"/>
      <c r="C105" s="153"/>
      <c r="D105" s="154"/>
      <c r="E105" s="154"/>
      <c r="F105" s="154"/>
      <c r="G105" s="155"/>
      <c r="H105" s="209" t="s">
        <v>10</v>
      </c>
      <c r="I105" s="135" t="s">
        <v>11</v>
      </c>
      <c r="J105" s="136"/>
      <c r="K105" s="141">
        <f t="shared" si="13"/>
        <v>1780.82</v>
      </c>
      <c r="L105" s="141"/>
      <c r="M105" s="141"/>
      <c r="N105" s="141"/>
      <c r="O105" s="159">
        <f>O104*O$19</f>
        <v>0.044968</v>
      </c>
      <c r="P105" s="159"/>
      <c r="Q105" s="159"/>
      <c r="R105" s="159"/>
      <c r="S105" s="159"/>
      <c r="T105" s="141">
        <f t="shared" si="12"/>
        <v>80.07991376</v>
      </c>
      <c r="U105" s="141"/>
      <c r="V105" s="141"/>
      <c r="W105" s="141"/>
      <c r="X105" s="141"/>
      <c r="AG105" s="143"/>
      <c r="AI105" s="15"/>
      <c r="AJ105" s="158"/>
      <c r="AL105" s="145"/>
    </row>
    <row r="106" spans="1:38" ht="12.75" customHeight="1" hidden="1">
      <c r="A106" s="125" t="s">
        <v>7</v>
      </c>
      <c r="B106" s="126"/>
      <c r="C106" s="150" t="s">
        <v>86</v>
      </c>
      <c r="D106" s="151"/>
      <c r="E106" s="151"/>
      <c r="F106" s="151"/>
      <c r="G106" s="152"/>
      <c r="H106" s="209" t="s">
        <v>8</v>
      </c>
      <c r="I106" s="135" t="s">
        <v>9</v>
      </c>
      <c r="J106" s="136"/>
      <c r="K106" s="141">
        <f t="shared" si="13"/>
        <v>75.11</v>
      </c>
      <c r="L106" s="141"/>
      <c r="M106" s="141"/>
      <c r="N106" s="141"/>
      <c r="O106" s="156">
        <f>+O102</f>
        <v>0.77</v>
      </c>
      <c r="P106" s="156"/>
      <c r="Q106" s="156"/>
      <c r="R106" s="156"/>
      <c r="S106" s="156"/>
      <c r="T106" s="141">
        <f t="shared" si="12"/>
        <v>57.8347</v>
      </c>
      <c r="U106" s="141"/>
      <c r="V106" s="141"/>
      <c r="W106" s="141"/>
      <c r="X106" s="141"/>
      <c r="AG106" s="142">
        <f>T106+T107</f>
        <v>151.90117404</v>
      </c>
      <c r="AI106" s="15"/>
      <c r="AJ106" s="157">
        <v>844.99</v>
      </c>
      <c r="AL106" s="144">
        <f>AG106/AJ106</f>
        <v>0.1797668304240287</v>
      </c>
    </row>
    <row r="107" spans="1:38" ht="12.75" customHeight="1" hidden="1">
      <c r="A107" s="127"/>
      <c r="B107" s="128"/>
      <c r="C107" s="153"/>
      <c r="D107" s="154"/>
      <c r="E107" s="154"/>
      <c r="F107" s="154"/>
      <c r="G107" s="155"/>
      <c r="H107" s="209" t="s">
        <v>10</v>
      </c>
      <c r="I107" s="135" t="s">
        <v>11</v>
      </c>
      <c r="J107" s="136"/>
      <c r="K107" s="141">
        <f t="shared" si="13"/>
        <v>1780.82</v>
      </c>
      <c r="L107" s="141"/>
      <c r="M107" s="141"/>
      <c r="N107" s="141"/>
      <c r="O107" s="159">
        <f>O106*O$21</f>
        <v>0.052821999999999994</v>
      </c>
      <c r="P107" s="159"/>
      <c r="Q107" s="159"/>
      <c r="R107" s="159"/>
      <c r="S107" s="159"/>
      <c r="T107" s="141">
        <f t="shared" si="12"/>
        <v>94.06647403999999</v>
      </c>
      <c r="U107" s="141"/>
      <c r="V107" s="141"/>
      <c r="W107" s="141"/>
      <c r="X107" s="141"/>
      <c r="AG107" s="143"/>
      <c r="AI107" s="15"/>
      <c r="AJ107" s="158"/>
      <c r="AL107" s="145"/>
    </row>
    <row r="108" spans="1:38" ht="12.75" customHeight="1" hidden="1">
      <c r="A108" s="125" t="s">
        <v>7</v>
      </c>
      <c r="B108" s="126"/>
      <c r="C108" s="150" t="s">
        <v>87</v>
      </c>
      <c r="D108" s="151"/>
      <c r="E108" s="151"/>
      <c r="F108" s="151"/>
      <c r="G108" s="152"/>
      <c r="H108" s="209" t="s">
        <v>8</v>
      </c>
      <c r="I108" s="135" t="s">
        <v>9</v>
      </c>
      <c r="J108" s="136"/>
      <c r="K108" s="141">
        <f t="shared" si="13"/>
        <v>75.11</v>
      </c>
      <c r="L108" s="141"/>
      <c r="M108" s="141"/>
      <c r="N108" s="141"/>
      <c r="O108" s="159">
        <f>+O102</f>
        <v>0.77</v>
      </c>
      <c r="P108" s="159"/>
      <c r="Q108" s="159"/>
      <c r="R108" s="159"/>
      <c r="S108" s="159"/>
      <c r="T108" s="141">
        <f t="shared" si="12"/>
        <v>57.8347</v>
      </c>
      <c r="U108" s="141"/>
      <c r="V108" s="141"/>
      <c r="W108" s="141"/>
      <c r="X108" s="141"/>
      <c r="AG108" s="142">
        <f>T108+T109</f>
        <v>144.90789389999998</v>
      </c>
      <c r="AI108" s="15"/>
      <c r="AJ108" s="157">
        <v>844.99</v>
      </c>
      <c r="AL108" s="144">
        <f>AG108/AJ108</f>
        <v>0.17149066130960128</v>
      </c>
    </row>
    <row r="109" spans="1:38" ht="12.75" customHeight="1" hidden="1">
      <c r="A109" s="127"/>
      <c r="B109" s="128"/>
      <c r="C109" s="153"/>
      <c r="D109" s="154"/>
      <c r="E109" s="154"/>
      <c r="F109" s="154"/>
      <c r="G109" s="155"/>
      <c r="H109" s="209" t="s">
        <v>10</v>
      </c>
      <c r="I109" s="135" t="s">
        <v>11</v>
      </c>
      <c r="J109" s="136"/>
      <c r="K109" s="141">
        <f t="shared" si="13"/>
        <v>1780.82</v>
      </c>
      <c r="L109" s="141"/>
      <c r="M109" s="141"/>
      <c r="N109" s="141"/>
      <c r="O109" s="159">
        <f>O108*O$23</f>
        <v>0.048895</v>
      </c>
      <c r="P109" s="159"/>
      <c r="Q109" s="159"/>
      <c r="R109" s="159"/>
      <c r="S109" s="159"/>
      <c r="T109" s="141">
        <f t="shared" si="12"/>
        <v>87.07319389999999</v>
      </c>
      <c r="U109" s="141"/>
      <c r="V109" s="141"/>
      <c r="W109" s="141"/>
      <c r="X109" s="141"/>
      <c r="AG109" s="143"/>
      <c r="AI109" s="15"/>
      <c r="AJ109" s="158"/>
      <c r="AL109" s="145"/>
    </row>
    <row r="110" spans="4:35" ht="12.75" hidden="1">
      <c r="D110" s="61"/>
      <c r="E110" s="61"/>
      <c r="F110" s="61"/>
      <c r="G110" s="61"/>
      <c r="H110" s="61"/>
      <c r="I110" s="61"/>
      <c r="J110" s="61"/>
      <c r="AI110" s="15"/>
    </row>
    <row r="111" spans="1:33" s="24" customFormat="1" ht="24.75" customHeight="1" hidden="1">
      <c r="A111" s="149" t="s">
        <v>47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</row>
    <row r="112" spans="1:35" ht="51" customHeight="1" hidden="1">
      <c r="A112" s="109" t="s">
        <v>4</v>
      </c>
      <c r="B112" s="110"/>
      <c r="C112" s="111" t="s">
        <v>28</v>
      </c>
      <c r="D112" s="112"/>
      <c r="E112" s="112"/>
      <c r="F112" s="112"/>
      <c r="G112" s="112"/>
      <c r="H112" s="113"/>
      <c r="I112" s="114" t="s">
        <v>5</v>
      </c>
      <c r="J112" s="114"/>
      <c r="K112" s="114" t="s">
        <v>29</v>
      </c>
      <c r="L112" s="114"/>
      <c r="M112" s="114"/>
      <c r="N112" s="114"/>
      <c r="O112" s="114" t="str">
        <f>+O100</f>
        <v>Норматив
 горячей воды
куб.м. ** Гкал/куб.м</v>
      </c>
      <c r="P112" s="114"/>
      <c r="Q112" s="114"/>
      <c r="R112" s="114"/>
      <c r="S112" s="114"/>
      <c r="T112" s="114" t="s">
        <v>6</v>
      </c>
      <c r="U112" s="114"/>
      <c r="V112" s="114"/>
      <c r="W112" s="114"/>
      <c r="X112" s="114"/>
      <c r="AI112" s="15"/>
    </row>
    <row r="113" spans="1:38" ht="12.75" customHeight="1" hidden="1">
      <c r="A113" s="118">
        <v>1</v>
      </c>
      <c r="B113" s="119"/>
      <c r="C113" s="118">
        <v>2</v>
      </c>
      <c r="D113" s="120"/>
      <c r="E113" s="120"/>
      <c r="F113" s="120"/>
      <c r="G113" s="120"/>
      <c r="H113" s="119"/>
      <c r="I113" s="121">
        <v>3</v>
      </c>
      <c r="J113" s="121"/>
      <c r="K113" s="121">
        <v>4</v>
      </c>
      <c r="L113" s="121"/>
      <c r="M113" s="121"/>
      <c r="N113" s="121"/>
      <c r="O113" s="121">
        <v>5</v>
      </c>
      <c r="P113" s="121"/>
      <c r="Q113" s="121"/>
      <c r="R113" s="121"/>
      <c r="S113" s="121"/>
      <c r="T113" s="122" t="s">
        <v>80</v>
      </c>
      <c r="U113" s="123"/>
      <c r="V113" s="123"/>
      <c r="W113" s="123"/>
      <c r="X113" s="124"/>
      <c r="AI113" s="15"/>
      <c r="AJ113" s="14"/>
      <c r="AL113" s="14"/>
    </row>
    <row r="114" spans="1:38" ht="12.75" customHeight="1" hidden="1">
      <c r="A114" s="125" t="s">
        <v>7</v>
      </c>
      <c r="B114" s="126"/>
      <c r="C114" s="150" t="s">
        <v>84</v>
      </c>
      <c r="D114" s="151"/>
      <c r="E114" s="151"/>
      <c r="F114" s="151"/>
      <c r="G114" s="152"/>
      <c r="H114" s="209" t="s">
        <v>8</v>
      </c>
      <c r="I114" s="135" t="s">
        <v>9</v>
      </c>
      <c r="J114" s="136"/>
      <c r="K114" s="141">
        <f>K20</f>
        <v>75.11</v>
      </c>
      <c r="L114" s="141"/>
      <c r="M114" s="141"/>
      <c r="N114" s="141"/>
      <c r="O114" s="159">
        <v>1.24</v>
      </c>
      <c r="P114" s="159"/>
      <c r="Q114" s="159"/>
      <c r="R114" s="159"/>
      <c r="S114" s="159"/>
      <c r="T114" s="141">
        <f aca="true" t="shared" si="14" ref="T114:T121">K114*O114</f>
        <v>93.1364</v>
      </c>
      <c r="U114" s="141"/>
      <c r="V114" s="141"/>
      <c r="W114" s="141"/>
      <c r="X114" s="141"/>
      <c r="AG114" s="142">
        <f>T114+T115</f>
        <v>233.3581668</v>
      </c>
      <c r="AI114" s="15"/>
      <c r="AJ114" s="157">
        <v>155.6</v>
      </c>
      <c r="AL114" s="144">
        <f>AG114/AJ114</f>
        <v>1.4997311491002572</v>
      </c>
    </row>
    <row r="115" spans="1:38" ht="12.75" customHeight="1" hidden="1">
      <c r="A115" s="127"/>
      <c r="B115" s="128"/>
      <c r="C115" s="153"/>
      <c r="D115" s="154"/>
      <c r="E115" s="154"/>
      <c r="F115" s="154"/>
      <c r="G115" s="155"/>
      <c r="H115" s="209" t="s">
        <v>10</v>
      </c>
      <c r="I115" s="135" t="s">
        <v>11</v>
      </c>
      <c r="J115" s="136"/>
      <c r="K115" s="141">
        <f>K21</f>
        <v>1780.82</v>
      </c>
      <c r="L115" s="141"/>
      <c r="M115" s="141"/>
      <c r="N115" s="141"/>
      <c r="O115" s="159">
        <f>O114*O$17</f>
        <v>0.07874</v>
      </c>
      <c r="P115" s="159"/>
      <c r="Q115" s="159"/>
      <c r="R115" s="159"/>
      <c r="S115" s="159"/>
      <c r="T115" s="141">
        <f t="shared" si="14"/>
        <v>140.2217668</v>
      </c>
      <c r="U115" s="141"/>
      <c r="V115" s="141"/>
      <c r="W115" s="141"/>
      <c r="X115" s="141"/>
      <c r="AG115" s="143"/>
      <c r="AI115" s="15"/>
      <c r="AJ115" s="158"/>
      <c r="AL115" s="145"/>
    </row>
    <row r="116" spans="1:38" ht="12.75" customHeight="1" hidden="1">
      <c r="A116" s="125" t="s">
        <v>7</v>
      </c>
      <c r="B116" s="126"/>
      <c r="C116" s="150" t="s">
        <v>85</v>
      </c>
      <c r="D116" s="151"/>
      <c r="E116" s="151"/>
      <c r="F116" s="151"/>
      <c r="G116" s="152"/>
      <c r="H116" s="209" t="s">
        <v>8</v>
      </c>
      <c r="I116" s="135" t="s">
        <v>9</v>
      </c>
      <c r="J116" s="136"/>
      <c r="K116" s="141">
        <f aca="true" t="shared" si="15" ref="K116:K121">K102</f>
        <v>75.11</v>
      </c>
      <c r="L116" s="141"/>
      <c r="M116" s="141"/>
      <c r="N116" s="141"/>
      <c r="O116" s="159">
        <f>+O114</f>
        <v>1.24</v>
      </c>
      <c r="P116" s="159"/>
      <c r="Q116" s="159"/>
      <c r="R116" s="159"/>
      <c r="S116" s="159"/>
      <c r="T116" s="141">
        <f t="shared" si="14"/>
        <v>93.1364</v>
      </c>
      <c r="U116" s="141"/>
      <c r="V116" s="141"/>
      <c r="W116" s="141"/>
      <c r="X116" s="141"/>
      <c r="AG116" s="142">
        <f>T116+T117</f>
        <v>222.09626112</v>
      </c>
      <c r="AI116" s="15"/>
      <c r="AJ116" s="157">
        <v>844.99</v>
      </c>
      <c r="AL116" s="144">
        <f>AG116/AJ116</f>
        <v>0.2628389224961242</v>
      </c>
    </row>
    <row r="117" spans="1:38" ht="12.75" customHeight="1" hidden="1">
      <c r="A117" s="127"/>
      <c r="B117" s="128"/>
      <c r="C117" s="153"/>
      <c r="D117" s="154"/>
      <c r="E117" s="154"/>
      <c r="F117" s="154"/>
      <c r="G117" s="155"/>
      <c r="H117" s="209" t="s">
        <v>10</v>
      </c>
      <c r="I117" s="135" t="s">
        <v>11</v>
      </c>
      <c r="J117" s="136"/>
      <c r="K117" s="141">
        <f t="shared" si="15"/>
        <v>1780.82</v>
      </c>
      <c r="L117" s="141"/>
      <c r="M117" s="141"/>
      <c r="N117" s="141"/>
      <c r="O117" s="159">
        <f>O116*O$19</f>
        <v>0.072416</v>
      </c>
      <c r="P117" s="159"/>
      <c r="Q117" s="159"/>
      <c r="R117" s="159"/>
      <c r="S117" s="159"/>
      <c r="T117" s="141">
        <f t="shared" si="14"/>
        <v>128.95986112</v>
      </c>
      <c r="U117" s="141"/>
      <c r="V117" s="141"/>
      <c r="W117" s="141"/>
      <c r="X117" s="141"/>
      <c r="AG117" s="143"/>
      <c r="AI117" s="15"/>
      <c r="AJ117" s="158"/>
      <c r="AL117" s="145"/>
    </row>
    <row r="118" spans="1:38" ht="12.75" customHeight="1" hidden="1">
      <c r="A118" s="125" t="s">
        <v>7</v>
      </c>
      <c r="B118" s="126"/>
      <c r="C118" s="150" t="s">
        <v>86</v>
      </c>
      <c r="D118" s="151"/>
      <c r="E118" s="151"/>
      <c r="F118" s="151"/>
      <c r="G118" s="152"/>
      <c r="H118" s="209" t="s">
        <v>8</v>
      </c>
      <c r="I118" s="135" t="s">
        <v>9</v>
      </c>
      <c r="J118" s="136"/>
      <c r="K118" s="141">
        <f t="shared" si="15"/>
        <v>75.11</v>
      </c>
      <c r="L118" s="141"/>
      <c r="M118" s="141"/>
      <c r="N118" s="141"/>
      <c r="O118" s="156">
        <f>+O114</f>
        <v>1.24</v>
      </c>
      <c r="P118" s="156"/>
      <c r="Q118" s="156"/>
      <c r="R118" s="156"/>
      <c r="S118" s="156"/>
      <c r="T118" s="141">
        <f t="shared" si="14"/>
        <v>93.1364</v>
      </c>
      <c r="U118" s="141"/>
      <c r="V118" s="141"/>
      <c r="W118" s="141"/>
      <c r="X118" s="141"/>
      <c r="AG118" s="142">
        <f>T118+T119</f>
        <v>244.62007247999998</v>
      </c>
      <c r="AI118" s="15"/>
      <c r="AJ118" s="157">
        <v>844.99</v>
      </c>
      <c r="AL118" s="144">
        <f>AG118/AJ118</f>
        <v>0.2894946360075267</v>
      </c>
    </row>
    <row r="119" spans="1:38" ht="12.75" customHeight="1" hidden="1">
      <c r="A119" s="127"/>
      <c r="B119" s="128"/>
      <c r="C119" s="153"/>
      <c r="D119" s="154"/>
      <c r="E119" s="154"/>
      <c r="F119" s="154"/>
      <c r="G119" s="155"/>
      <c r="H119" s="209" t="s">
        <v>10</v>
      </c>
      <c r="I119" s="135" t="s">
        <v>11</v>
      </c>
      <c r="J119" s="136"/>
      <c r="K119" s="141">
        <f t="shared" si="15"/>
        <v>1780.82</v>
      </c>
      <c r="L119" s="141"/>
      <c r="M119" s="141"/>
      <c r="N119" s="141"/>
      <c r="O119" s="159">
        <f>O118*O$21</f>
        <v>0.08506399999999999</v>
      </c>
      <c r="P119" s="159"/>
      <c r="Q119" s="159"/>
      <c r="R119" s="159"/>
      <c r="S119" s="159"/>
      <c r="T119" s="141">
        <f t="shared" si="14"/>
        <v>151.48367247999997</v>
      </c>
      <c r="U119" s="141"/>
      <c r="V119" s="141"/>
      <c r="W119" s="141"/>
      <c r="X119" s="141"/>
      <c r="AG119" s="143"/>
      <c r="AI119" s="15"/>
      <c r="AJ119" s="158"/>
      <c r="AL119" s="145"/>
    </row>
    <row r="120" spans="1:38" ht="12.75" customHeight="1" hidden="1">
      <c r="A120" s="125" t="s">
        <v>7</v>
      </c>
      <c r="B120" s="126"/>
      <c r="C120" s="150" t="s">
        <v>87</v>
      </c>
      <c r="D120" s="151"/>
      <c r="E120" s="151"/>
      <c r="F120" s="151"/>
      <c r="G120" s="152"/>
      <c r="H120" s="209" t="s">
        <v>8</v>
      </c>
      <c r="I120" s="135" t="s">
        <v>9</v>
      </c>
      <c r="J120" s="136"/>
      <c r="K120" s="141">
        <f t="shared" si="15"/>
        <v>75.11</v>
      </c>
      <c r="L120" s="141"/>
      <c r="M120" s="141"/>
      <c r="N120" s="141"/>
      <c r="O120" s="159">
        <f>+O114</f>
        <v>1.24</v>
      </c>
      <c r="P120" s="159"/>
      <c r="Q120" s="159"/>
      <c r="R120" s="159"/>
      <c r="S120" s="159"/>
      <c r="T120" s="141">
        <f t="shared" si="14"/>
        <v>93.1364</v>
      </c>
      <c r="U120" s="141"/>
      <c r="V120" s="141"/>
      <c r="W120" s="141"/>
      <c r="X120" s="141"/>
      <c r="AG120" s="142">
        <f>T120+T121</f>
        <v>233.3581668</v>
      </c>
      <c r="AI120" s="15"/>
      <c r="AJ120" s="157">
        <v>844.99</v>
      </c>
      <c r="AL120" s="144">
        <f>AG120/AJ120</f>
        <v>0.2761667792518255</v>
      </c>
    </row>
    <row r="121" spans="1:38" ht="12.75" customHeight="1" hidden="1">
      <c r="A121" s="127"/>
      <c r="B121" s="128"/>
      <c r="C121" s="153"/>
      <c r="D121" s="154"/>
      <c r="E121" s="154"/>
      <c r="F121" s="154"/>
      <c r="G121" s="155"/>
      <c r="H121" s="209" t="s">
        <v>10</v>
      </c>
      <c r="I121" s="135" t="s">
        <v>11</v>
      </c>
      <c r="J121" s="136"/>
      <c r="K121" s="141">
        <f t="shared" si="15"/>
        <v>1780.82</v>
      </c>
      <c r="L121" s="141"/>
      <c r="M121" s="141"/>
      <c r="N121" s="141"/>
      <c r="O121" s="159">
        <f>O120*O$23</f>
        <v>0.07874</v>
      </c>
      <c r="P121" s="159"/>
      <c r="Q121" s="159"/>
      <c r="R121" s="159"/>
      <c r="S121" s="159"/>
      <c r="T121" s="141">
        <f t="shared" si="14"/>
        <v>140.2217668</v>
      </c>
      <c r="U121" s="141"/>
      <c r="V121" s="141"/>
      <c r="W121" s="141"/>
      <c r="X121" s="141"/>
      <c r="AG121" s="143"/>
      <c r="AI121" s="15"/>
      <c r="AJ121" s="158"/>
      <c r="AL121" s="145"/>
    </row>
    <row r="122" spans="4:35" ht="12.75" hidden="1">
      <c r="D122" s="61"/>
      <c r="E122" s="61"/>
      <c r="F122" s="61"/>
      <c r="G122" s="61"/>
      <c r="H122" s="61"/>
      <c r="I122" s="61"/>
      <c r="J122" s="61"/>
      <c r="AI122" s="15"/>
    </row>
    <row r="123" spans="1:33" s="24" customFormat="1" ht="22.5" customHeight="1">
      <c r="A123" s="149" t="s">
        <v>48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</row>
    <row r="124" spans="1:35" ht="51" customHeight="1" hidden="1">
      <c r="A124" s="109" t="s">
        <v>4</v>
      </c>
      <c r="B124" s="110"/>
      <c r="C124" s="111" t="s">
        <v>28</v>
      </c>
      <c r="D124" s="112"/>
      <c r="E124" s="112"/>
      <c r="F124" s="112"/>
      <c r="G124" s="112"/>
      <c r="H124" s="113"/>
      <c r="I124" s="114" t="s">
        <v>5</v>
      </c>
      <c r="J124" s="114"/>
      <c r="K124" s="114" t="s">
        <v>29</v>
      </c>
      <c r="L124" s="114"/>
      <c r="M124" s="114"/>
      <c r="N124" s="114"/>
      <c r="O124" s="114" t="str">
        <f>+O112</f>
        <v>Норматив
 горячей воды
куб.м. ** Гкал/куб.м</v>
      </c>
      <c r="P124" s="114"/>
      <c r="Q124" s="114"/>
      <c r="R124" s="114"/>
      <c r="S124" s="114"/>
      <c r="T124" s="114" t="s">
        <v>6</v>
      </c>
      <c r="U124" s="114"/>
      <c r="V124" s="114"/>
      <c r="W124" s="114"/>
      <c r="X124" s="114"/>
      <c r="AI124" s="15"/>
    </row>
    <row r="125" spans="1:38" ht="12.75" customHeight="1" hidden="1">
      <c r="A125" s="118">
        <v>1</v>
      </c>
      <c r="B125" s="119"/>
      <c r="C125" s="118">
        <v>2</v>
      </c>
      <c r="D125" s="120"/>
      <c r="E125" s="120"/>
      <c r="F125" s="120"/>
      <c r="G125" s="120"/>
      <c r="H125" s="119"/>
      <c r="I125" s="121">
        <v>3</v>
      </c>
      <c r="J125" s="121"/>
      <c r="K125" s="121">
        <v>4</v>
      </c>
      <c r="L125" s="121"/>
      <c r="M125" s="121"/>
      <c r="N125" s="121"/>
      <c r="O125" s="121">
        <v>5</v>
      </c>
      <c r="P125" s="121"/>
      <c r="Q125" s="121"/>
      <c r="R125" s="121"/>
      <c r="S125" s="121"/>
      <c r="T125" s="121">
        <v>6</v>
      </c>
      <c r="U125" s="121"/>
      <c r="V125" s="121"/>
      <c r="W125" s="121"/>
      <c r="X125" s="121"/>
      <c r="AI125" s="15"/>
      <c r="AJ125" s="14"/>
      <c r="AL125" s="14"/>
    </row>
    <row r="126" spans="1:38" ht="12.75" customHeight="1" hidden="1">
      <c r="A126" s="125" t="s">
        <v>7</v>
      </c>
      <c r="B126" s="126"/>
      <c r="C126" s="150" t="s">
        <v>84</v>
      </c>
      <c r="D126" s="151"/>
      <c r="E126" s="151"/>
      <c r="F126" s="151"/>
      <c r="G126" s="152"/>
      <c r="H126" s="209" t="s">
        <v>8</v>
      </c>
      <c r="I126" s="135" t="s">
        <v>9</v>
      </c>
      <c r="J126" s="136"/>
      <c r="K126" s="141">
        <f>K20</f>
        <v>75.11</v>
      </c>
      <c r="L126" s="141"/>
      <c r="M126" s="141"/>
      <c r="N126" s="141"/>
      <c r="O126" s="159">
        <v>0.55</v>
      </c>
      <c r="P126" s="159"/>
      <c r="Q126" s="159"/>
      <c r="R126" s="159"/>
      <c r="S126" s="159"/>
      <c r="T126" s="141">
        <f aca="true" t="shared" si="16" ref="T126:T133">K126*O126</f>
        <v>41.310500000000005</v>
      </c>
      <c r="U126" s="141"/>
      <c r="V126" s="141"/>
      <c r="W126" s="141"/>
      <c r="X126" s="141"/>
      <c r="AG126" s="142">
        <f>T126+T127</f>
        <v>103.5056385</v>
      </c>
      <c r="AI126" s="15"/>
      <c r="AJ126" s="157">
        <v>155.6</v>
      </c>
      <c r="AL126" s="144">
        <f>AG126/AJ126</f>
        <v>0.6652033322622108</v>
      </c>
    </row>
    <row r="127" spans="1:38" ht="12.75" customHeight="1" hidden="1">
      <c r="A127" s="127"/>
      <c r="B127" s="128"/>
      <c r="C127" s="153"/>
      <c r="D127" s="154"/>
      <c r="E127" s="154"/>
      <c r="F127" s="154"/>
      <c r="G127" s="155"/>
      <c r="H127" s="209" t="s">
        <v>10</v>
      </c>
      <c r="I127" s="135" t="s">
        <v>11</v>
      </c>
      <c r="J127" s="136"/>
      <c r="K127" s="141">
        <f>K21</f>
        <v>1780.82</v>
      </c>
      <c r="L127" s="141"/>
      <c r="M127" s="141"/>
      <c r="N127" s="141"/>
      <c r="O127" s="159">
        <f>O126*O$17</f>
        <v>0.034925000000000005</v>
      </c>
      <c r="P127" s="159"/>
      <c r="Q127" s="159"/>
      <c r="R127" s="159"/>
      <c r="S127" s="159"/>
      <c r="T127" s="141">
        <f t="shared" si="16"/>
        <v>62.195138500000006</v>
      </c>
      <c r="U127" s="141"/>
      <c r="V127" s="141"/>
      <c r="W127" s="141"/>
      <c r="X127" s="141"/>
      <c r="AG127" s="143"/>
      <c r="AI127" s="15"/>
      <c r="AJ127" s="158"/>
      <c r="AL127" s="145"/>
    </row>
    <row r="128" spans="1:38" ht="12.75" customHeight="1" hidden="1">
      <c r="A128" s="125" t="s">
        <v>7</v>
      </c>
      <c r="B128" s="126"/>
      <c r="C128" s="150" t="s">
        <v>85</v>
      </c>
      <c r="D128" s="151"/>
      <c r="E128" s="151"/>
      <c r="F128" s="151"/>
      <c r="G128" s="152"/>
      <c r="H128" s="209" t="s">
        <v>8</v>
      </c>
      <c r="I128" s="135" t="s">
        <v>9</v>
      </c>
      <c r="J128" s="136"/>
      <c r="K128" s="141">
        <f aca="true" t="shared" si="17" ref="K128:K133">K114</f>
        <v>75.11</v>
      </c>
      <c r="L128" s="141"/>
      <c r="M128" s="141"/>
      <c r="N128" s="141"/>
      <c r="O128" s="159">
        <f>+O126</f>
        <v>0.55</v>
      </c>
      <c r="P128" s="159"/>
      <c r="Q128" s="159"/>
      <c r="R128" s="159"/>
      <c r="S128" s="159"/>
      <c r="T128" s="141">
        <f t="shared" si="16"/>
        <v>41.310500000000005</v>
      </c>
      <c r="U128" s="141"/>
      <c r="V128" s="141"/>
      <c r="W128" s="141"/>
      <c r="X128" s="141"/>
      <c r="AG128" s="142">
        <f>T128+T129</f>
        <v>98.5104384</v>
      </c>
      <c r="AI128" s="15"/>
      <c r="AJ128" s="157">
        <v>844.99</v>
      </c>
      <c r="AL128" s="144">
        <f>AG128/AJ128</f>
        <v>0.11658178013940992</v>
      </c>
    </row>
    <row r="129" spans="1:38" ht="12.75" customHeight="1" hidden="1">
      <c r="A129" s="127"/>
      <c r="B129" s="128"/>
      <c r="C129" s="153"/>
      <c r="D129" s="154"/>
      <c r="E129" s="154"/>
      <c r="F129" s="154"/>
      <c r="G129" s="155"/>
      <c r="H129" s="209" t="s">
        <v>10</v>
      </c>
      <c r="I129" s="135" t="s">
        <v>11</v>
      </c>
      <c r="J129" s="136"/>
      <c r="K129" s="141">
        <f t="shared" si="17"/>
        <v>1780.82</v>
      </c>
      <c r="L129" s="141"/>
      <c r="M129" s="141"/>
      <c r="N129" s="141"/>
      <c r="O129" s="159">
        <f>O128*O$19</f>
        <v>0.03212</v>
      </c>
      <c r="P129" s="159"/>
      <c r="Q129" s="159"/>
      <c r="R129" s="159"/>
      <c r="S129" s="159"/>
      <c r="T129" s="141">
        <f t="shared" si="16"/>
        <v>57.1999384</v>
      </c>
      <c r="U129" s="141"/>
      <c r="V129" s="141"/>
      <c r="W129" s="141"/>
      <c r="X129" s="141"/>
      <c r="AG129" s="143"/>
      <c r="AI129" s="15"/>
      <c r="AJ129" s="158"/>
      <c r="AL129" s="145"/>
    </row>
    <row r="130" spans="1:38" ht="12.75" customHeight="1">
      <c r="A130" s="125" t="s">
        <v>7</v>
      </c>
      <c r="B130" s="126"/>
      <c r="C130" s="150" t="s">
        <v>86</v>
      </c>
      <c r="D130" s="151"/>
      <c r="E130" s="151"/>
      <c r="F130" s="151"/>
      <c r="G130" s="152"/>
      <c r="H130" s="209" t="s">
        <v>8</v>
      </c>
      <c r="I130" s="135" t="s">
        <v>9</v>
      </c>
      <c r="J130" s="136"/>
      <c r="K130" s="141">
        <f t="shared" si="17"/>
        <v>75.11</v>
      </c>
      <c r="L130" s="141"/>
      <c r="M130" s="141"/>
      <c r="N130" s="141"/>
      <c r="O130" s="156">
        <f>+O126</f>
        <v>0.55</v>
      </c>
      <c r="P130" s="156"/>
      <c r="Q130" s="156"/>
      <c r="R130" s="156"/>
      <c r="S130" s="156"/>
      <c r="T130" s="141">
        <f t="shared" si="16"/>
        <v>41.310500000000005</v>
      </c>
      <c r="U130" s="141"/>
      <c r="V130" s="141"/>
      <c r="W130" s="141"/>
      <c r="X130" s="141"/>
      <c r="AG130" s="142">
        <f>T130+T131</f>
        <v>108.50083860000001</v>
      </c>
      <c r="AI130" s="15"/>
      <c r="AJ130" s="157">
        <v>844.99</v>
      </c>
      <c r="AL130" s="144">
        <f>AG130/AJ130</f>
        <v>0.1284048788743062</v>
      </c>
    </row>
    <row r="131" spans="1:38" ht="12.75" customHeight="1">
      <c r="A131" s="127"/>
      <c r="B131" s="128"/>
      <c r="C131" s="153"/>
      <c r="D131" s="154"/>
      <c r="E131" s="154"/>
      <c r="F131" s="154"/>
      <c r="G131" s="155"/>
      <c r="H131" s="209" t="s">
        <v>10</v>
      </c>
      <c r="I131" s="135" t="s">
        <v>11</v>
      </c>
      <c r="J131" s="136"/>
      <c r="K131" s="141">
        <f t="shared" si="17"/>
        <v>1780.82</v>
      </c>
      <c r="L131" s="141"/>
      <c r="M131" s="141"/>
      <c r="N131" s="141"/>
      <c r="O131" s="159">
        <f>O130*O$21</f>
        <v>0.03773</v>
      </c>
      <c r="P131" s="159"/>
      <c r="Q131" s="159"/>
      <c r="R131" s="159"/>
      <c r="S131" s="159"/>
      <c r="T131" s="141">
        <f t="shared" si="16"/>
        <v>67.1903386</v>
      </c>
      <c r="U131" s="141"/>
      <c r="V131" s="141"/>
      <c r="W131" s="141"/>
      <c r="X131" s="141"/>
      <c r="AG131" s="143"/>
      <c r="AI131" s="15"/>
      <c r="AJ131" s="158"/>
      <c r="AL131" s="145"/>
    </row>
    <row r="132" spans="1:38" ht="12.75" customHeight="1">
      <c r="A132" s="125" t="s">
        <v>7</v>
      </c>
      <c r="B132" s="126"/>
      <c r="C132" s="150" t="s">
        <v>87</v>
      </c>
      <c r="D132" s="151"/>
      <c r="E132" s="151"/>
      <c r="F132" s="151"/>
      <c r="G132" s="152"/>
      <c r="H132" s="209" t="s">
        <v>8</v>
      </c>
      <c r="I132" s="135" t="s">
        <v>9</v>
      </c>
      <c r="J132" s="136"/>
      <c r="K132" s="141">
        <f t="shared" si="17"/>
        <v>75.11</v>
      </c>
      <c r="L132" s="141"/>
      <c r="M132" s="141"/>
      <c r="N132" s="141"/>
      <c r="O132" s="159">
        <f>+O126</f>
        <v>0.55</v>
      </c>
      <c r="P132" s="159"/>
      <c r="Q132" s="159"/>
      <c r="R132" s="159"/>
      <c r="S132" s="159"/>
      <c r="T132" s="141">
        <f t="shared" si="16"/>
        <v>41.310500000000005</v>
      </c>
      <c r="U132" s="141"/>
      <c r="V132" s="141"/>
      <c r="W132" s="141"/>
      <c r="X132" s="141"/>
      <c r="AG132" s="142">
        <f>T132+T133</f>
        <v>103.5056385</v>
      </c>
      <c r="AI132" s="15"/>
      <c r="AJ132" s="157">
        <v>844.99</v>
      </c>
      <c r="AL132" s="144">
        <f>AG132/AJ132</f>
        <v>0.12249332950685807</v>
      </c>
    </row>
    <row r="133" spans="1:38" ht="12.75" customHeight="1">
      <c r="A133" s="127"/>
      <c r="B133" s="128"/>
      <c r="C133" s="153"/>
      <c r="D133" s="154"/>
      <c r="E133" s="154"/>
      <c r="F133" s="154"/>
      <c r="G133" s="155"/>
      <c r="H133" s="209" t="s">
        <v>10</v>
      </c>
      <c r="I133" s="135" t="s">
        <v>11</v>
      </c>
      <c r="J133" s="136"/>
      <c r="K133" s="141">
        <f t="shared" si="17"/>
        <v>1780.82</v>
      </c>
      <c r="L133" s="141"/>
      <c r="M133" s="141"/>
      <c r="N133" s="141"/>
      <c r="O133" s="159">
        <f>O132*O$23</f>
        <v>0.034925000000000005</v>
      </c>
      <c r="P133" s="159"/>
      <c r="Q133" s="159"/>
      <c r="R133" s="159"/>
      <c r="S133" s="159"/>
      <c r="T133" s="141">
        <f t="shared" si="16"/>
        <v>62.195138500000006</v>
      </c>
      <c r="U133" s="141"/>
      <c r="V133" s="141"/>
      <c r="W133" s="141"/>
      <c r="X133" s="141"/>
      <c r="AG133" s="143"/>
      <c r="AI133" s="15"/>
      <c r="AJ133" s="158"/>
      <c r="AL133" s="145"/>
    </row>
    <row r="134" spans="4:35" ht="12.75" hidden="1">
      <c r="D134" s="61"/>
      <c r="E134" s="61"/>
      <c r="F134" s="61"/>
      <c r="G134" s="61"/>
      <c r="H134" s="61"/>
      <c r="I134" s="61"/>
      <c r="J134" s="61"/>
      <c r="AI134" s="15"/>
    </row>
    <row r="135" spans="1:33" s="24" customFormat="1" ht="25.5" customHeight="1">
      <c r="A135" s="149" t="s">
        <v>49</v>
      </c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</row>
    <row r="136" spans="1:35" ht="51" customHeight="1" hidden="1">
      <c r="A136" s="109" t="s">
        <v>4</v>
      </c>
      <c r="B136" s="110"/>
      <c r="C136" s="111" t="s">
        <v>28</v>
      </c>
      <c r="D136" s="112"/>
      <c r="E136" s="112"/>
      <c r="F136" s="112"/>
      <c r="G136" s="112"/>
      <c r="H136" s="113"/>
      <c r="I136" s="114" t="s">
        <v>5</v>
      </c>
      <c r="J136" s="114"/>
      <c r="K136" s="114" t="s">
        <v>29</v>
      </c>
      <c r="L136" s="114"/>
      <c r="M136" s="114"/>
      <c r="N136" s="114"/>
      <c r="O136" s="114" t="str">
        <f>+O124</f>
        <v>Норматив
 горячей воды
куб.м. ** Гкал/куб.м</v>
      </c>
      <c r="P136" s="114"/>
      <c r="Q136" s="114"/>
      <c r="R136" s="114"/>
      <c r="S136" s="114"/>
      <c r="T136" s="114" t="s">
        <v>6</v>
      </c>
      <c r="U136" s="114"/>
      <c r="V136" s="114"/>
      <c r="W136" s="114"/>
      <c r="X136" s="114"/>
      <c r="AI136" s="15"/>
    </row>
    <row r="137" spans="1:38" ht="12.75" customHeight="1" hidden="1">
      <c r="A137" s="118">
        <v>1</v>
      </c>
      <c r="B137" s="119"/>
      <c r="C137" s="118">
        <v>2</v>
      </c>
      <c r="D137" s="120"/>
      <c r="E137" s="120"/>
      <c r="F137" s="120"/>
      <c r="G137" s="120"/>
      <c r="H137" s="119"/>
      <c r="I137" s="121">
        <v>3</v>
      </c>
      <c r="J137" s="121"/>
      <c r="K137" s="121">
        <v>4</v>
      </c>
      <c r="L137" s="121"/>
      <c r="M137" s="121"/>
      <c r="N137" s="121"/>
      <c r="O137" s="121">
        <v>5</v>
      </c>
      <c r="P137" s="121"/>
      <c r="Q137" s="121"/>
      <c r="R137" s="121"/>
      <c r="S137" s="121"/>
      <c r="T137" s="121">
        <v>6</v>
      </c>
      <c r="U137" s="121"/>
      <c r="V137" s="121"/>
      <c r="W137" s="121"/>
      <c r="X137" s="121"/>
      <c r="AI137" s="15"/>
      <c r="AJ137" s="14"/>
      <c r="AL137" s="14"/>
    </row>
    <row r="138" spans="1:38" ht="12.75" customHeight="1" hidden="1">
      <c r="A138" s="125" t="s">
        <v>7</v>
      </c>
      <c r="B138" s="126"/>
      <c r="C138" s="150" t="s">
        <v>84</v>
      </c>
      <c r="D138" s="151"/>
      <c r="E138" s="151"/>
      <c r="F138" s="151"/>
      <c r="G138" s="152"/>
      <c r="H138" s="209" t="s">
        <v>8</v>
      </c>
      <c r="I138" s="135" t="s">
        <v>9</v>
      </c>
      <c r="J138" s="136"/>
      <c r="K138" s="160">
        <f>K20</f>
        <v>75.11</v>
      </c>
      <c r="L138" s="161"/>
      <c r="M138" s="161"/>
      <c r="N138" s="162"/>
      <c r="O138" s="163">
        <v>1.91</v>
      </c>
      <c r="P138" s="164"/>
      <c r="Q138" s="164"/>
      <c r="R138" s="164"/>
      <c r="S138" s="165"/>
      <c r="T138" s="160">
        <f aca="true" t="shared" si="18" ref="T138:T145">K138*O138</f>
        <v>143.46009999999998</v>
      </c>
      <c r="U138" s="161"/>
      <c r="V138" s="161"/>
      <c r="W138" s="161"/>
      <c r="X138" s="162"/>
      <c r="AG138" s="142">
        <f>T138+T139</f>
        <v>359.44685369999996</v>
      </c>
      <c r="AI138" s="15"/>
      <c r="AJ138" s="157">
        <v>375.04</v>
      </c>
      <c r="AL138" s="144">
        <f>AG138/AJ138</f>
        <v>0.9584227114441125</v>
      </c>
    </row>
    <row r="139" spans="1:38" ht="12.75" customHeight="1" hidden="1">
      <c r="A139" s="127"/>
      <c r="B139" s="128"/>
      <c r="C139" s="153"/>
      <c r="D139" s="154"/>
      <c r="E139" s="154"/>
      <c r="F139" s="154"/>
      <c r="G139" s="155"/>
      <c r="H139" s="209" t="s">
        <v>10</v>
      </c>
      <c r="I139" s="135" t="s">
        <v>11</v>
      </c>
      <c r="J139" s="136"/>
      <c r="K139" s="160">
        <f>K21</f>
        <v>1780.82</v>
      </c>
      <c r="L139" s="161"/>
      <c r="M139" s="161"/>
      <c r="N139" s="162"/>
      <c r="O139" s="159">
        <f>O138*O$17</f>
        <v>0.12128499999999999</v>
      </c>
      <c r="P139" s="159"/>
      <c r="Q139" s="159"/>
      <c r="R139" s="159"/>
      <c r="S139" s="159"/>
      <c r="T139" s="160">
        <f t="shared" si="18"/>
        <v>215.98675369999998</v>
      </c>
      <c r="U139" s="161"/>
      <c r="V139" s="161"/>
      <c r="W139" s="161"/>
      <c r="X139" s="162"/>
      <c r="AG139" s="143"/>
      <c r="AI139" s="15"/>
      <c r="AJ139" s="158"/>
      <c r="AL139" s="145"/>
    </row>
    <row r="140" spans="1:38" ht="12.75" customHeight="1" hidden="1">
      <c r="A140" s="125" t="s">
        <v>7</v>
      </c>
      <c r="B140" s="126"/>
      <c r="C140" s="150" t="s">
        <v>85</v>
      </c>
      <c r="D140" s="151"/>
      <c r="E140" s="151"/>
      <c r="F140" s="151"/>
      <c r="G140" s="152"/>
      <c r="H140" s="209" t="s">
        <v>8</v>
      </c>
      <c r="I140" s="135" t="s">
        <v>9</v>
      </c>
      <c r="J140" s="136"/>
      <c r="K140" s="141">
        <f aca="true" t="shared" si="19" ref="K140:K145">K126</f>
        <v>75.11</v>
      </c>
      <c r="L140" s="141"/>
      <c r="M140" s="141"/>
      <c r="N140" s="141"/>
      <c r="O140" s="159">
        <f>+O138</f>
        <v>1.91</v>
      </c>
      <c r="P140" s="159"/>
      <c r="Q140" s="159"/>
      <c r="R140" s="159"/>
      <c r="S140" s="159"/>
      <c r="T140" s="141">
        <f t="shared" si="18"/>
        <v>143.46009999999998</v>
      </c>
      <c r="U140" s="141"/>
      <c r="V140" s="141"/>
      <c r="W140" s="141"/>
      <c r="X140" s="141"/>
      <c r="AG140" s="142">
        <f>T140+T141</f>
        <v>342.0998860799999</v>
      </c>
      <c r="AI140" s="15"/>
      <c r="AJ140" s="157">
        <v>844.99</v>
      </c>
      <c r="AL140" s="144">
        <f>AG140/AJ140</f>
        <v>0.4048567273932235</v>
      </c>
    </row>
    <row r="141" spans="1:38" ht="12.75" customHeight="1" hidden="1">
      <c r="A141" s="127"/>
      <c r="B141" s="128"/>
      <c r="C141" s="153"/>
      <c r="D141" s="154"/>
      <c r="E141" s="154"/>
      <c r="F141" s="154"/>
      <c r="G141" s="155"/>
      <c r="H141" s="209" t="s">
        <v>10</v>
      </c>
      <c r="I141" s="135" t="s">
        <v>11</v>
      </c>
      <c r="J141" s="136"/>
      <c r="K141" s="141">
        <f t="shared" si="19"/>
        <v>1780.82</v>
      </c>
      <c r="L141" s="141"/>
      <c r="M141" s="141"/>
      <c r="N141" s="141"/>
      <c r="O141" s="159">
        <f>O140*O$19</f>
        <v>0.11154399999999999</v>
      </c>
      <c r="P141" s="159"/>
      <c r="Q141" s="159"/>
      <c r="R141" s="159"/>
      <c r="S141" s="159"/>
      <c r="T141" s="141">
        <f t="shared" si="18"/>
        <v>198.63978607999996</v>
      </c>
      <c r="U141" s="141"/>
      <c r="V141" s="141"/>
      <c r="W141" s="141"/>
      <c r="X141" s="141"/>
      <c r="AG141" s="143"/>
      <c r="AI141" s="15"/>
      <c r="AJ141" s="158"/>
      <c r="AL141" s="145"/>
    </row>
    <row r="142" spans="1:38" ht="12.75" customHeight="1">
      <c r="A142" s="125" t="s">
        <v>7</v>
      </c>
      <c r="B142" s="126"/>
      <c r="C142" s="150" t="s">
        <v>86</v>
      </c>
      <c r="D142" s="151"/>
      <c r="E142" s="151"/>
      <c r="F142" s="151"/>
      <c r="G142" s="152"/>
      <c r="H142" s="209" t="s">
        <v>8</v>
      </c>
      <c r="I142" s="135" t="s">
        <v>9</v>
      </c>
      <c r="J142" s="136"/>
      <c r="K142" s="141">
        <f t="shared" si="19"/>
        <v>75.11</v>
      </c>
      <c r="L142" s="141"/>
      <c r="M142" s="141"/>
      <c r="N142" s="141"/>
      <c r="O142" s="156">
        <f>+O138</f>
        <v>1.91</v>
      </c>
      <c r="P142" s="156"/>
      <c r="Q142" s="156"/>
      <c r="R142" s="156"/>
      <c r="S142" s="156"/>
      <c r="T142" s="141">
        <f t="shared" si="18"/>
        <v>143.46009999999998</v>
      </c>
      <c r="U142" s="141"/>
      <c r="V142" s="141"/>
      <c r="W142" s="141"/>
      <c r="X142" s="141"/>
      <c r="AG142" s="142">
        <f>T142+T143</f>
        <v>376.7938213199999</v>
      </c>
      <c r="AI142" s="15"/>
      <c r="AJ142" s="157">
        <v>844.99</v>
      </c>
      <c r="AL142" s="144">
        <f>AG142/AJ142</f>
        <v>0.44591512481804507</v>
      </c>
    </row>
    <row r="143" spans="1:38" ht="12.75" customHeight="1">
      <c r="A143" s="127"/>
      <c r="B143" s="128"/>
      <c r="C143" s="153"/>
      <c r="D143" s="154"/>
      <c r="E143" s="154"/>
      <c r="F143" s="154"/>
      <c r="G143" s="155"/>
      <c r="H143" s="209" t="s">
        <v>10</v>
      </c>
      <c r="I143" s="135" t="s">
        <v>11</v>
      </c>
      <c r="J143" s="136"/>
      <c r="K143" s="141">
        <f t="shared" si="19"/>
        <v>1780.82</v>
      </c>
      <c r="L143" s="141"/>
      <c r="M143" s="141"/>
      <c r="N143" s="141"/>
      <c r="O143" s="159">
        <f>O142*O$21</f>
        <v>0.13102599999999998</v>
      </c>
      <c r="P143" s="159"/>
      <c r="Q143" s="159"/>
      <c r="R143" s="159"/>
      <c r="S143" s="159"/>
      <c r="T143" s="141">
        <f t="shared" si="18"/>
        <v>233.33372131999994</v>
      </c>
      <c r="U143" s="141"/>
      <c r="V143" s="141"/>
      <c r="W143" s="141"/>
      <c r="X143" s="141"/>
      <c r="AG143" s="143"/>
      <c r="AI143" s="15"/>
      <c r="AJ143" s="158"/>
      <c r="AL143" s="145"/>
    </row>
    <row r="144" spans="1:38" ht="12.75" customHeight="1">
      <c r="A144" s="125" t="s">
        <v>7</v>
      </c>
      <c r="B144" s="126"/>
      <c r="C144" s="150" t="s">
        <v>87</v>
      </c>
      <c r="D144" s="151"/>
      <c r="E144" s="151"/>
      <c r="F144" s="151"/>
      <c r="G144" s="152"/>
      <c r="H144" s="209" t="s">
        <v>8</v>
      </c>
      <c r="I144" s="135" t="s">
        <v>9</v>
      </c>
      <c r="J144" s="136"/>
      <c r="K144" s="141">
        <f t="shared" si="19"/>
        <v>75.11</v>
      </c>
      <c r="L144" s="141"/>
      <c r="M144" s="141"/>
      <c r="N144" s="141"/>
      <c r="O144" s="159">
        <f>+O138</f>
        <v>1.91</v>
      </c>
      <c r="P144" s="159"/>
      <c r="Q144" s="159"/>
      <c r="R144" s="159"/>
      <c r="S144" s="159"/>
      <c r="T144" s="141">
        <f t="shared" si="18"/>
        <v>143.46009999999998</v>
      </c>
      <c r="U144" s="141"/>
      <c r="V144" s="141"/>
      <c r="W144" s="141"/>
      <c r="X144" s="141"/>
      <c r="AG144" s="142">
        <f>T144+T145</f>
        <v>359.44685369999996</v>
      </c>
      <c r="AI144" s="15"/>
      <c r="AJ144" s="157">
        <v>844.99</v>
      </c>
      <c r="AL144" s="144">
        <f>AG144/AJ144</f>
        <v>0.42538592610563436</v>
      </c>
    </row>
    <row r="145" spans="1:38" ht="12.75" customHeight="1">
      <c r="A145" s="127"/>
      <c r="B145" s="128"/>
      <c r="C145" s="153"/>
      <c r="D145" s="154"/>
      <c r="E145" s="154"/>
      <c r="F145" s="154"/>
      <c r="G145" s="155"/>
      <c r="H145" s="209" t="s">
        <v>10</v>
      </c>
      <c r="I145" s="135" t="s">
        <v>11</v>
      </c>
      <c r="J145" s="136"/>
      <c r="K145" s="141">
        <f t="shared" si="19"/>
        <v>1780.82</v>
      </c>
      <c r="L145" s="141"/>
      <c r="M145" s="141"/>
      <c r="N145" s="141"/>
      <c r="O145" s="159">
        <f>O144*O$23</f>
        <v>0.12128499999999999</v>
      </c>
      <c r="P145" s="159"/>
      <c r="Q145" s="159"/>
      <c r="R145" s="159"/>
      <c r="S145" s="159"/>
      <c r="T145" s="141">
        <f t="shared" si="18"/>
        <v>215.98675369999998</v>
      </c>
      <c r="U145" s="141"/>
      <c r="V145" s="141"/>
      <c r="W145" s="141"/>
      <c r="X145" s="141"/>
      <c r="AG145" s="143"/>
      <c r="AI145" s="15"/>
      <c r="AJ145" s="158"/>
      <c r="AL145" s="145"/>
    </row>
    <row r="146" spans="4:35" ht="12.75" hidden="1">
      <c r="D146" s="61"/>
      <c r="E146" s="61"/>
      <c r="F146" s="61"/>
      <c r="G146" s="61"/>
      <c r="H146" s="61"/>
      <c r="I146" s="61"/>
      <c r="J146" s="61"/>
      <c r="AI146" s="15"/>
    </row>
    <row r="147" spans="4:35" ht="6" customHeight="1" hidden="1">
      <c r="D147" s="61"/>
      <c r="E147" s="61"/>
      <c r="F147" s="61"/>
      <c r="G147" s="61"/>
      <c r="H147" s="61"/>
      <c r="I147" s="61"/>
      <c r="J147" s="61"/>
      <c r="AI147" s="15"/>
    </row>
    <row r="148" spans="1:39" ht="25.5" customHeight="1">
      <c r="A148" s="8">
        <v>1</v>
      </c>
      <c r="B148" s="10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",AL148," № ",AM148,"")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10.12.2020 г. № 242-п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9"/>
      <c r="AG148" s="37"/>
      <c r="AL148" s="38" t="s">
        <v>114</v>
      </c>
      <c r="AM148" s="39" t="s">
        <v>115</v>
      </c>
    </row>
    <row r="149" spans="1:39" ht="15" customHeight="1" hidden="1">
      <c r="A149" s="8">
        <v>2</v>
      </c>
      <c r="B149" s="102" t="str">
        <f>CONCATENATE("Тариф на теплоноситель ",,"утвержден Приказом Министерства тарифной политики Красноярского края ",AL149," № ",AM149)</f>
        <v>Тариф на теплоноситель утвержден Приказом Министерства тарифной политики Красноярского края от 19.12.2017 г. № 582-п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9"/>
      <c r="AG149" s="37"/>
      <c r="AL149" s="38" t="s">
        <v>88</v>
      </c>
      <c r="AM149" s="39" t="s">
        <v>89</v>
      </c>
    </row>
    <row r="150" spans="1:31" ht="31.5" customHeight="1">
      <c r="A150" s="8">
        <v>2</v>
      </c>
      <c r="B150" s="103" t="s">
        <v>116</v>
      </c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</row>
    <row r="151" spans="1:33" ht="33" customHeight="1">
      <c r="A151" s="8">
        <v>3</v>
      </c>
      <c r="B151" s="103" t="s">
        <v>119</v>
      </c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G151" s="37"/>
    </row>
    <row r="152" spans="1:35" s="4" customFormat="1" ht="18">
      <c r="A152" s="166" t="s">
        <v>13</v>
      </c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3"/>
      <c r="AG152" s="25"/>
      <c r="AH152"/>
      <c r="AI152" s="26"/>
    </row>
    <row r="153" ht="6.75" customHeight="1">
      <c r="AI153" s="15"/>
    </row>
    <row r="154" spans="1:35" ht="64.5" customHeight="1">
      <c r="A154" s="167" t="s">
        <v>4</v>
      </c>
      <c r="B154" s="168"/>
      <c r="C154" s="168"/>
      <c r="D154" s="168"/>
      <c r="E154" s="168"/>
      <c r="F154" s="168"/>
      <c r="G154" s="168"/>
      <c r="H154" s="169"/>
      <c r="I154" s="173" t="s">
        <v>14</v>
      </c>
      <c r="J154" s="173"/>
      <c r="K154" s="173"/>
      <c r="L154" s="173"/>
      <c r="M154" s="173"/>
      <c r="N154" s="173"/>
      <c r="O154" s="174" t="s">
        <v>15</v>
      </c>
      <c r="P154" s="175"/>
      <c r="Q154" s="175"/>
      <c r="R154" s="175"/>
      <c r="S154" s="176"/>
      <c r="T154" s="173" t="s">
        <v>16</v>
      </c>
      <c r="U154" s="173"/>
      <c r="V154" s="173"/>
      <c r="W154" s="173"/>
      <c r="X154" s="173"/>
      <c r="Y154" s="173"/>
      <c r="Z154" s="173" t="s">
        <v>17</v>
      </c>
      <c r="AA154" s="173"/>
      <c r="AB154" s="173"/>
      <c r="AC154" s="173"/>
      <c r="AD154" s="173"/>
      <c r="AE154" s="173"/>
      <c r="AF154" s="197"/>
      <c r="AI154" s="15"/>
    </row>
    <row r="155" spans="1:35" ht="12.75" customHeight="1">
      <c r="A155" s="170"/>
      <c r="B155" s="171"/>
      <c r="C155" s="171"/>
      <c r="D155" s="171"/>
      <c r="E155" s="171"/>
      <c r="F155" s="171"/>
      <c r="G155" s="171"/>
      <c r="H155" s="172"/>
      <c r="I155" s="173" t="s">
        <v>18</v>
      </c>
      <c r="J155" s="173"/>
      <c r="K155" s="173"/>
      <c r="L155" s="173"/>
      <c r="M155" s="173"/>
      <c r="N155" s="173"/>
      <c r="O155" s="174" t="s">
        <v>19</v>
      </c>
      <c r="P155" s="175"/>
      <c r="Q155" s="175"/>
      <c r="R155" s="175"/>
      <c r="S155" s="176"/>
      <c r="T155" s="173" t="s">
        <v>20</v>
      </c>
      <c r="U155" s="173"/>
      <c r="V155" s="173"/>
      <c r="W155" s="173"/>
      <c r="X155" s="173"/>
      <c r="Y155" s="173"/>
      <c r="Z155" s="173" t="s">
        <v>21</v>
      </c>
      <c r="AA155" s="173"/>
      <c r="AB155" s="173"/>
      <c r="AC155" s="173"/>
      <c r="AD155" s="173"/>
      <c r="AE155" s="173"/>
      <c r="AF155" s="198"/>
      <c r="AI155" s="15"/>
    </row>
    <row r="156" spans="1:38" s="6" customFormat="1" ht="28.5" customHeight="1">
      <c r="A156" s="177">
        <v>1</v>
      </c>
      <c r="B156" s="178"/>
      <c r="C156" s="178"/>
      <c r="D156" s="178"/>
      <c r="E156" s="178"/>
      <c r="F156" s="178"/>
      <c r="G156" s="178"/>
      <c r="H156" s="179"/>
      <c r="I156" s="180">
        <v>2</v>
      </c>
      <c r="J156" s="180"/>
      <c r="K156" s="180"/>
      <c r="L156" s="180"/>
      <c r="M156" s="180"/>
      <c r="N156" s="180"/>
      <c r="O156" s="181">
        <v>3</v>
      </c>
      <c r="P156" s="182"/>
      <c r="Q156" s="182"/>
      <c r="R156" s="182"/>
      <c r="S156" s="183"/>
      <c r="T156" s="180">
        <v>4</v>
      </c>
      <c r="U156" s="180"/>
      <c r="V156" s="180"/>
      <c r="W156" s="180"/>
      <c r="X156" s="180"/>
      <c r="Y156" s="180"/>
      <c r="Z156" s="180" t="s">
        <v>22</v>
      </c>
      <c r="AA156" s="180"/>
      <c r="AB156" s="180"/>
      <c r="AC156" s="180"/>
      <c r="AD156" s="180"/>
      <c r="AE156" s="180"/>
      <c r="AF156" s="199"/>
      <c r="AG156" s="27" t="s">
        <v>34</v>
      </c>
      <c r="AH156"/>
      <c r="AI156" s="28"/>
      <c r="AJ156" s="27" t="s">
        <v>35</v>
      </c>
      <c r="AL156" s="27" t="s">
        <v>32</v>
      </c>
    </row>
    <row r="157" spans="1:38" s="32" customFormat="1" ht="23.25" customHeight="1">
      <c r="A157" s="84" t="s">
        <v>55</v>
      </c>
      <c r="B157" s="184"/>
      <c r="C157" s="184"/>
      <c r="D157" s="184"/>
      <c r="E157" s="184"/>
      <c r="F157" s="184"/>
      <c r="G157" s="184"/>
      <c r="H157" s="126"/>
      <c r="I157" s="186">
        <v>19.8</v>
      </c>
      <c r="J157" s="186"/>
      <c r="K157" s="186"/>
      <c r="L157" s="186"/>
      <c r="M157" s="186"/>
      <c r="N157" s="186"/>
      <c r="O157" s="93">
        <v>0.0446</v>
      </c>
      <c r="P157" s="94"/>
      <c r="Q157" s="94"/>
      <c r="R157" s="94"/>
      <c r="S157" s="95"/>
      <c r="T157" s="211">
        <f>K21</f>
        <v>1780.82</v>
      </c>
      <c r="U157" s="211"/>
      <c r="V157" s="211"/>
      <c r="W157" s="211"/>
      <c r="X157" s="211"/>
      <c r="Y157" s="211"/>
      <c r="Z157" s="187">
        <f>I157*O157*T157</f>
        <v>1572.6065256000002</v>
      </c>
      <c r="AA157" s="187"/>
      <c r="AB157" s="187"/>
      <c r="AC157" s="187"/>
      <c r="AD157" s="187"/>
      <c r="AE157" s="187"/>
      <c r="AF157" s="62"/>
      <c r="AG157" s="29">
        <f>O157*T157</f>
        <v>79.424572</v>
      </c>
      <c r="AH157"/>
      <c r="AI157" s="30"/>
      <c r="AJ157" s="31">
        <v>54.52</v>
      </c>
      <c r="AL157" s="63">
        <f>AG157/AJ157</f>
        <v>1.456796991929567</v>
      </c>
    </row>
    <row r="158" spans="1:35" s="32" customFormat="1" ht="27.75" customHeight="1">
      <c r="A158" s="127"/>
      <c r="B158" s="185"/>
      <c r="C158" s="185"/>
      <c r="D158" s="185"/>
      <c r="E158" s="185"/>
      <c r="F158" s="185"/>
      <c r="G158" s="185"/>
      <c r="H158" s="128"/>
      <c r="I158" s="188" t="str">
        <f>CONCATENATE(I157," ",I155," х ",O157," ",O155," х ",T157," ",T155," = ",Z157," ",Z155)</f>
        <v>19,8 кв.м х 0,0446 Гкал/кв.м х 1780,82 руб./Гкал = 1572,6065256 руб.</v>
      </c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8"/>
      <c r="AD158" s="188"/>
      <c r="AE158" s="188"/>
      <c r="AF158" s="203"/>
      <c r="AG158" s="33"/>
      <c r="AH158"/>
      <c r="AI158" s="30"/>
    </row>
    <row r="159" spans="1:38" s="32" customFormat="1" ht="23.25" customHeight="1">
      <c r="A159" s="84" t="s">
        <v>101</v>
      </c>
      <c r="B159" s="184"/>
      <c r="C159" s="184"/>
      <c r="D159" s="184"/>
      <c r="E159" s="184"/>
      <c r="F159" s="184"/>
      <c r="G159" s="184"/>
      <c r="H159" s="126"/>
      <c r="I159" s="186">
        <v>19.8</v>
      </c>
      <c r="J159" s="186"/>
      <c r="K159" s="186"/>
      <c r="L159" s="186"/>
      <c r="M159" s="186"/>
      <c r="N159" s="186"/>
      <c r="O159" s="93">
        <v>0.0452</v>
      </c>
      <c r="P159" s="94"/>
      <c r="Q159" s="94"/>
      <c r="R159" s="94"/>
      <c r="S159" s="95"/>
      <c r="T159" s="211">
        <f>+T157</f>
        <v>1780.82</v>
      </c>
      <c r="U159" s="211"/>
      <c r="V159" s="211"/>
      <c r="W159" s="211"/>
      <c r="X159" s="211"/>
      <c r="Y159" s="211"/>
      <c r="Z159" s="187">
        <f>I159*O159*T159</f>
        <v>1593.7626672</v>
      </c>
      <c r="AA159" s="187"/>
      <c r="AB159" s="187"/>
      <c r="AC159" s="187"/>
      <c r="AD159" s="187"/>
      <c r="AE159" s="187"/>
      <c r="AF159" s="62"/>
      <c r="AG159" s="29">
        <f>O159*T159</f>
        <v>80.49306399999999</v>
      </c>
      <c r="AH159"/>
      <c r="AI159" s="30"/>
      <c r="AJ159" s="31">
        <v>54.52</v>
      </c>
      <c r="AL159" s="63">
        <f>AG159/AJ159</f>
        <v>1.4763951577402785</v>
      </c>
    </row>
    <row r="160" spans="1:35" s="32" customFormat="1" ht="20.25" customHeight="1">
      <c r="A160" s="127"/>
      <c r="B160" s="185"/>
      <c r="C160" s="185"/>
      <c r="D160" s="185"/>
      <c r="E160" s="185"/>
      <c r="F160" s="185"/>
      <c r="G160" s="185"/>
      <c r="H160" s="128"/>
      <c r="I160" s="188" t="str">
        <f>CONCATENATE(I159," ",I$155," х ",O159," ",O$155," х ",T159," ",T$155," = ",Z159," ",Z$155)</f>
        <v>19,8 кв.м х 0,0452 Гкал/кв.м х 1780,82 руб./Гкал = 1593,7626672 руб.</v>
      </c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  <c r="AA160" s="188"/>
      <c r="AB160" s="188"/>
      <c r="AC160" s="188"/>
      <c r="AD160" s="188"/>
      <c r="AE160" s="188"/>
      <c r="AF160" s="203"/>
      <c r="AG160" s="33"/>
      <c r="AH160"/>
      <c r="AI160" s="30"/>
    </row>
    <row r="161" spans="1:38" s="32" customFormat="1" ht="23.25" customHeight="1">
      <c r="A161" s="84" t="s">
        <v>102</v>
      </c>
      <c r="B161" s="184"/>
      <c r="C161" s="184"/>
      <c r="D161" s="184"/>
      <c r="E161" s="184"/>
      <c r="F161" s="184"/>
      <c r="G161" s="184"/>
      <c r="H161" s="126"/>
      <c r="I161" s="186">
        <v>19.8</v>
      </c>
      <c r="J161" s="186"/>
      <c r="K161" s="186"/>
      <c r="L161" s="186"/>
      <c r="M161" s="186"/>
      <c r="N161" s="186"/>
      <c r="O161" s="93">
        <v>0.0451</v>
      </c>
      <c r="P161" s="94"/>
      <c r="Q161" s="94"/>
      <c r="R161" s="94"/>
      <c r="S161" s="95"/>
      <c r="T161" s="211">
        <f>+T157</f>
        <v>1780.82</v>
      </c>
      <c r="U161" s="211"/>
      <c r="V161" s="211"/>
      <c r="W161" s="211"/>
      <c r="X161" s="211"/>
      <c r="Y161" s="211"/>
      <c r="Z161" s="187">
        <f>I161*O161*T161</f>
        <v>1590.2366436000002</v>
      </c>
      <c r="AA161" s="187"/>
      <c r="AB161" s="187"/>
      <c r="AC161" s="187"/>
      <c r="AD161" s="187"/>
      <c r="AE161" s="187"/>
      <c r="AF161" s="62"/>
      <c r="AG161" s="29">
        <f>O161*T161</f>
        <v>80.314982</v>
      </c>
      <c r="AH161"/>
      <c r="AI161" s="30"/>
      <c r="AJ161" s="31">
        <v>54.52</v>
      </c>
      <c r="AL161" s="63">
        <f>AG161/AJ161</f>
        <v>1.4731287967718267</v>
      </c>
    </row>
    <row r="162" spans="1:35" s="32" customFormat="1" ht="20.25" customHeight="1">
      <c r="A162" s="127"/>
      <c r="B162" s="185"/>
      <c r="C162" s="185"/>
      <c r="D162" s="185"/>
      <c r="E162" s="185"/>
      <c r="F162" s="185"/>
      <c r="G162" s="185"/>
      <c r="H162" s="128"/>
      <c r="I162" s="188" t="str">
        <f>CONCATENATE(I161," ",I$155," х ",O161," ",O$155," х ",T161," ",T$155," = ",Z161," ",Z$155)</f>
        <v>19,8 кв.м х 0,0451 Гкал/кв.м х 1780,82 руб./Гкал = 1590,2366436 руб.</v>
      </c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F162" s="203"/>
      <c r="AG162" s="33"/>
      <c r="AH162"/>
      <c r="AI162" s="30"/>
    </row>
    <row r="163" spans="1:38" s="32" customFormat="1" ht="28.5" customHeight="1">
      <c r="A163" s="84" t="s">
        <v>103</v>
      </c>
      <c r="B163" s="184"/>
      <c r="C163" s="184"/>
      <c r="D163" s="184"/>
      <c r="E163" s="184"/>
      <c r="F163" s="184"/>
      <c r="G163" s="184"/>
      <c r="H163" s="126"/>
      <c r="I163" s="186">
        <v>19.8</v>
      </c>
      <c r="J163" s="186"/>
      <c r="K163" s="186"/>
      <c r="L163" s="186"/>
      <c r="M163" s="186"/>
      <c r="N163" s="186"/>
      <c r="O163" s="93">
        <v>0.0444</v>
      </c>
      <c r="P163" s="94"/>
      <c r="Q163" s="94"/>
      <c r="R163" s="94"/>
      <c r="S163" s="95"/>
      <c r="T163" s="211">
        <f>+T157</f>
        <v>1780.82</v>
      </c>
      <c r="U163" s="211"/>
      <c r="V163" s="211"/>
      <c r="W163" s="211"/>
      <c r="X163" s="211"/>
      <c r="Y163" s="211"/>
      <c r="Z163" s="187">
        <f>I163*O163*T163</f>
        <v>1565.5544784</v>
      </c>
      <c r="AA163" s="187"/>
      <c r="AB163" s="187"/>
      <c r="AC163" s="187"/>
      <c r="AD163" s="187"/>
      <c r="AE163" s="187"/>
      <c r="AF163" s="62"/>
      <c r="AG163" s="29">
        <f>O163*T163</f>
        <v>79.068408</v>
      </c>
      <c r="AH163"/>
      <c r="AI163" s="30"/>
      <c r="AJ163" s="31">
        <v>54.52</v>
      </c>
      <c r="AL163" s="63">
        <f>AG163/AJ163</f>
        <v>1.4502642699926633</v>
      </c>
    </row>
    <row r="164" spans="1:35" s="32" customFormat="1" ht="16.5" customHeight="1">
      <c r="A164" s="127"/>
      <c r="B164" s="185"/>
      <c r="C164" s="185"/>
      <c r="D164" s="185"/>
      <c r="E164" s="185"/>
      <c r="F164" s="185"/>
      <c r="G164" s="185"/>
      <c r="H164" s="128"/>
      <c r="I164" s="188" t="str">
        <f>CONCATENATE(I163," ",I$155," х ",O163," ",O$155," х ",T163," ",T$155," = ",Z163," ",Z$155)</f>
        <v>19,8 кв.м х 0,0444 Гкал/кв.м х 1780,82 руб./Гкал = 1565,5544784 руб.</v>
      </c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/>
      <c r="AA164" s="188"/>
      <c r="AB164" s="188"/>
      <c r="AC164" s="188"/>
      <c r="AD164" s="188"/>
      <c r="AE164" s="188"/>
      <c r="AF164" s="203"/>
      <c r="AG164" s="33"/>
      <c r="AH164"/>
      <c r="AI164" s="30"/>
    </row>
    <row r="165" spans="1:38" s="32" customFormat="1" ht="23.25" customHeight="1" hidden="1">
      <c r="A165" s="84" t="s">
        <v>104</v>
      </c>
      <c r="B165" s="184"/>
      <c r="C165" s="184"/>
      <c r="D165" s="184"/>
      <c r="E165" s="184"/>
      <c r="F165" s="184"/>
      <c r="G165" s="184"/>
      <c r="H165" s="126"/>
      <c r="I165" s="186">
        <v>19.8</v>
      </c>
      <c r="J165" s="186"/>
      <c r="K165" s="186"/>
      <c r="L165" s="186"/>
      <c r="M165" s="186"/>
      <c r="N165" s="186"/>
      <c r="O165" s="93">
        <v>0.0284</v>
      </c>
      <c r="P165" s="94"/>
      <c r="Q165" s="94"/>
      <c r="R165" s="94"/>
      <c r="S165" s="95"/>
      <c r="T165" s="211">
        <f>+T157</f>
        <v>1780.82</v>
      </c>
      <c r="U165" s="211"/>
      <c r="V165" s="211"/>
      <c r="W165" s="211"/>
      <c r="X165" s="211"/>
      <c r="Y165" s="211"/>
      <c r="Z165" s="187">
        <f>I165*O165*T165</f>
        <v>1001.3907024</v>
      </c>
      <c r="AA165" s="187"/>
      <c r="AB165" s="187"/>
      <c r="AC165" s="187"/>
      <c r="AD165" s="187"/>
      <c r="AE165" s="187"/>
      <c r="AF165" s="62"/>
      <c r="AG165" s="29">
        <f>O165*T165</f>
        <v>50.575288</v>
      </c>
      <c r="AH165"/>
      <c r="AI165" s="30"/>
      <c r="AJ165" s="31">
        <v>54.52</v>
      </c>
      <c r="AL165" s="63">
        <f>AG165/AJ165</f>
        <v>0.9276465150403521</v>
      </c>
    </row>
    <row r="166" spans="1:35" s="32" customFormat="1" ht="27.75" customHeight="1" hidden="1">
      <c r="A166" s="127"/>
      <c r="B166" s="185"/>
      <c r="C166" s="185"/>
      <c r="D166" s="185"/>
      <c r="E166" s="185"/>
      <c r="F166" s="185"/>
      <c r="G166" s="185"/>
      <c r="H166" s="128"/>
      <c r="I166" s="188" t="str">
        <f>CONCATENATE(I165," ",I$155," х ",O165," ",O$155," х ",T165," ",T$155," = ",Z165," ",Z$155)</f>
        <v>19,8 кв.м х 0,0284 Гкал/кв.м х 1780,82 руб./Гкал = 1001,3907024 руб.</v>
      </c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  <c r="AB166" s="188"/>
      <c r="AC166" s="188"/>
      <c r="AD166" s="188"/>
      <c r="AE166" s="188"/>
      <c r="AF166" s="203"/>
      <c r="AG166" s="33"/>
      <c r="AH166"/>
      <c r="AI166" s="30"/>
    </row>
    <row r="167" spans="1:38" s="32" customFormat="1" ht="23.25" customHeight="1" hidden="1">
      <c r="A167" s="84" t="s">
        <v>105</v>
      </c>
      <c r="B167" s="184"/>
      <c r="C167" s="184"/>
      <c r="D167" s="184"/>
      <c r="E167" s="184"/>
      <c r="F167" s="184"/>
      <c r="G167" s="184"/>
      <c r="H167" s="126"/>
      <c r="I167" s="186">
        <v>19.8</v>
      </c>
      <c r="J167" s="186"/>
      <c r="K167" s="186"/>
      <c r="L167" s="186"/>
      <c r="M167" s="186"/>
      <c r="N167" s="186"/>
      <c r="O167" s="93">
        <v>0.0287</v>
      </c>
      <c r="P167" s="94"/>
      <c r="Q167" s="94"/>
      <c r="R167" s="94"/>
      <c r="S167" s="95"/>
      <c r="T167" s="211">
        <f>+T157</f>
        <v>1780.82</v>
      </c>
      <c r="U167" s="211"/>
      <c r="V167" s="211"/>
      <c r="W167" s="211"/>
      <c r="X167" s="211"/>
      <c r="Y167" s="211"/>
      <c r="Z167" s="187">
        <f>I167*O167*T167</f>
        <v>1011.9687732</v>
      </c>
      <c r="AA167" s="187"/>
      <c r="AB167" s="187"/>
      <c r="AC167" s="187"/>
      <c r="AD167" s="187"/>
      <c r="AE167" s="187"/>
      <c r="AF167" s="62"/>
      <c r="AG167" s="29">
        <f>O167*T167</f>
        <v>51.109534</v>
      </c>
      <c r="AH167"/>
      <c r="AI167" s="30"/>
      <c r="AJ167" s="31">
        <v>54.52</v>
      </c>
      <c r="AL167" s="63">
        <f>AG167/AJ167</f>
        <v>0.9374455979457079</v>
      </c>
    </row>
    <row r="168" spans="1:35" s="32" customFormat="1" ht="24" customHeight="1" hidden="1">
      <c r="A168" s="127"/>
      <c r="B168" s="185"/>
      <c r="C168" s="185"/>
      <c r="D168" s="185"/>
      <c r="E168" s="185"/>
      <c r="F168" s="185"/>
      <c r="G168" s="185"/>
      <c r="H168" s="128"/>
      <c r="I168" s="188" t="str">
        <f>CONCATENATE(I167," ",I$155," х ",O167," ",O$155," х ",T167," ",T$155," = ",Z167," ",Z$155)</f>
        <v>19,8 кв.м х 0,0287 Гкал/кв.м х 1780,82 руб./Гкал = 1011,9687732 руб.</v>
      </c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203"/>
      <c r="AG168" s="33"/>
      <c r="AH168"/>
      <c r="AI168" s="30"/>
    </row>
    <row r="169" spans="1:38" s="32" customFormat="1" ht="23.25" customHeight="1" hidden="1">
      <c r="A169" s="84" t="s">
        <v>106</v>
      </c>
      <c r="B169" s="184"/>
      <c r="C169" s="184"/>
      <c r="D169" s="184"/>
      <c r="E169" s="184"/>
      <c r="F169" s="184"/>
      <c r="G169" s="184"/>
      <c r="H169" s="126"/>
      <c r="I169" s="186">
        <v>19.8</v>
      </c>
      <c r="J169" s="186"/>
      <c r="K169" s="186"/>
      <c r="L169" s="186"/>
      <c r="M169" s="186"/>
      <c r="N169" s="186"/>
      <c r="O169" s="93">
        <v>0.0243</v>
      </c>
      <c r="P169" s="94"/>
      <c r="Q169" s="94"/>
      <c r="R169" s="94"/>
      <c r="S169" s="95"/>
      <c r="T169" s="211">
        <f>+T161</f>
        <v>1780.82</v>
      </c>
      <c r="U169" s="211"/>
      <c r="V169" s="211"/>
      <c r="W169" s="211"/>
      <c r="X169" s="211"/>
      <c r="Y169" s="211"/>
      <c r="Z169" s="187">
        <f>I169*O169*T169</f>
        <v>856.8237348</v>
      </c>
      <c r="AA169" s="187"/>
      <c r="AB169" s="187"/>
      <c r="AC169" s="187"/>
      <c r="AD169" s="187"/>
      <c r="AE169" s="187"/>
      <c r="AF169" s="62"/>
      <c r="AG169" s="29">
        <f>O169*T169</f>
        <v>43.273925999999996</v>
      </c>
      <c r="AH169"/>
      <c r="AI169" s="30"/>
      <c r="AJ169" s="31">
        <v>54.52</v>
      </c>
      <c r="AL169" s="63">
        <f>AG169/AJ169</f>
        <v>0.7937257153338223</v>
      </c>
    </row>
    <row r="170" spans="1:35" s="32" customFormat="1" ht="27" customHeight="1" hidden="1">
      <c r="A170" s="127"/>
      <c r="B170" s="185"/>
      <c r="C170" s="185"/>
      <c r="D170" s="185"/>
      <c r="E170" s="185"/>
      <c r="F170" s="185"/>
      <c r="G170" s="185"/>
      <c r="H170" s="128"/>
      <c r="I170" s="188" t="str">
        <f>CONCATENATE(I169," ",I$155," х ",O169," ",O$155," х ",T169," ",T$155," = ",Z169," ",Z$155)</f>
        <v>19,8 кв.м х 0,0243 Гкал/кв.м х 1780,82 руб./Гкал = 856,8237348 руб.</v>
      </c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  <c r="AA170" s="188"/>
      <c r="AB170" s="188"/>
      <c r="AC170" s="188"/>
      <c r="AD170" s="188"/>
      <c r="AE170" s="188"/>
      <c r="AF170" s="203"/>
      <c r="AG170" s="33"/>
      <c r="AH170"/>
      <c r="AI170" s="30"/>
    </row>
    <row r="171" spans="1:38" s="32" customFormat="1" ht="23.25" customHeight="1" hidden="1">
      <c r="A171" s="84" t="s">
        <v>107</v>
      </c>
      <c r="B171" s="184"/>
      <c r="C171" s="184"/>
      <c r="D171" s="184"/>
      <c r="E171" s="184"/>
      <c r="F171" s="184"/>
      <c r="G171" s="184"/>
      <c r="H171" s="126"/>
      <c r="I171" s="186">
        <v>19.8</v>
      </c>
      <c r="J171" s="186"/>
      <c r="K171" s="186"/>
      <c r="L171" s="186"/>
      <c r="M171" s="186"/>
      <c r="N171" s="186"/>
      <c r="O171" s="93">
        <v>0.0247</v>
      </c>
      <c r="P171" s="94"/>
      <c r="Q171" s="94"/>
      <c r="R171" s="94"/>
      <c r="S171" s="95"/>
      <c r="T171" s="211">
        <f>+T161</f>
        <v>1780.82</v>
      </c>
      <c r="U171" s="211"/>
      <c r="V171" s="211"/>
      <c r="W171" s="211"/>
      <c r="X171" s="211"/>
      <c r="Y171" s="211"/>
      <c r="Z171" s="187">
        <f>I171*O171*T171</f>
        <v>870.9278291999999</v>
      </c>
      <c r="AA171" s="187"/>
      <c r="AB171" s="187"/>
      <c r="AC171" s="187"/>
      <c r="AD171" s="187"/>
      <c r="AE171" s="187"/>
      <c r="AF171" s="62"/>
      <c r="AG171" s="29">
        <f>O171*T171</f>
        <v>43.986253999999995</v>
      </c>
      <c r="AH171"/>
      <c r="AI171" s="30"/>
      <c r="AJ171" s="31">
        <v>54.52</v>
      </c>
      <c r="AL171" s="63">
        <f>AG171/AJ171</f>
        <v>0.8067911592076301</v>
      </c>
    </row>
    <row r="172" spans="1:35" s="32" customFormat="1" ht="20.25" customHeight="1" hidden="1">
      <c r="A172" s="127"/>
      <c r="B172" s="185"/>
      <c r="C172" s="185"/>
      <c r="D172" s="185"/>
      <c r="E172" s="185"/>
      <c r="F172" s="185"/>
      <c r="G172" s="185"/>
      <c r="H172" s="128"/>
      <c r="I172" s="188" t="str">
        <f>CONCATENATE(I171," ",I$155," х ",O171," ",O$155," х ",T171," ",T$155," = ",Z171," ",Z$155)</f>
        <v>19,8 кв.м х 0,0247 Гкал/кв.м х 1780,82 руб./Гкал = 870,9278292 руб.</v>
      </c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203"/>
      <c r="AG172" s="33"/>
      <c r="AH172"/>
      <c r="AI172" s="30"/>
    </row>
    <row r="173" spans="1:38" s="32" customFormat="1" ht="23.25" customHeight="1">
      <c r="A173" s="84" t="s">
        <v>63</v>
      </c>
      <c r="B173" s="184"/>
      <c r="C173" s="184"/>
      <c r="D173" s="184"/>
      <c r="E173" s="184"/>
      <c r="F173" s="184"/>
      <c r="G173" s="184"/>
      <c r="H173" s="126"/>
      <c r="I173" s="186">
        <v>19.8</v>
      </c>
      <c r="J173" s="186"/>
      <c r="K173" s="186"/>
      <c r="L173" s="186"/>
      <c r="M173" s="186"/>
      <c r="N173" s="186"/>
      <c r="O173" s="93">
        <v>0.0192</v>
      </c>
      <c r="P173" s="94"/>
      <c r="Q173" s="94"/>
      <c r="R173" s="94"/>
      <c r="S173" s="95"/>
      <c r="T173" s="211">
        <f>+T157</f>
        <v>1780.82</v>
      </c>
      <c r="U173" s="211"/>
      <c r="V173" s="211"/>
      <c r="W173" s="211"/>
      <c r="X173" s="211"/>
      <c r="Y173" s="211"/>
      <c r="Z173" s="187">
        <f>I173*O173*T173</f>
        <v>676.9965311999999</v>
      </c>
      <c r="AA173" s="187"/>
      <c r="AB173" s="187"/>
      <c r="AC173" s="187"/>
      <c r="AD173" s="187"/>
      <c r="AE173" s="187"/>
      <c r="AF173" s="62"/>
      <c r="AG173" s="29">
        <f>O173*T173</f>
        <v>34.19174399999999</v>
      </c>
      <c r="AH173"/>
      <c r="AI173" s="30"/>
      <c r="AJ173" s="31">
        <v>54.52</v>
      </c>
      <c r="AL173" s="63">
        <f>AG173/AJ173</f>
        <v>0.6271413059427732</v>
      </c>
    </row>
    <row r="174" spans="1:35" s="32" customFormat="1" ht="27.75" customHeight="1">
      <c r="A174" s="127"/>
      <c r="B174" s="185"/>
      <c r="C174" s="185"/>
      <c r="D174" s="185"/>
      <c r="E174" s="185"/>
      <c r="F174" s="185"/>
      <c r="G174" s="185"/>
      <c r="H174" s="128"/>
      <c r="I174" s="188" t="str">
        <f>CONCATENATE(I173," ",I167," х ",O173," ",O167," х ",T173," ",T167," = ",Z173," ",Z167)</f>
        <v>19,8 19,8 х 0,0192 0,0287 х 1780,82 1780,82 = 676,9965312 1011,9687732</v>
      </c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88"/>
      <c r="AF174" s="203"/>
      <c r="AG174" s="33"/>
      <c r="AH174"/>
      <c r="AI174" s="30"/>
    </row>
    <row r="175" spans="1:38" s="32" customFormat="1" ht="23.25" customHeight="1">
      <c r="A175" s="84" t="s">
        <v>108</v>
      </c>
      <c r="B175" s="184"/>
      <c r="C175" s="184"/>
      <c r="D175" s="184"/>
      <c r="E175" s="184"/>
      <c r="F175" s="184"/>
      <c r="G175" s="184"/>
      <c r="H175" s="126"/>
      <c r="I175" s="186">
        <v>19.8</v>
      </c>
      <c r="J175" s="186"/>
      <c r="K175" s="186"/>
      <c r="L175" s="186"/>
      <c r="M175" s="186"/>
      <c r="N175" s="186"/>
      <c r="O175" s="93">
        <v>0.0176</v>
      </c>
      <c r="P175" s="94"/>
      <c r="Q175" s="94"/>
      <c r="R175" s="94"/>
      <c r="S175" s="95"/>
      <c r="T175" s="211">
        <f>+T157</f>
        <v>1780.82</v>
      </c>
      <c r="U175" s="211"/>
      <c r="V175" s="211"/>
      <c r="W175" s="211"/>
      <c r="X175" s="211"/>
      <c r="Y175" s="211"/>
      <c r="Z175" s="187">
        <f>I175*O175*T175</f>
        <v>620.5801536</v>
      </c>
      <c r="AA175" s="187"/>
      <c r="AB175" s="187"/>
      <c r="AC175" s="187"/>
      <c r="AD175" s="187"/>
      <c r="AE175" s="187"/>
      <c r="AF175" s="62"/>
      <c r="AG175" s="29">
        <f>O175*T175</f>
        <v>31.342432000000002</v>
      </c>
      <c r="AH175"/>
      <c r="AI175" s="30"/>
      <c r="AJ175" s="31">
        <v>54.52</v>
      </c>
      <c r="AL175" s="63">
        <f>AG175/AJ175</f>
        <v>0.5748795304475421</v>
      </c>
    </row>
    <row r="176" spans="1:35" s="32" customFormat="1" ht="27" customHeight="1">
      <c r="A176" s="127"/>
      <c r="B176" s="185"/>
      <c r="C176" s="185"/>
      <c r="D176" s="185"/>
      <c r="E176" s="185"/>
      <c r="F176" s="185"/>
      <c r="G176" s="185"/>
      <c r="H176" s="128"/>
      <c r="I176" s="188" t="str">
        <f>CONCATENATE(I175," ",I$155," х ",O175," ",O$155," х ",T175," ",T$155," = ",Z175," ",Z$155)</f>
        <v>19,8 кв.м х 0,0176 Гкал/кв.м х 1780,82 руб./Гкал = 620,5801536 руб.</v>
      </c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  <c r="AA176" s="188"/>
      <c r="AB176" s="188"/>
      <c r="AC176" s="188"/>
      <c r="AD176" s="188"/>
      <c r="AE176" s="188"/>
      <c r="AF176" s="203"/>
      <c r="AG176" s="33"/>
      <c r="AH176"/>
      <c r="AI176" s="30"/>
    </row>
    <row r="177" spans="1:38" s="32" customFormat="1" ht="23.25" customHeight="1">
      <c r="A177" s="84" t="s">
        <v>65</v>
      </c>
      <c r="B177" s="184"/>
      <c r="C177" s="184"/>
      <c r="D177" s="184"/>
      <c r="E177" s="184"/>
      <c r="F177" s="184"/>
      <c r="G177" s="184"/>
      <c r="H177" s="126"/>
      <c r="I177" s="186">
        <v>19.8</v>
      </c>
      <c r="J177" s="186"/>
      <c r="K177" s="186"/>
      <c r="L177" s="186"/>
      <c r="M177" s="186"/>
      <c r="N177" s="186"/>
      <c r="O177" s="93">
        <v>0.0164</v>
      </c>
      <c r="P177" s="94"/>
      <c r="Q177" s="94"/>
      <c r="R177" s="94"/>
      <c r="S177" s="95"/>
      <c r="T177" s="211">
        <f>+T157</f>
        <v>1780.82</v>
      </c>
      <c r="U177" s="211"/>
      <c r="V177" s="211"/>
      <c r="W177" s="211"/>
      <c r="X177" s="211"/>
      <c r="Y177" s="211"/>
      <c r="Z177" s="187">
        <f>I177*O177*T177</f>
        <v>578.2678704000001</v>
      </c>
      <c r="AA177" s="187"/>
      <c r="AB177" s="187"/>
      <c r="AC177" s="187"/>
      <c r="AD177" s="187"/>
      <c r="AE177" s="187"/>
      <c r="AF177" s="62"/>
      <c r="AG177" s="29">
        <f>O177*T177</f>
        <v>29.205448</v>
      </c>
      <c r="AH177"/>
      <c r="AI177" s="30"/>
      <c r="AJ177" s="31">
        <v>54.52</v>
      </c>
      <c r="AL177" s="63">
        <f>AG177/AJ177</f>
        <v>0.5356831988261188</v>
      </c>
    </row>
    <row r="178" spans="1:35" s="32" customFormat="1" ht="29.25" customHeight="1">
      <c r="A178" s="127"/>
      <c r="B178" s="185"/>
      <c r="C178" s="185"/>
      <c r="D178" s="185"/>
      <c r="E178" s="185"/>
      <c r="F178" s="185"/>
      <c r="G178" s="185"/>
      <c r="H178" s="128"/>
      <c r="I178" s="188" t="str">
        <f>CONCATENATE(I177," ",I$155," х ",O177," ",O$155," х ",T177," ",T$155," = ",Z177," ",Z$155)</f>
        <v>19,8 кв.м х 0,0164 Гкал/кв.м х 1780,82 руб./Гкал = 578,2678704 руб.</v>
      </c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  <c r="AA178" s="188"/>
      <c r="AB178" s="188"/>
      <c r="AC178" s="188"/>
      <c r="AD178" s="188"/>
      <c r="AE178" s="188"/>
      <c r="AF178" s="203"/>
      <c r="AG178" s="33"/>
      <c r="AH178"/>
      <c r="AI178" s="30"/>
    </row>
    <row r="179" spans="1:38" s="32" customFormat="1" ht="24" customHeight="1" hidden="1">
      <c r="A179" s="84" t="s">
        <v>109</v>
      </c>
      <c r="B179" s="184"/>
      <c r="C179" s="184"/>
      <c r="D179" s="184"/>
      <c r="E179" s="184"/>
      <c r="F179" s="184"/>
      <c r="G179" s="184"/>
      <c r="H179" s="126"/>
      <c r="I179" s="186">
        <v>19.8</v>
      </c>
      <c r="J179" s="186"/>
      <c r="K179" s="186"/>
      <c r="L179" s="186"/>
      <c r="M179" s="186"/>
      <c r="N179" s="186"/>
      <c r="O179" s="93">
        <v>0.0179</v>
      </c>
      <c r="P179" s="94"/>
      <c r="Q179" s="94"/>
      <c r="R179" s="94"/>
      <c r="S179" s="95"/>
      <c r="T179" s="211">
        <f>+T157</f>
        <v>1780.82</v>
      </c>
      <c r="U179" s="211"/>
      <c r="V179" s="211"/>
      <c r="W179" s="211"/>
      <c r="X179" s="211"/>
      <c r="Y179" s="211"/>
      <c r="Z179" s="187">
        <f>I179*O179*T179</f>
        <v>631.1582244</v>
      </c>
      <c r="AA179" s="187"/>
      <c r="AB179" s="187"/>
      <c r="AC179" s="187"/>
      <c r="AD179" s="187"/>
      <c r="AE179" s="187"/>
      <c r="AF179" s="62"/>
      <c r="AG179" s="29">
        <f>O179*T179</f>
        <v>31.876678</v>
      </c>
      <c r="AH179"/>
      <c r="AI179" s="30"/>
      <c r="AJ179" s="31">
        <v>54.52</v>
      </c>
      <c r="AL179" s="63">
        <f>AG179/AJ179</f>
        <v>0.584678613352898</v>
      </c>
    </row>
    <row r="180" spans="1:35" s="32" customFormat="1" ht="20.25" customHeight="1" hidden="1">
      <c r="A180" s="127"/>
      <c r="B180" s="185"/>
      <c r="C180" s="185"/>
      <c r="D180" s="185"/>
      <c r="E180" s="185"/>
      <c r="F180" s="185"/>
      <c r="G180" s="185"/>
      <c r="H180" s="128"/>
      <c r="I180" s="188" t="str">
        <f>CONCATENATE(I179," ",I$155," х ",O179," ",O$155," х ",T179," ",T$155," = ",Z179," ",Z$155)</f>
        <v>19,8 кв.м х 0,0179 Гкал/кв.м х 1780,82 руб./Гкал = 631,1582244 руб.</v>
      </c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  <c r="AA180" s="188"/>
      <c r="AB180" s="188"/>
      <c r="AC180" s="188"/>
      <c r="AD180" s="188"/>
      <c r="AE180" s="188"/>
      <c r="AF180" s="203"/>
      <c r="AG180" s="33"/>
      <c r="AH180"/>
      <c r="AI180" s="30"/>
    </row>
    <row r="181" spans="1:38" s="32" customFormat="1" ht="23.25" customHeight="1" hidden="1">
      <c r="A181" s="84" t="s">
        <v>67</v>
      </c>
      <c r="B181" s="184"/>
      <c r="C181" s="184"/>
      <c r="D181" s="184"/>
      <c r="E181" s="184"/>
      <c r="F181" s="184"/>
      <c r="G181" s="184"/>
      <c r="H181" s="126"/>
      <c r="I181" s="186">
        <v>19.8</v>
      </c>
      <c r="J181" s="186"/>
      <c r="K181" s="186"/>
      <c r="L181" s="186"/>
      <c r="M181" s="186"/>
      <c r="N181" s="186"/>
      <c r="O181" s="93">
        <v>0.0154</v>
      </c>
      <c r="P181" s="94"/>
      <c r="Q181" s="94"/>
      <c r="R181" s="94"/>
      <c r="S181" s="95"/>
      <c r="T181" s="211">
        <f>+T157</f>
        <v>1780.82</v>
      </c>
      <c r="U181" s="211"/>
      <c r="V181" s="211"/>
      <c r="W181" s="211"/>
      <c r="X181" s="211"/>
      <c r="Y181" s="211"/>
      <c r="Z181" s="187">
        <f>I181*O181*T181</f>
        <v>543.0076344</v>
      </c>
      <c r="AA181" s="187"/>
      <c r="AB181" s="187"/>
      <c r="AC181" s="187"/>
      <c r="AD181" s="187"/>
      <c r="AE181" s="187"/>
      <c r="AF181" s="62"/>
      <c r="AG181" s="29">
        <f>O181*T181</f>
        <v>27.424628</v>
      </c>
      <c r="AH181"/>
      <c r="AI181" s="30"/>
      <c r="AJ181" s="31">
        <v>54.52</v>
      </c>
      <c r="AL181" s="63">
        <f>AG181/AJ181</f>
        <v>0.5030195891415994</v>
      </c>
    </row>
    <row r="182" spans="1:35" s="32" customFormat="1" ht="20.25" customHeight="1" hidden="1">
      <c r="A182" s="127"/>
      <c r="B182" s="185"/>
      <c r="C182" s="185"/>
      <c r="D182" s="185"/>
      <c r="E182" s="185"/>
      <c r="F182" s="185"/>
      <c r="G182" s="185"/>
      <c r="H182" s="128"/>
      <c r="I182" s="188" t="str">
        <f>CONCATENATE(I181," ",I$155," х ",O181," ",O$155," х ",T181," ",T$155," = ",Z181," ",Z$155)</f>
        <v>19,8 кв.м х 0,0154 Гкал/кв.м х 1780,82 руб./Гкал = 543,0076344 руб.</v>
      </c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  <c r="Z182" s="188"/>
      <c r="AA182" s="188"/>
      <c r="AB182" s="188"/>
      <c r="AC182" s="188"/>
      <c r="AD182" s="188"/>
      <c r="AE182" s="188"/>
      <c r="AF182" s="203"/>
      <c r="AG182" s="33"/>
      <c r="AH182"/>
      <c r="AI182" s="30"/>
    </row>
    <row r="183" spans="1:38" s="32" customFormat="1" ht="23.25" customHeight="1" hidden="1">
      <c r="A183" s="84" t="s">
        <v>68</v>
      </c>
      <c r="B183" s="184"/>
      <c r="C183" s="184"/>
      <c r="D183" s="184"/>
      <c r="E183" s="184"/>
      <c r="F183" s="184"/>
      <c r="G183" s="184"/>
      <c r="H183" s="126"/>
      <c r="I183" s="186">
        <v>19.8</v>
      </c>
      <c r="J183" s="186"/>
      <c r="K183" s="186"/>
      <c r="L183" s="186"/>
      <c r="M183" s="186"/>
      <c r="N183" s="186"/>
      <c r="O183" s="93">
        <v>0.0139</v>
      </c>
      <c r="P183" s="94"/>
      <c r="Q183" s="94"/>
      <c r="R183" s="94"/>
      <c r="S183" s="95"/>
      <c r="T183" s="211">
        <f>+T157</f>
        <v>1780.82</v>
      </c>
      <c r="U183" s="211"/>
      <c r="V183" s="211"/>
      <c r="W183" s="211"/>
      <c r="X183" s="211"/>
      <c r="Y183" s="211"/>
      <c r="Z183" s="187">
        <f>I183*O183*T183</f>
        <v>490.1172804</v>
      </c>
      <c r="AA183" s="187"/>
      <c r="AB183" s="187"/>
      <c r="AC183" s="187"/>
      <c r="AD183" s="187"/>
      <c r="AE183" s="187"/>
      <c r="AF183" s="62"/>
      <c r="AG183" s="29">
        <f>O183*T183</f>
        <v>24.753397999999997</v>
      </c>
      <c r="AH183"/>
      <c r="AI183" s="30"/>
      <c r="AJ183" s="31">
        <v>54.52</v>
      </c>
      <c r="AL183" s="63">
        <f>AG183/AJ183</f>
        <v>0.4540241746148202</v>
      </c>
    </row>
    <row r="184" spans="1:35" s="32" customFormat="1" ht="20.25" customHeight="1" hidden="1">
      <c r="A184" s="127"/>
      <c r="B184" s="185"/>
      <c r="C184" s="185"/>
      <c r="D184" s="185"/>
      <c r="E184" s="185"/>
      <c r="F184" s="185"/>
      <c r="G184" s="185"/>
      <c r="H184" s="128"/>
      <c r="I184" s="188" t="str">
        <f>CONCATENATE(I183," ",I$155," х ",O183," ",O$155," х ",T183," ",T$155," = ",Z183," ",Z$155)</f>
        <v>19,8 кв.м х 0,0139 Гкал/кв.м х 1780,82 руб./Гкал = 490,1172804 руб.</v>
      </c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  <c r="Z184" s="188"/>
      <c r="AA184" s="188"/>
      <c r="AB184" s="188"/>
      <c r="AC184" s="188"/>
      <c r="AD184" s="188"/>
      <c r="AE184" s="188"/>
      <c r="AF184" s="203"/>
      <c r="AG184" s="33"/>
      <c r="AH184"/>
      <c r="AI184" s="30"/>
    </row>
    <row r="185" spans="1:38" s="32" customFormat="1" ht="23.25" customHeight="1" hidden="1">
      <c r="A185" s="84" t="s">
        <v>91</v>
      </c>
      <c r="B185" s="184"/>
      <c r="C185" s="184"/>
      <c r="D185" s="184"/>
      <c r="E185" s="184"/>
      <c r="F185" s="184"/>
      <c r="G185" s="184"/>
      <c r="H185" s="126"/>
      <c r="I185" s="186">
        <v>19.8</v>
      </c>
      <c r="J185" s="186"/>
      <c r="K185" s="186"/>
      <c r="L185" s="186"/>
      <c r="M185" s="186"/>
      <c r="N185" s="186"/>
      <c r="O185" s="93">
        <v>0.0189</v>
      </c>
      <c r="P185" s="94"/>
      <c r="Q185" s="94"/>
      <c r="R185" s="94"/>
      <c r="S185" s="95"/>
      <c r="T185" s="211">
        <f>+T161</f>
        <v>1780.82</v>
      </c>
      <c r="U185" s="211"/>
      <c r="V185" s="211"/>
      <c r="W185" s="211"/>
      <c r="X185" s="211"/>
      <c r="Y185" s="211"/>
      <c r="Z185" s="187">
        <f>I185*O185*T185</f>
        <v>666.4184604</v>
      </c>
      <c r="AA185" s="187"/>
      <c r="AB185" s="187"/>
      <c r="AC185" s="187"/>
      <c r="AD185" s="187"/>
      <c r="AE185" s="187"/>
      <c r="AF185" s="62"/>
      <c r="AG185" s="29">
        <f>O185*T185</f>
        <v>33.657498</v>
      </c>
      <c r="AH185"/>
      <c r="AI185" s="30"/>
      <c r="AJ185" s="31">
        <v>54.52</v>
      </c>
      <c r="AL185" s="63">
        <f>AG185/AJ185</f>
        <v>0.6173422230374174</v>
      </c>
    </row>
    <row r="186" spans="1:35" s="32" customFormat="1" ht="20.25" customHeight="1" hidden="1">
      <c r="A186" s="127"/>
      <c r="B186" s="185"/>
      <c r="C186" s="185"/>
      <c r="D186" s="185"/>
      <c r="E186" s="185"/>
      <c r="F186" s="185"/>
      <c r="G186" s="185"/>
      <c r="H186" s="128"/>
      <c r="I186" s="188" t="str">
        <f>CONCATENATE(I185," ",I$155," х ",O185," ",O$155," х ",T185," ",T$155," = ",Z185," ",Z$155)</f>
        <v>19,8 кв.м х 0,0189 Гкал/кв.м х 1780,82 руб./Гкал = 666,4184604 руб.</v>
      </c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  <c r="Z186" s="188"/>
      <c r="AA186" s="188"/>
      <c r="AB186" s="188"/>
      <c r="AC186" s="188"/>
      <c r="AD186" s="188"/>
      <c r="AE186" s="188"/>
      <c r="AF186" s="203"/>
      <c r="AG186" s="33"/>
      <c r="AH186"/>
      <c r="AI186" s="30"/>
    </row>
    <row r="187" spans="1:38" s="32" customFormat="1" ht="23.25" customHeight="1" hidden="1">
      <c r="A187" s="84" t="s">
        <v>92</v>
      </c>
      <c r="B187" s="184"/>
      <c r="C187" s="184"/>
      <c r="D187" s="184"/>
      <c r="E187" s="184"/>
      <c r="F187" s="184"/>
      <c r="G187" s="184"/>
      <c r="H187" s="126"/>
      <c r="I187" s="186">
        <v>19.8</v>
      </c>
      <c r="J187" s="186"/>
      <c r="K187" s="186"/>
      <c r="L187" s="186"/>
      <c r="M187" s="186"/>
      <c r="N187" s="186"/>
      <c r="O187" s="93">
        <v>0.0168</v>
      </c>
      <c r="P187" s="94"/>
      <c r="Q187" s="94"/>
      <c r="R187" s="94"/>
      <c r="S187" s="95"/>
      <c r="T187" s="211">
        <f>+T161</f>
        <v>1780.82</v>
      </c>
      <c r="U187" s="211"/>
      <c r="V187" s="211"/>
      <c r="W187" s="211"/>
      <c r="X187" s="211"/>
      <c r="Y187" s="211"/>
      <c r="Z187" s="187">
        <f>I187*O187*T187</f>
        <v>592.3719648</v>
      </c>
      <c r="AA187" s="187"/>
      <c r="AB187" s="187"/>
      <c r="AC187" s="187"/>
      <c r="AD187" s="187"/>
      <c r="AE187" s="187"/>
      <c r="AF187" s="62"/>
      <c r="AG187" s="29">
        <f>O187*T187</f>
        <v>29.917775999999996</v>
      </c>
      <c r="AH187"/>
      <c r="AI187" s="30"/>
      <c r="AJ187" s="31">
        <v>54.52</v>
      </c>
      <c r="AL187" s="63">
        <f>AG187/AJ187</f>
        <v>0.5487486426999265</v>
      </c>
    </row>
    <row r="188" spans="1:35" s="32" customFormat="1" ht="20.25" customHeight="1" hidden="1">
      <c r="A188" s="127"/>
      <c r="B188" s="185"/>
      <c r="C188" s="185"/>
      <c r="D188" s="185"/>
      <c r="E188" s="185"/>
      <c r="F188" s="185"/>
      <c r="G188" s="185"/>
      <c r="H188" s="128"/>
      <c r="I188" s="188" t="str">
        <f>CONCATENATE(I187," ",I$155," х ",O187," ",O$155," х ",T187," ",T$155," = ",Z187," ",Z$155)</f>
        <v>19,8 кв.м х 0,0168 Гкал/кв.м х 1780,82 руб./Гкал = 592,3719648 руб.</v>
      </c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  <c r="AA188" s="188"/>
      <c r="AB188" s="188"/>
      <c r="AC188" s="188"/>
      <c r="AD188" s="188"/>
      <c r="AE188" s="188"/>
      <c r="AF188" s="203"/>
      <c r="AG188" s="33"/>
      <c r="AH188"/>
      <c r="AI188" s="30"/>
    </row>
    <row r="190" ht="12.75">
      <c r="A190" s="7" t="s">
        <v>23</v>
      </c>
    </row>
    <row r="191" spans="1:39" ht="25.5" customHeight="1">
      <c r="A191" s="8">
        <v>1</v>
      </c>
      <c r="B191" s="102" t="str">
        <f>CONCATENATE("Тариф на тепловую энергию в размере ",K21," руб./Гкал (с НДС) утвержден Приказом Министерства тарифной политики Красноярского края ",AL191," № ",AM191,)</f>
        <v>Тариф на тепловую энергию в размере 1780,82 руб./Гкал (с НДС) утвержден Приказом Министерства тарифной политики Красноярского края от 10.12.2020 г. № 240-п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9"/>
      <c r="AG191" s="37"/>
      <c r="AL191" s="38" t="s">
        <v>114</v>
      </c>
      <c r="AM191" s="39" t="s">
        <v>117</v>
      </c>
    </row>
    <row r="192" spans="1:39" ht="25.5" customHeight="1" hidden="1">
      <c r="A192" s="8">
        <v>2</v>
      </c>
      <c r="B192" s="10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",AL192," № ",AM192,"")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15.12.2016 г. № 620-п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9"/>
      <c r="AG192" s="37"/>
      <c r="AL192" s="38" t="s">
        <v>70</v>
      </c>
      <c r="AM192" s="39" t="s">
        <v>72</v>
      </c>
    </row>
    <row r="193" spans="1:39" ht="15" customHeight="1" hidden="1">
      <c r="A193" s="8">
        <v>3</v>
      </c>
      <c r="B193" s="102" t="str">
        <f>CONCATENATE("Тариф на теплоноситель ",,"утвержден Приказом Министерства тарифной политики Красноярского края ",AL193," № ",AM193)</f>
        <v>Тариф на теплоноситель утвержден Приказом Министерства тарифной политики Красноярского края от 15.12.2016 г. № 619-п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9"/>
      <c r="AG193" s="37"/>
      <c r="AL193" s="38" t="s">
        <v>70</v>
      </c>
      <c r="AM193" s="39" t="s">
        <v>73</v>
      </c>
    </row>
    <row r="194" spans="1:39" ht="37.5" customHeight="1">
      <c r="A194" s="8">
        <v>2</v>
      </c>
      <c r="B194" s="103" t="s">
        <v>118</v>
      </c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9"/>
      <c r="AG194" s="37"/>
      <c r="AL194" s="207"/>
      <c r="AM194" s="208"/>
    </row>
    <row r="195" spans="1:31" ht="38.25" customHeight="1" hidden="1">
      <c r="A195" s="8">
        <v>5</v>
      </c>
      <c r="B195" s="103" t="s">
        <v>50</v>
      </c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</row>
    <row r="196" spans="1:33" ht="33" customHeight="1" hidden="1">
      <c r="A196" s="8">
        <v>6</v>
      </c>
      <c r="B196" s="103" t="s">
        <v>90</v>
      </c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G196" s="37"/>
    </row>
    <row r="197" spans="1:34" s="34" customFormat="1" ht="40.5" customHeight="1">
      <c r="A197" s="34" t="s">
        <v>110</v>
      </c>
      <c r="AE197" s="35"/>
      <c r="AF197" s="35"/>
      <c r="AG197" s="36"/>
      <c r="AH197"/>
    </row>
    <row r="198" ht="33.75" customHeight="1">
      <c r="A198" s="40" t="s">
        <v>51</v>
      </c>
    </row>
    <row r="199" ht="12.75">
      <c r="A199" s="41" t="s">
        <v>52</v>
      </c>
    </row>
  </sheetData>
  <sheetProtection/>
  <mergeCells count="854">
    <mergeCell ref="B191:AE191"/>
    <mergeCell ref="B192:AE192"/>
    <mergeCell ref="B193:AE193"/>
    <mergeCell ref="B194:AE194"/>
    <mergeCell ref="B195:AE195"/>
    <mergeCell ref="B196:AE196"/>
    <mergeCell ref="A187:H188"/>
    <mergeCell ref="I187:N187"/>
    <mergeCell ref="O187:S187"/>
    <mergeCell ref="T187:Y187"/>
    <mergeCell ref="Z187:AE187"/>
    <mergeCell ref="I188:AE188"/>
    <mergeCell ref="A185:H186"/>
    <mergeCell ref="I185:N185"/>
    <mergeCell ref="O185:S185"/>
    <mergeCell ref="T185:Y185"/>
    <mergeCell ref="Z185:AE185"/>
    <mergeCell ref="I186:AE186"/>
    <mergeCell ref="A183:H184"/>
    <mergeCell ref="I183:N183"/>
    <mergeCell ref="O183:S183"/>
    <mergeCell ref="T183:Y183"/>
    <mergeCell ref="Z183:AE183"/>
    <mergeCell ref="I184:AE184"/>
    <mergeCell ref="A181:H182"/>
    <mergeCell ref="I181:N181"/>
    <mergeCell ref="O181:S181"/>
    <mergeCell ref="T181:Y181"/>
    <mergeCell ref="Z181:AE181"/>
    <mergeCell ref="I182:AE182"/>
    <mergeCell ref="A179:H180"/>
    <mergeCell ref="I179:N179"/>
    <mergeCell ref="O179:S179"/>
    <mergeCell ref="T179:Y179"/>
    <mergeCell ref="Z179:AE179"/>
    <mergeCell ref="I180:AE180"/>
    <mergeCell ref="A177:H178"/>
    <mergeCell ref="I177:N177"/>
    <mergeCell ref="O177:S177"/>
    <mergeCell ref="T177:Y177"/>
    <mergeCell ref="Z177:AE177"/>
    <mergeCell ref="I178:AE178"/>
    <mergeCell ref="A175:H176"/>
    <mergeCell ref="I175:N175"/>
    <mergeCell ref="O175:S175"/>
    <mergeCell ref="T175:Y175"/>
    <mergeCell ref="Z175:AE175"/>
    <mergeCell ref="I176:AE176"/>
    <mergeCell ref="A173:H174"/>
    <mergeCell ref="I173:N173"/>
    <mergeCell ref="O173:S173"/>
    <mergeCell ref="T173:Y173"/>
    <mergeCell ref="Z173:AE173"/>
    <mergeCell ref="I174:AE174"/>
    <mergeCell ref="A171:H172"/>
    <mergeCell ref="I171:N171"/>
    <mergeCell ref="O171:S171"/>
    <mergeCell ref="T171:Y171"/>
    <mergeCell ref="Z171:AE171"/>
    <mergeCell ref="I172:AE172"/>
    <mergeCell ref="A169:H170"/>
    <mergeCell ref="I169:N169"/>
    <mergeCell ref="O169:S169"/>
    <mergeCell ref="T169:Y169"/>
    <mergeCell ref="Z169:AE169"/>
    <mergeCell ref="I170:AE170"/>
    <mergeCell ref="A167:H168"/>
    <mergeCell ref="I167:N167"/>
    <mergeCell ref="O167:S167"/>
    <mergeCell ref="T167:Y167"/>
    <mergeCell ref="Z167:AE167"/>
    <mergeCell ref="I168:AE168"/>
    <mergeCell ref="A165:H166"/>
    <mergeCell ref="I165:N165"/>
    <mergeCell ref="O165:S165"/>
    <mergeCell ref="T165:Y165"/>
    <mergeCell ref="Z165:AE165"/>
    <mergeCell ref="I166:AE166"/>
    <mergeCell ref="A163:H164"/>
    <mergeCell ref="I163:N163"/>
    <mergeCell ref="O163:S163"/>
    <mergeCell ref="T163:Y163"/>
    <mergeCell ref="Z163:AE163"/>
    <mergeCell ref="I164:AE164"/>
    <mergeCell ref="A161:H162"/>
    <mergeCell ref="I161:N161"/>
    <mergeCell ref="O161:S161"/>
    <mergeCell ref="T161:Y161"/>
    <mergeCell ref="Z161:AE161"/>
    <mergeCell ref="I162:AE162"/>
    <mergeCell ref="A159:H160"/>
    <mergeCell ref="I159:N159"/>
    <mergeCell ref="O159:S159"/>
    <mergeCell ref="T159:Y159"/>
    <mergeCell ref="Z159:AE159"/>
    <mergeCell ref="I160:AE160"/>
    <mergeCell ref="A157:H158"/>
    <mergeCell ref="I157:N157"/>
    <mergeCell ref="O157:S157"/>
    <mergeCell ref="T157:Y157"/>
    <mergeCell ref="Z157:AE157"/>
    <mergeCell ref="I158:AE158"/>
    <mergeCell ref="I155:N155"/>
    <mergeCell ref="O155:S155"/>
    <mergeCell ref="T155:Y155"/>
    <mergeCell ref="Z155:AE155"/>
    <mergeCell ref="A156:H156"/>
    <mergeCell ref="I156:N156"/>
    <mergeCell ref="O156:S156"/>
    <mergeCell ref="T156:Y156"/>
    <mergeCell ref="Z156:AE156"/>
    <mergeCell ref="B148:AE148"/>
    <mergeCell ref="B149:AE149"/>
    <mergeCell ref="B150:AE150"/>
    <mergeCell ref="B151:AE151"/>
    <mergeCell ref="A152:AE152"/>
    <mergeCell ref="A154:H155"/>
    <mergeCell ref="I154:N154"/>
    <mergeCell ref="O154:S154"/>
    <mergeCell ref="T154:Y154"/>
    <mergeCell ref="Z154:AE154"/>
    <mergeCell ref="AG144:AG145"/>
    <mergeCell ref="AJ144:AJ145"/>
    <mergeCell ref="AL144:AL145"/>
    <mergeCell ref="I145:J145"/>
    <mergeCell ref="K145:N145"/>
    <mergeCell ref="O145:S145"/>
    <mergeCell ref="T145:X145"/>
    <mergeCell ref="A144:B145"/>
    <mergeCell ref="C144:G145"/>
    <mergeCell ref="I144:J144"/>
    <mergeCell ref="K144:N144"/>
    <mergeCell ref="O144:S144"/>
    <mergeCell ref="T144:X144"/>
    <mergeCell ref="AG142:AG143"/>
    <mergeCell ref="AJ142:AJ143"/>
    <mergeCell ref="AL142:AL143"/>
    <mergeCell ref="I143:J143"/>
    <mergeCell ref="K143:N143"/>
    <mergeCell ref="O143:S143"/>
    <mergeCell ref="T143:X143"/>
    <mergeCell ref="A142:B143"/>
    <mergeCell ref="C142:G143"/>
    <mergeCell ref="I142:J142"/>
    <mergeCell ref="K142:N142"/>
    <mergeCell ref="O142:S142"/>
    <mergeCell ref="T142:X142"/>
    <mergeCell ref="AG140:AG141"/>
    <mergeCell ref="AJ140:AJ141"/>
    <mergeCell ref="AL140:AL141"/>
    <mergeCell ref="I141:J141"/>
    <mergeCell ref="K141:N141"/>
    <mergeCell ref="O141:S141"/>
    <mergeCell ref="T141:X141"/>
    <mergeCell ref="A140:B141"/>
    <mergeCell ref="C140:G141"/>
    <mergeCell ref="I140:J140"/>
    <mergeCell ref="K140:N140"/>
    <mergeCell ref="O140:S140"/>
    <mergeCell ref="T140:X140"/>
    <mergeCell ref="AG138:AG139"/>
    <mergeCell ref="AJ138:AJ139"/>
    <mergeCell ref="AL138:AL139"/>
    <mergeCell ref="I139:J139"/>
    <mergeCell ref="K139:N139"/>
    <mergeCell ref="O139:S139"/>
    <mergeCell ref="T139:X139"/>
    <mergeCell ref="A138:B139"/>
    <mergeCell ref="C138:G139"/>
    <mergeCell ref="I138:J138"/>
    <mergeCell ref="K138:N138"/>
    <mergeCell ref="O138:S138"/>
    <mergeCell ref="T138:X138"/>
    <mergeCell ref="A137:B137"/>
    <mergeCell ref="C137:H137"/>
    <mergeCell ref="I137:J137"/>
    <mergeCell ref="K137:N137"/>
    <mergeCell ref="O137:S137"/>
    <mergeCell ref="T137:X137"/>
    <mergeCell ref="A135:AE135"/>
    <mergeCell ref="AF135:AG135"/>
    <mergeCell ref="A136:B136"/>
    <mergeCell ref="C136:H136"/>
    <mergeCell ref="I136:J136"/>
    <mergeCell ref="K136:N136"/>
    <mergeCell ref="O136:S136"/>
    <mergeCell ref="T136:X136"/>
    <mergeCell ref="AG132:AG133"/>
    <mergeCell ref="AJ132:AJ133"/>
    <mergeCell ref="AL132:AL133"/>
    <mergeCell ref="I133:J133"/>
    <mergeCell ref="K133:N133"/>
    <mergeCell ref="O133:S133"/>
    <mergeCell ref="T133:X133"/>
    <mergeCell ref="A132:B133"/>
    <mergeCell ref="C132:G133"/>
    <mergeCell ref="I132:J132"/>
    <mergeCell ref="K132:N132"/>
    <mergeCell ref="O132:S132"/>
    <mergeCell ref="T132:X132"/>
    <mergeCell ref="AG130:AG131"/>
    <mergeCell ref="AJ130:AJ131"/>
    <mergeCell ref="AL130:AL131"/>
    <mergeCell ref="I131:J131"/>
    <mergeCell ref="K131:N131"/>
    <mergeCell ref="O131:S131"/>
    <mergeCell ref="T131:X131"/>
    <mergeCell ref="A130:B131"/>
    <mergeCell ref="C130:G131"/>
    <mergeCell ref="I130:J130"/>
    <mergeCell ref="K130:N130"/>
    <mergeCell ref="O130:S130"/>
    <mergeCell ref="T130:X130"/>
    <mergeCell ref="AG128:AG129"/>
    <mergeCell ref="AJ128:AJ129"/>
    <mergeCell ref="AL128:AL129"/>
    <mergeCell ref="I129:J129"/>
    <mergeCell ref="K129:N129"/>
    <mergeCell ref="O129:S129"/>
    <mergeCell ref="T129:X129"/>
    <mergeCell ref="A128:B129"/>
    <mergeCell ref="C128:G129"/>
    <mergeCell ref="I128:J128"/>
    <mergeCell ref="K128:N128"/>
    <mergeCell ref="O128:S128"/>
    <mergeCell ref="T128:X128"/>
    <mergeCell ref="AG126:AG127"/>
    <mergeCell ref="AJ126:AJ127"/>
    <mergeCell ref="AL126:AL127"/>
    <mergeCell ref="I127:J127"/>
    <mergeCell ref="K127:N127"/>
    <mergeCell ref="O127:S127"/>
    <mergeCell ref="T127:X127"/>
    <mergeCell ref="A126:B127"/>
    <mergeCell ref="C126:G127"/>
    <mergeCell ref="I126:J126"/>
    <mergeCell ref="K126:N126"/>
    <mergeCell ref="O126:S126"/>
    <mergeCell ref="T126:X126"/>
    <mergeCell ref="A125:B125"/>
    <mergeCell ref="C125:H125"/>
    <mergeCell ref="I125:J125"/>
    <mergeCell ref="K125:N125"/>
    <mergeCell ref="O125:S125"/>
    <mergeCell ref="T125:X125"/>
    <mergeCell ref="A123:AE123"/>
    <mergeCell ref="AF123:AG123"/>
    <mergeCell ref="A124:B124"/>
    <mergeCell ref="C124:H124"/>
    <mergeCell ref="I124:J124"/>
    <mergeCell ref="K124:N124"/>
    <mergeCell ref="O124:S124"/>
    <mergeCell ref="T124:X124"/>
    <mergeCell ref="AG120:AG121"/>
    <mergeCell ref="AJ120:AJ121"/>
    <mergeCell ref="AL120:AL121"/>
    <mergeCell ref="I121:J121"/>
    <mergeCell ref="K121:N121"/>
    <mergeCell ref="O121:S121"/>
    <mergeCell ref="T121:X121"/>
    <mergeCell ref="A120:B121"/>
    <mergeCell ref="C120:G121"/>
    <mergeCell ref="I120:J120"/>
    <mergeCell ref="K120:N120"/>
    <mergeCell ref="O120:S120"/>
    <mergeCell ref="T120:X120"/>
    <mergeCell ref="AG118:AG119"/>
    <mergeCell ref="AJ118:AJ119"/>
    <mergeCell ref="AL118:AL119"/>
    <mergeCell ref="I119:J119"/>
    <mergeCell ref="K119:N119"/>
    <mergeCell ref="O119:S119"/>
    <mergeCell ref="T119:X119"/>
    <mergeCell ref="A118:B119"/>
    <mergeCell ref="C118:G119"/>
    <mergeCell ref="I118:J118"/>
    <mergeCell ref="K118:N118"/>
    <mergeCell ref="O118:S118"/>
    <mergeCell ref="T118:X118"/>
    <mergeCell ref="AG116:AG117"/>
    <mergeCell ref="AJ116:AJ117"/>
    <mergeCell ref="AL116:AL117"/>
    <mergeCell ref="I117:J117"/>
    <mergeCell ref="K117:N117"/>
    <mergeCell ref="O117:S117"/>
    <mergeCell ref="T117:X117"/>
    <mergeCell ref="A116:B117"/>
    <mergeCell ref="C116:G117"/>
    <mergeCell ref="I116:J116"/>
    <mergeCell ref="K116:N116"/>
    <mergeCell ref="O116:S116"/>
    <mergeCell ref="T116:X116"/>
    <mergeCell ref="AG114:AG115"/>
    <mergeCell ref="AJ114:AJ115"/>
    <mergeCell ref="AL114:AL115"/>
    <mergeCell ref="I115:J115"/>
    <mergeCell ref="K115:N115"/>
    <mergeCell ref="O115:S115"/>
    <mergeCell ref="T115:X115"/>
    <mergeCell ref="A114:B115"/>
    <mergeCell ref="C114:G115"/>
    <mergeCell ref="I114:J114"/>
    <mergeCell ref="K114:N114"/>
    <mergeCell ref="O114:S114"/>
    <mergeCell ref="T114:X114"/>
    <mergeCell ref="A113:B113"/>
    <mergeCell ref="C113:H113"/>
    <mergeCell ref="I113:J113"/>
    <mergeCell ref="K113:N113"/>
    <mergeCell ref="O113:S113"/>
    <mergeCell ref="T113:X113"/>
    <mergeCell ref="A111:AE111"/>
    <mergeCell ref="AF111:AG111"/>
    <mergeCell ref="A112:B112"/>
    <mergeCell ref="C112:H112"/>
    <mergeCell ref="I112:J112"/>
    <mergeCell ref="K112:N112"/>
    <mergeCell ref="O112:S112"/>
    <mergeCell ref="T112:X112"/>
    <mergeCell ref="AG108:AG109"/>
    <mergeCell ref="AJ108:AJ109"/>
    <mergeCell ref="AL108:AL109"/>
    <mergeCell ref="I109:J109"/>
    <mergeCell ref="K109:N109"/>
    <mergeCell ref="O109:S109"/>
    <mergeCell ref="T109:X109"/>
    <mergeCell ref="A108:B109"/>
    <mergeCell ref="C108:G109"/>
    <mergeCell ref="I108:J108"/>
    <mergeCell ref="K108:N108"/>
    <mergeCell ref="O108:S108"/>
    <mergeCell ref="T108:X108"/>
    <mergeCell ref="AG106:AG107"/>
    <mergeCell ref="AJ106:AJ107"/>
    <mergeCell ref="AL106:AL107"/>
    <mergeCell ref="I107:J107"/>
    <mergeCell ref="K107:N107"/>
    <mergeCell ref="O107:S107"/>
    <mergeCell ref="T107:X107"/>
    <mergeCell ref="A106:B107"/>
    <mergeCell ref="C106:G107"/>
    <mergeCell ref="I106:J106"/>
    <mergeCell ref="K106:N106"/>
    <mergeCell ref="O106:S106"/>
    <mergeCell ref="T106:X106"/>
    <mergeCell ref="AG104:AG105"/>
    <mergeCell ref="AJ104:AJ105"/>
    <mergeCell ref="AL104:AL105"/>
    <mergeCell ref="I105:J105"/>
    <mergeCell ref="K105:N105"/>
    <mergeCell ref="O105:S105"/>
    <mergeCell ref="T105:X105"/>
    <mergeCell ref="A104:B105"/>
    <mergeCell ref="C104:G105"/>
    <mergeCell ref="I104:J104"/>
    <mergeCell ref="K104:N104"/>
    <mergeCell ref="O104:S104"/>
    <mergeCell ref="T104:X104"/>
    <mergeCell ref="AG102:AG103"/>
    <mergeCell ref="AJ102:AJ103"/>
    <mergeCell ref="AL102:AL103"/>
    <mergeCell ref="I103:J103"/>
    <mergeCell ref="K103:N103"/>
    <mergeCell ref="O103:S103"/>
    <mergeCell ref="T103:X103"/>
    <mergeCell ref="A102:B103"/>
    <mergeCell ref="C102:G103"/>
    <mergeCell ref="I102:J102"/>
    <mergeCell ref="K102:N102"/>
    <mergeCell ref="O102:S102"/>
    <mergeCell ref="T102:X102"/>
    <mergeCell ref="A101:B101"/>
    <mergeCell ref="C101:H101"/>
    <mergeCell ref="I101:J101"/>
    <mergeCell ref="K101:N101"/>
    <mergeCell ref="O101:S101"/>
    <mergeCell ref="T101:X101"/>
    <mergeCell ref="A99:AE99"/>
    <mergeCell ref="AF99:AG99"/>
    <mergeCell ref="A100:B100"/>
    <mergeCell ref="C100:H100"/>
    <mergeCell ref="I100:J100"/>
    <mergeCell ref="K100:N100"/>
    <mergeCell ref="O100:S100"/>
    <mergeCell ref="T100:X100"/>
    <mergeCell ref="AG96:AG97"/>
    <mergeCell ref="AJ96:AJ97"/>
    <mergeCell ref="AL96:AL97"/>
    <mergeCell ref="I97:J97"/>
    <mergeCell ref="K97:N97"/>
    <mergeCell ref="O97:S97"/>
    <mergeCell ref="T97:X97"/>
    <mergeCell ref="A96:B97"/>
    <mergeCell ref="C96:G97"/>
    <mergeCell ref="I96:J96"/>
    <mergeCell ref="K96:N96"/>
    <mergeCell ref="O96:S96"/>
    <mergeCell ref="T96:X96"/>
    <mergeCell ref="AG94:AG95"/>
    <mergeCell ref="AJ94:AJ95"/>
    <mergeCell ref="AL94:AL95"/>
    <mergeCell ref="I95:J95"/>
    <mergeCell ref="K95:N95"/>
    <mergeCell ref="O95:S95"/>
    <mergeCell ref="T95:X95"/>
    <mergeCell ref="A94:B95"/>
    <mergeCell ref="C94:G95"/>
    <mergeCell ref="I94:J94"/>
    <mergeCell ref="K94:N94"/>
    <mergeCell ref="O94:S94"/>
    <mergeCell ref="T94:X94"/>
    <mergeCell ref="AG92:AG93"/>
    <mergeCell ref="AJ92:AJ93"/>
    <mergeCell ref="AL92:AL93"/>
    <mergeCell ref="I93:J93"/>
    <mergeCell ref="K93:N93"/>
    <mergeCell ref="O93:S93"/>
    <mergeCell ref="T93:X93"/>
    <mergeCell ref="A92:B93"/>
    <mergeCell ref="C92:G93"/>
    <mergeCell ref="I92:J92"/>
    <mergeCell ref="K92:N92"/>
    <mergeCell ref="O92:S92"/>
    <mergeCell ref="T92:X92"/>
    <mergeCell ref="AG90:AG91"/>
    <mergeCell ref="AJ90:AJ91"/>
    <mergeCell ref="AL90:AL91"/>
    <mergeCell ref="I91:J91"/>
    <mergeCell ref="K91:N91"/>
    <mergeCell ref="O91:S91"/>
    <mergeCell ref="T91:X91"/>
    <mergeCell ref="A90:B91"/>
    <mergeCell ref="C90:G91"/>
    <mergeCell ref="I90:J90"/>
    <mergeCell ref="K90:N90"/>
    <mergeCell ref="O90:S90"/>
    <mergeCell ref="T90:X90"/>
    <mergeCell ref="A89:B89"/>
    <mergeCell ref="C89:H89"/>
    <mergeCell ref="I89:J89"/>
    <mergeCell ref="K89:N89"/>
    <mergeCell ref="O89:S89"/>
    <mergeCell ref="T89:X89"/>
    <mergeCell ref="A87:AE87"/>
    <mergeCell ref="AF87:AG87"/>
    <mergeCell ref="A88:B88"/>
    <mergeCell ref="C88:H88"/>
    <mergeCell ref="I88:J88"/>
    <mergeCell ref="K88:N88"/>
    <mergeCell ref="O88:S88"/>
    <mergeCell ref="T88:X88"/>
    <mergeCell ref="AG84:AG85"/>
    <mergeCell ref="AJ84:AJ85"/>
    <mergeCell ref="AL84:AL85"/>
    <mergeCell ref="I85:J85"/>
    <mergeCell ref="K85:N85"/>
    <mergeCell ref="O85:S85"/>
    <mergeCell ref="T85:X85"/>
    <mergeCell ref="A84:B85"/>
    <mergeCell ref="C84:G85"/>
    <mergeCell ref="I84:J84"/>
    <mergeCell ref="K84:N84"/>
    <mergeCell ref="O84:S84"/>
    <mergeCell ref="T84:X84"/>
    <mergeCell ref="AG82:AG83"/>
    <mergeCell ref="AJ82:AJ83"/>
    <mergeCell ref="AL82:AL83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AG80:AG81"/>
    <mergeCell ref="AJ80:AJ81"/>
    <mergeCell ref="AL80:AL81"/>
    <mergeCell ref="I81:J81"/>
    <mergeCell ref="K81:N81"/>
    <mergeCell ref="O81:S81"/>
    <mergeCell ref="T81:X81"/>
    <mergeCell ref="A80:B81"/>
    <mergeCell ref="C80:G81"/>
    <mergeCell ref="I80:J80"/>
    <mergeCell ref="K80:N80"/>
    <mergeCell ref="O80:S80"/>
    <mergeCell ref="T80:X80"/>
    <mergeCell ref="AG78:AG79"/>
    <mergeCell ref="AJ78:AJ79"/>
    <mergeCell ref="AL78:AL79"/>
    <mergeCell ref="I79:J79"/>
    <mergeCell ref="K79:N79"/>
    <mergeCell ref="O79:S79"/>
    <mergeCell ref="T79:X79"/>
    <mergeCell ref="A78:B79"/>
    <mergeCell ref="C78:G79"/>
    <mergeCell ref="I78:J78"/>
    <mergeCell ref="K78:N78"/>
    <mergeCell ref="O78:S78"/>
    <mergeCell ref="T78:X78"/>
    <mergeCell ref="A77:B77"/>
    <mergeCell ref="C77:H77"/>
    <mergeCell ref="I77:J77"/>
    <mergeCell ref="K77:N77"/>
    <mergeCell ref="O77:S77"/>
    <mergeCell ref="T77:X77"/>
    <mergeCell ref="A75:AE75"/>
    <mergeCell ref="AF75:AG75"/>
    <mergeCell ref="A76:B76"/>
    <mergeCell ref="C76:H76"/>
    <mergeCell ref="I76:J76"/>
    <mergeCell ref="K76:N76"/>
    <mergeCell ref="O76:S76"/>
    <mergeCell ref="T76:X76"/>
    <mergeCell ref="AG72:AG73"/>
    <mergeCell ref="AJ72:AJ73"/>
    <mergeCell ref="AL72:AL73"/>
    <mergeCell ref="I73:J73"/>
    <mergeCell ref="K73:N73"/>
    <mergeCell ref="O73:S73"/>
    <mergeCell ref="T73:X73"/>
    <mergeCell ref="A72:B73"/>
    <mergeCell ref="C72:G73"/>
    <mergeCell ref="I72:J72"/>
    <mergeCell ref="K72:N72"/>
    <mergeCell ref="O72:S72"/>
    <mergeCell ref="T72:X72"/>
    <mergeCell ref="AG70:AG71"/>
    <mergeCell ref="AJ70:AJ71"/>
    <mergeCell ref="AL70:AL71"/>
    <mergeCell ref="I71:J71"/>
    <mergeCell ref="K71:N71"/>
    <mergeCell ref="O71:S71"/>
    <mergeCell ref="T71:X71"/>
    <mergeCell ref="A70:B71"/>
    <mergeCell ref="C70:G71"/>
    <mergeCell ref="I70:J70"/>
    <mergeCell ref="K70:N70"/>
    <mergeCell ref="O70:S70"/>
    <mergeCell ref="T70:X70"/>
    <mergeCell ref="AG68:AG69"/>
    <mergeCell ref="AJ68:AJ69"/>
    <mergeCell ref="AL68:AL69"/>
    <mergeCell ref="I69:J69"/>
    <mergeCell ref="K69:N69"/>
    <mergeCell ref="O69:S69"/>
    <mergeCell ref="T69:X69"/>
    <mergeCell ref="A68:B69"/>
    <mergeCell ref="C68:G69"/>
    <mergeCell ref="I68:J68"/>
    <mergeCell ref="K68:N68"/>
    <mergeCell ref="O68:S68"/>
    <mergeCell ref="T68:X68"/>
    <mergeCell ref="AG66:AG67"/>
    <mergeCell ref="AJ66:AJ67"/>
    <mergeCell ref="AL66:AL67"/>
    <mergeCell ref="I67:J67"/>
    <mergeCell ref="K67:N67"/>
    <mergeCell ref="O67:S67"/>
    <mergeCell ref="T67:X67"/>
    <mergeCell ref="A66:B67"/>
    <mergeCell ref="C66:G67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G60:AG61"/>
    <mergeCell ref="AJ60:AJ61"/>
    <mergeCell ref="AL60:AL61"/>
    <mergeCell ref="I61:J61"/>
    <mergeCell ref="K61:N61"/>
    <mergeCell ref="O61:S61"/>
    <mergeCell ref="T61:X61"/>
    <mergeCell ref="A60:B61"/>
    <mergeCell ref="C60:G61"/>
    <mergeCell ref="I60:J60"/>
    <mergeCell ref="K60:N60"/>
    <mergeCell ref="O60:S60"/>
    <mergeCell ref="T60:X60"/>
    <mergeCell ref="AG58:AG59"/>
    <mergeCell ref="AJ58:AJ59"/>
    <mergeCell ref="AL58:AL59"/>
    <mergeCell ref="I59:J59"/>
    <mergeCell ref="K59:N59"/>
    <mergeCell ref="O59:S59"/>
    <mergeCell ref="T59:X59"/>
    <mergeCell ref="A58:B59"/>
    <mergeCell ref="C58:G59"/>
    <mergeCell ref="I58:J58"/>
    <mergeCell ref="K58:N58"/>
    <mergeCell ref="O58:S58"/>
    <mergeCell ref="T58:X58"/>
    <mergeCell ref="AG56:AG57"/>
    <mergeCell ref="AJ56:AJ57"/>
    <mergeCell ref="AL56:AL57"/>
    <mergeCell ref="I57:J57"/>
    <mergeCell ref="K57:N57"/>
    <mergeCell ref="O57:S57"/>
    <mergeCell ref="T57:X57"/>
    <mergeCell ref="A56:B57"/>
    <mergeCell ref="C56:G57"/>
    <mergeCell ref="I56:J56"/>
    <mergeCell ref="K56:N56"/>
    <mergeCell ref="O56:S56"/>
    <mergeCell ref="T56:X56"/>
    <mergeCell ref="AG54:AG55"/>
    <mergeCell ref="AJ54:AJ55"/>
    <mergeCell ref="AL54:AL55"/>
    <mergeCell ref="I55:J55"/>
    <mergeCell ref="K55:N55"/>
    <mergeCell ref="O55:S55"/>
    <mergeCell ref="T55:X55"/>
    <mergeCell ref="A54:B55"/>
    <mergeCell ref="C54:G55"/>
    <mergeCell ref="I54:J54"/>
    <mergeCell ref="K54:N54"/>
    <mergeCell ref="O54:S54"/>
    <mergeCell ref="T54:X54"/>
    <mergeCell ref="A53:B53"/>
    <mergeCell ref="C53:H53"/>
    <mergeCell ref="I53:J53"/>
    <mergeCell ref="K53:N53"/>
    <mergeCell ref="O53:S53"/>
    <mergeCell ref="T53:X53"/>
    <mergeCell ref="A51:AE51"/>
    <mergeCell ref="AF51:AG51"/>
    <mergeCell ref="A52:B52"/>
    <mergeCell ref="C52:H52"/>
    <mergeCell ref="I52:J52"/>
    <mergeCell ref="K52:N52"/>
    <mergeCell ref="O52:S52"/>
    <mergeCell ref="T52:X52"/>
    <mergeCell ref="AG48:AG49"/>
    <mergeCell ref="AJ48:AJ49"/>
    <mergeCell ref="AL48:AL49"/>
    <mergeCell ref="I49:J49"/>
    <mergeCell ref="K49:N49"/>
    <mergeCell ref="O49:S49"/>
    <mergeCell ref="T49:X49"/>
    <mergeCell ref="A48:B49"/>
    <mergeCell ref="C48:G49"/>
    <mergeCell ref="I48:J48"/>
    <mergeCell ref="K48:N48"/>
    <mergeCell ref="O48:S48"/>
    <mergeCell ref="T48:X48"/>
    <mergeCell ref="AG46:AG47"/>
    <mergeCell ref="AJ46:AJ47"/>
    <mergeCell ref="AL46:AL47"/>
    <mergeCell ref="I47:J47"/>
    <mergeCell ref="K47:N47"/>
    <mergeCell ref="O47:S47"/>
    <mergeCell ref="T47:X47"/>
    <mergeCell ref="A46:B47"/>
    <mergeCell ref="C46:G47"/>
    <mergeCell ref="I46:J46"/>
    <mergeCell ref="K46:N46"/>
    <mergeCell ref="O46:S46"/>
    <mergeCell ref="T46:X46"/>
    <mergeCell ref="AG44:AG45"/>
    <mergeCell ref="AJ44:AJ45"/>
    <mergeCell ref="AL44:AL45"/>
    <mergeCell ref="I45:J45"/>
    <mergeCell ref="K45:N45"/>
    <mergeCell ref="O45:S45"/>
    <mergeCell ref="T45:X45"/>
    <mergeCell ref="A44:B45"/>
    <mergeCell ref="C44:G45"/>
    <mergeCell ref="I44:J44"/>
    <mergeCell ref="K44:N44"/>
    <mergeCell ref="O44:S44"/>
    <mergeCell ref="T44:X44"/>
    <mergeCell ref="AG42:AG43"/>
    <mergeCell ref="AJ42:AJ43"/>
    <mergeCell ref="AL42:AL43"/>
    <mergeCell ref="I43:J43"/>
    <mergeCell ref="K43:N43"/>
    <mergeCell ref="O43:S43"/>
    <mergeCell ref="T43:X43"/>
    <mergeCell ref="A42:B43"/>
    <mergeCell ref="C42:G43"/>
    <mergeCell ref="I42:J42"/>
    <mergeCell ref="K42:N42"/>
    <mergeCell ref="O42:S42"/>
    <mergeCell ref="T42:X42"/>
    <mergeCell ref="A41:B41"/>
    <mergeCell ref="C41:H41"/>
    <mergeCell ref="I41:J41"/>
    <mergeCell ref="K41:N41"/>
    <mergeCell ref="O41:S41"/>
    <mergeCell ref="T41:X41"/>
    <mergeCell ref="A39:AE39"/>
    <mergeCell ref="A40:B40"/>
    <mergeCell ref="C40:H40"/>
    <mergeCell ref="I40:J40"/>
    <mergeCell ref="K40:N40"/>
    <mergeCell ref="O40:S40"/>
    <mergeCell ref="T40:X40"/>
    <mergeCell ref="AG36:AG37"/>
    <mergeCell ref="AJ36:AJ37"/>
    <mergeCell ref="AL36:AL37"/>
    <mergeCell ref="I37:J37"/>
    <mergeCell ref="K37:N37"/>
    <mergeCell ref="O37:S37"/>
    <mergeCell ref="T37:X37"/>
    <mergeCell ref="A36:B37"/>
    <mergeCell ref="C36:G37"/>
    <mergeCell ref="I36:J36"/>
    <mergeCell ref="K36:N36"/>
    <mergeCell ref="O36:S36"/>
    <mergeCell ref="T36:X36"/>
    <mergeCell ref="AG34:AG35"/>
    <mergeCell ref="AJ34:AJ35"/>
    <mergeCell ref="AL34:AL35"/>
    <mergeCell ref="I35:J35"/>
    <mergeCell ref="K35:N35"/>
    <mergeCell ref="O35:S35"/>
    <mergeCell ref="T35:X35"/>
    <mergeCell ref="A34:B35"/>
    <mergeCell ref="C34:G35"/>
    <mergeCell ref="I34:J34"/>
    <mergeCell ref="K34:N34"/>
    <mergeCell ref="O34:S34"/>
    <mergeCell ref="T34:X34"/>
    <mergeCell ref="AG32:AG33"/>
    <mergeCell ref="AJ32:AJ33"/>
    <mergeCell ref="AL32:AL33"/>
    <mergeCell ref="I33:J33"/>
    <mergeCell ref="K33:N33"/>
    <mergeCell ref="O33:S33"/>
    <mergeCell ref="T33:X33"/>
    <mergeCell ref="A32:B33"/>
    <mergeCell ref="C32:G33"/>
    <mergeCell ref="I32:J32"/>
    <mergeCell ref="K32:N32"/>
    <mergeCell ref="O32:S32"/>
    <mergeCell ref="T32:X32"/>
    <mergeCell ref="AG30:AG31"/>
    <mergeCell ref="AJ30:AJ31"/>
    <mergeCell ref="AL30:AL31"/>
    <mergeCell ref="I31:J31"/>
    <mergeCell ref="K31:N31"/>
    <mergeCell ref="O31:S31"/>
    <mergeCell ref="T31:X31"/>
    <mergeCell ref="A30:B31"/>
    <mergeCell ref="C30:G31"/>
    <mergeCell ref="I30:J30"/>
    <mergeCell ref="K30:N30"/>
    <mergeCell ref="O30:S30"/>
    <mergeCell ref="T30:X30"/>
    <mergeCell ref="A29:B29"/>
    <mergeCell ref="C29:H29"/>
    <mergeCell ref="I29:J29"/>
    <mergeCell ref="K29:N29"/>
    <mergeCell ref="O29:S29"/>
    <mergeCell ref="T29:X29"/>
    <mergeCell ref="A25:AE25"/>
    <mergeCell ref="A27:AE27"/>
    <mergeCell ref="A28:B28"/>
    <mergeCell ref="C28:H28"/>
    <mergeCell ref="I28:J28"/>
    <mergeCell ref="K28:N28"/>
    <mergeCell ref="O28:S28"/>
    <mergeCell ref="T28:X28"/>
    <mergeCell ref="AG22:AG23"/>
    <mergeCell ref="AJ22:AJ23"/>
    <mergeCell ref="AL22:AL23"/>
    <mergeCell ref="I23:J23"/>
    <mergeCell ref="K23:N23"/>
    <mergeCell ref="O23:S23"/>
    <mergeCell ref="T23:X23"/>
    <mergeCell ref="A22:B23"/>
    <mergeCell ref="C22:G23"/>
    <mergeCell ref="I22:J22"/>
    <mergeCell ref="K22:N22"/>
    <mergeCell ref="O22:S22"/>
    <mergeCell ref="T22:X22"/>
    <mergeCell ref="AG20:AG21"/>
    <mergeCell ref="AJ20:AJ21"/>
    <mergeCell ref="AL20:AL21"/>
    <mergeCell ref="I21:J21"/>
    <mergeCell ref="K21:N21"/>
    <mergeCell ref="O21:S21"/>
    <mergeCell ref="T21:X21"/>
    <mergeCell ref="A20:B21"/>
    <mergeCell ref="C20:G21"/>
    <mergeCell ref="I20:J20"/>
    <mergeCell ref="K20:N20"/>
    <mergeCell ref="O20:S20"/>
    <mergeCell ref="T20:X20"/>
    <mergeCell ref="AG18:AG19"/>
    <mergeCell ref="AJ18:AJ19"/>
    <mergeCell ref="AL18:AL19"/>
    <mergeCell ref="I19:J19"/>
    <mergeCell ref="K19:N19"/>
    <mergeCell ref="O19:S19"/>
    <mergeCell ref="T19:X19"/>
    <mergeCell ref="A18:B19"/>
    <mergeCell ref="C18:G19"/>
    <mergeCell ref="I18:J18"/>
    <mergeCell ref="K18:N18"/>
    <mergeCell ref="O18:S18"/>
    <mergeCell ref="T18:X18"/>
    <mergeCell ref="AG16:AG17"/>
    <mergeCell ref="AJ16:AJ17"/>
    <mergeCell ref="AL16:AL17"/>
    <mergeCell ref="I17:J17"/>
    <mergeCell ref="K17:N17"/>
    <mergeCell ref="O17:S17"/>
    <mergeCell ref="T17:X17"/>
    <mergeCell ref="A16:B17"/>
    <mergeCell ref="C16:G17"/>
    <mergeCell ref="I16:J16"/>
    <mergeCell ref="K16:N16"/>
    <mergeCell ref="O16:S16"/>
    <mergeCell ref="T16:X16"/>
    <mergeCell ref="A15:B15"/>
    <mergeCell ref="C15:H15"/>
    <mergeCell ref="I15:J15"/>
    <mergeCell ref="K15:N15"/>
    <mergeCell ref="O15:S15"/>
    <mergeCell ref="T15:X15"/>
    <mergeCell ref="AL10:AL11"/>
    <mergeCell ref="A11:AE11"/>
    <mergeCell ref="A12:AE12"/>
    <mergeCell ref="AF12:AG12"/>
    <mergeCell ref="A14:B14"/>
    <mergeCell ref="C14:H14"/>
    <mergeCell ref="I14:J14"/>
    <mergeCell ref="K14:N14"/>
    <mergeCell ref="O14:S14"/>
    <mergeCell ref="T14:X14"/>
    <mergeCell ref="A5:AE5"/>
    <mergeCell ref="A6:AE6"/>
    <mergeCell ref="A7:AD7"/>
    <mergeCell ref="A8:AE8"/>
    <mergeCell ref="A9:AE9"/>
    <mergeCell ref="AJ10:AJ11"/>
  </mergeCells>
  <printOptions horizontalCentered="1"/>
  <pageMargins left="0.2755905511811024" right="0.15748031496062992" top="0.35433070866141736" bottom="0.1968503937007874" header="0.15748031496062992" footer="0.1968503937007874"/>
  <pageSetup fitToHeight="2" fitToWidth="1" horizontalDpi="600" verticalDpi="600" orientation="portrait" paperSize="9" scale="73" r:id="rId1"/>
  <rowBreaks count="2" manualBreakCount="2">
    <brk id="74" max="32" man="1"/>
    <brk id="1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94"/>
  <sheetViews>
    <sheetView view="pageBreakPreview" zoomScaleSheetLayoutView="100" zoomScalePageLayoutView="0" workbookViewId="0" topLeftCell="A1">
      <selection activeCell="A123" sqref="A1:IV16384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125" style="0" customWidth="1"/>
    <col min="8" max="8" width="18.375" style="0" customWidth="1"/>
    <col min="9" max="9" width="3.50390625" style="0" customWidth="1"/>
    <col min="10" max="11" width="2.50390625" style="0" customWidth="1"/>
    <col min="12" max="12" width="1.875" style="0" customWidth="1"/>
    <col min="13" max="13" width="2.50390625" style="0" customWidth="1"/>
    <col min="14" max="14" width="4.50390625" style="0" customWidth="1"/>
    <col min="15" max="18" width="3.50390625" style="0" customWidth="1"/>
    <col min="19" max="19" width="2.00390625" style="0" customWidth="1"/>
    <col min="20" max="20" width="2.50390625" style="0" customWidth="1"/>
    <col min="21" max="21" width="3.00390625" style="0" customWidth="1"/>
    <col min="22" max="22" width="1.875" style="0" customWidth="1"/>
    <col min="23" max="23" width="2.50390625" style="0" customWidth="1"/>
    <col min="24" max="24" width="2.00390625" style="0" customWidth="1"/>
    <col min="25" max="25" width="10.875" style="0" customWidth="1"/>
    <col min="26" max="26" width="12.50390625" style="0" customWidth="1"/>
    <col min="27" max="27" width="1.875" style="0" customWidth="1"/>
    <col min="28" max="28" width="2.50390625" style="0" hidden="1" customWidth="1"/>
    <col min="29" max="29" width="3.375" style="0" hidden="1" customWidth="1"/>
    <col min="30" max="30" width="3.50390625" style="0" hidden="1" customWidth="1"/>
    <col min="31" max="31" width="0.875" style="0" hidden="1" customWidth="1"/>
    <col min="32" max="32" width="13.125" style="14" customWidth="1"/>
    <col min="33" max="34" width="1.875" style="0" hidden="1" customWidth="1"/>
    <col min="35" max="35" width="12.875" style="0" hidden="1" customWidth="1"/>
    <col min="36" max="36" width="1.4921875" style="0" hidden="1" customWidth="1"/>
    <col min="37" max="37" width="12.375" style="0" hidden="1" customWidth="1"/>
    <col min="38" max="38" width="4.375" style="0" hidden="1" customWidth="1"/>
    <col min="39" max="39" width="4.50390625" style="0" hidden="1" customWidth="1"/>
    <col min="40" max="49" width="3.50390625" style="0" customWidth="1"/>
    <col min="50" max="50" width="11.125" style="0" customWidth="1"/>
    <col min="51" max="51" width="8.125" style="0" customWidth="1"/>
  </cols>
  <sheetData>
    <row r="1" spans="20:33" s="11" customFormat="1" ht="16.5">
      <c r="T1" s="12" t="s">
        <v>25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F1" s="13"/>
      <c r="AG1"/>
    </row>
    <row r="2" spans="20:33" s="11" customFormat="1" ht="16.5">
      <c r="T2" s="12" t="s">
        <v>74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F2" s="13"/>
      <c r="AG2"/>
    </row>
    <row r="3" spans="20:33" s="11" customFormat="1" ht="17.25" customHeight="1">
      <c r="T3" s="12" t="s">
        <v>75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F3" s="13"/>
      <c r="AG3"/>
    </row>
    <row r="5" spans="1:31" ht="20.25" customHeight="1">
      <c r="A5" s="67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1"/>
    </row>
    <row r="6" spans="1:31" ht="20.25" customHeight="1">
      <c r="A6" s="67" t="s">
        <v>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1"/>
    </row>
    <row r="7" spans="1:31" ht="20.25" customHeight="1">
      <c r="A7" s="68" t="s">
        <v>26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1"/>
      <c r="AE7" s="1"/>
    </row>
    <row r="8" spans="1:31" ht="20.25" customHeight="1">
      <c r="A8" s="70" t="str">
        <f>+'[7]Шуш_3 эт и выше'!A8</f>
        <v>с 1 июля 2021 г. по 31 декабря 2021 г.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10"/>
    </row>
    <row r="9" spans="1:34" ht="20.25" customHeight="1">
      <c r="A9" s="68" t="s">
        <v>100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H9" s="15"/>
    </row>
    <row r="10" spans="34:37" ht="12.75">
      <c r="AH10" s="16"/>
      <c r="AI10" s="105" t="s">
        <v>36</v>
      </c>
      <c r="AK10" s="105" t="s">
        <v>27</v>
      </c>
    </row>
    <row r="11" spans="1:37" s="19" customFormat="1" ht="15">
      <c r="A11" s="107" t="s">
        <v>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4"/>
      <c r="AF11" s="14"/>
      <c r="AG11" s="17"/>
      <c r="AH11" s="18"/>
      <c r="AI11" s="106"/>
      <c r="AK11" s="106"/>
    </row>
    <row r="12" spans="1:34" s="5" customFormat="1" ht="15">
      <c r="A12" s="108" t="s">
        <v>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/>
      <c r="AH12" s="20"/>
    </row>
    <row r="13" ht="12.75">
      <c r="AH13" s="15"/>
    </row>
    <row r="14" spans="1:34" ht="57" customHeight="1">
      <c r="A14" s="109" t="s">
        <v>4</v>
      </c>
      <c r="B14" s="110"/>
      <c r="C14" s="111" t="s">
        <v>28</v>
      </c>
      <c r="D14" s="112"/>
      <c r="E14" s="112"/>
      <c r="F14" s="112"/>
      <c r="G14" s="112"/>
      <c r="H14" s="113"/>
      <c r="I14" s="114" t="s">
        <v>5</v>
      </c>
      <c r="J14" s="114"/>
      <c r="K14" s="114" t="s">
        <v>29</v>
      </c>
      <c r="L14" s="114"/>
      <c r="M14" s="114"/>
      <c r="N14" s="114"/>
      <c r="O14" s="115" t="s">
        <v>37</v>
      </c>
      <c r="P14" s="116"/>
      <c r="Q14" s="116"/>
      <c r="R14" s="116"/>
      <c r="S14" s="117"/>
      <c r="T14" s="114" t="s">
        <v>6</v>
      </c>
      <c r="U14" s="114"/>
      <c r="V14" s="114"/>
      <c r="W14" s="114"/>
      <c r="X14" s="114"/>
      <c r="AH14" s="15"/>
    </row>
    <row r="15" spans="1:37" s="21" customFormat="1" ht="12.75">
      <c r="A15" s="118">
        <v>1</v>
      </c>
      <c r="B15" s="119"/>
      <c r="C15" s="118">
        <v>2</v>
      </c>
      <c r="D15" s="120"/>
      <c r="E15" s="120"/>
      <c r="F15" s="120"/>
      <c r="G15" s="120"/>
      <c r="H15" s="119"/>
      <c r="I15" s="121">
        <v>3</v>
      </c>
      <c r="J15" s="121"/>
      <c r="K15" s="121">
        <v>4</v>
      </c>
      <c r="L15" s="121"/>
      <c r="M15" s="121"/>
      <c r="N15" s="121"/>
      <c r="O15" s="122">
        <v>5</v>
      </c>
      <c r="P15" s="123"/>
      <c r="Q15" s="123"/>
      <c r="R15" s="123"/>
      <c r="S15" s="124"/>
      <c r="T15" s="121">
        <v>6</v>
      </c>
      <c r="U15" s="121"/>
      <c r="V15" s="121"/>
      <c r="W15" s="121"/>
      <c r="X15" s="121"/>
      <c r="AF15" s="14" t="s">
        <v>30</v>
      </c>
      <c r="AG15"/>
      <c r="AH15" s="22"/>
      <c r="AI15" s="14" t="s">
        <v>31</v>
      </c>
      <c r="AK15" s="14" t="s">
        <v>32</v>
      </c>
    </row>
    <row r="16" spans="1:37" ht="12.75" customHeight="1" hidden="1">
      <c r="A16" s="125" t="s">
        <v>7</v>
      </c>
      <c r="B16" s="126"/>
      <c r="C16" s="129" t="s">
        <v>84</v>
      </c>
      <c r="D16" s="130"/>
      <c r="E16" s="130"/>
      <c r="F16" s="130"/>
      <c r="G16" s="131"/>
      <c r="H16" s="209" t="s">
        <v>8</v>
      </c>
      <c r="I16" s="135" t="s">
        <v>9</v>
      </c>
      <c r="J16" s="136"/>
      <c r="K16" s="141">
        <f>+'[7]Шуш_1-2 эт'!K16:N16</f>
        <v>75.11</v>
      </c>
      <c r="L16" s="141"/>
      <c r="M16" s="141"/>
      <c r="N16" s="141"/>
      <c r="O16" s="138">
        <v>0</v>
      </c>
      <c r="P16" s="139"/>
      <c r="Q16" s="139"/>
      <c r="R16" s="139"/>
      <c r="S16" s="140"/>
      <c r="T16" s="141">
        <f>K16</f>
        <v>75.11</v>
      </c>
      <c r="U16" s="141"/>
      <c r="V16" s="141"/>
      <c r="W16" s="141"/>
      <c r="X16" s="141"/>
      <c r="AF16" s="142">
        <f>T16+T17</f>
        <v>188.19207</v>
      </c>
      <c r="AH16" s="15"/>
      <c r="AI16" s="142">
        <v>151.33</v>
      </c>
      <c r="AK16" s="144">
        <f>AF16/AI16</f>
        <v>1.24358732571202</v>
      </c>
    </row>
    <row r="17" spans="1:37" ht="15.75" customHeight="1" hidden="1">
      <c r="A17" s="127"/>
      <c r="B17" s="128"/>
      <c r="C17" s="132"/>
      <c r="D17" s="133"/>
      <c r="E17" s="133"/>
      <c r="F17" s="133"/>
      <c r="G17" s="134"/>
      <c r="H17" s="209" t="s">
        <v>10</v>
      </c>
      <c r="I17" s="135" t="s">
        <v>11</v>
      </c>
      <c r="J17" s="136"/>
      <c r="K17" s="141">
        <f>+'[7]Шуш_1-2 эт'!K17:N17</f>
        <v>1780.82</v>
      </c>
      <c r="L17" s="141"/>
      <c r="M17" s="141"/>
      <c r="N17" s="141"/>
      <c r="O17" s="163">
        <f>+'[7]Шуш_3 эт и выше'!O17</f>
        <v>0.0635</v>
      </c>
      <c r="P17" s="164"/>
      <c r="Q17" s="164"/>
      <c r="R17" s="164"/>
      <c r="S17" s="165"/>
      <c r="T17" s="141">
        <f>K17*O17</f>
        <v>113.08207</v>
      </c>
      <c r="U17" s="141"/>
      <c r="V17" s="141"/>
      <c r="W17" s="141"/>
      <c r="X17" s="141"/>
      <c r="AF17" s="143"/>
      <c r="AH17" s="15"/>
      <c r="AI17" s="143"/>
      <c r="AK17" s="145"/>
    </row>
    <row r="18" spans="1:37" ht="18" customHeight="1" hidden="1">
      <c r="A18" s="125" t="s">
        <v>7</v>
      </c>
      <c r="B18" s="126"/>
      <c r="C18" s="129" t="s">
        <v>85</v>
      </c>
      <c r="D18" s="130"/>
      <c r="E18" s="130"/>
      <c r="F18" s="130"/>
      <c r="G18" s="131"/>
      <c r="H18" s="209" t="s">
        <v>8</v>
      </c>
      <c r="I18" s="135" t="s">
        <v>9</v>
      </c>
      <c r="J18" s="136"/>
      <c r="K18" s="141">
        <f>+K16</f>
        <v>75.11</v>
      </c>
      <c r="L18" s="141"/>
      <c r="M18" s="141"/>
      <c r="N18" s="141"/>
      <c r="O18" s="138">
        <v>0</v>
      </c>
      <c r="P18" s="139"/>
      <c r="Q18" s="139"/>
      <c r="R18" s="139"/>
      <c r="S18" s="140"/>
      <c r="T18" s="141">
        <f>K18</f>
        <v>75.11</v>
      </c>
      <c r="U18" s="141"/>
      <c r="V18" s="141"/>
      <c r="W18" s="141"/>
      <c r="X18" s="141"/>
      <c r="AF18" s="142">
        <f>T18+T19</f>
        <v>179.109888</v>
      </c>
      <c r="AH18" s="15"/>
      <c r="AI18" s="142">
        <v>151.33</v>
      </c>
      <c r="AK18" s="144">
        <f>AF18/AI18</f>
        <v>1.1835715852772086</v>
      </c>
    </row>
    <row r="19" spans="1:37" ht="13.5" customHeight="1" hidden="1">
      <c r="A19" s="127"/>
      <c r="B19" s="128"/>
      <c r="C19" s="132"/>
      <c r="D19" s="133"/>
      <c r="E19" s="133"/>
      <c r="F19" s="133"/>
      <c r="G19" s="134"/>
      <c r="H19" s="209" t="s">
        <v>10</v>
      </c>
      <c r="I19" s="135" t="s">
        <v>11</v>
      </c>
      <c r="J19" s="136"/>
      <c r="K19" s="141">
        <f>+K17</f>
        <v>1780.82</v>
      </c>
      <c r="L19" s="141"/>
      <c r="M19" s="141"/>
      <c r="N19" s="141"/>
      <c r="O19" s="163">
        <f>+'[7]Шуш_3 эт и выше'!O19</f>
        <v>0.0584</v>
      </c>
      <c r="P19" s="164"/>
      <c r="Q19" s="164"/>
      <c r="R19" s="164"/>
      <c r="S19" s="165"/>
      <c r="T19" s="141">
        <f>K19*O19</f>
        <v>103.999888</v>
      </c>
      <c r="U19" s="141"/>
      <c r="V19" s="141"/>
      <c r="W19" s="141"/>
      <c r="X19" s="141"/>
      <c r="AF19" s="143"/>
      <c r="AH19" s="15"/>
      <c r="AI19" s="143"/>
      <c r="AK19" s="145"/>
    </row>
    <row r="20" spans="1:37" ht="15" customHeight="1">
      <c r="A20" s="125" t="s">
        <v>7</v>
      </c>
      <c r="B20" s="126"/>
      <c r="C20" s="129" t="s">
        <v>86</v>
      </c>
      <c r="D20" s="130"/>
      <c r="E20" s="130"/>
      <c r="F20" s="130"/>
      <c r="G20" s="131"/>
      <c r="H20" s="209" t="s">
        <v>8</v>
      </c>
      <c r="I20" s="135" t="s">
        <v>9</v>
      </c>
      <c r="J20" s="136"/>
      <c r="K20" s="141">
        <f>+K16</f>
        <v>75.11</v>
      </c>
      <c r="L20" s="141"/>
      <c r="M20" s="141"/>
      <c r="N20" s="141"/>
      <c r="O20" s="138">
        <v>0</v>
      </c>
      <c r="P20" s="139"/>
      <c r="Q20" s="139"/>
      <c r="R20" s="139"/>
      <c r="S20" s="140"/>
      <c r="T20" s="141">
        <f>K20</f>
        <v>75.11</v>
      </c>
      <c r="U20" s="141"/>
      <c r="V20" s="141"/>
      <c r="W20" s="141"/>
      <c r="X20" s="141"/>
      <c r="AF20" s="142">
        <f>T20+T21</f>
        <v>197.274252</v>
      </c>
      <c r="AH20" s="15"/>
      <c r="AI20" s="142">
        <v>151.33</v>
      </c>
      <c r="AK20" s="144">
        <f>AF20/AI20</f>
        <v>1.3036030661468312</v>
      </c>
    </row>
    <row r="21" spans="1:37" ht="15.75" customHeight="1">
      <c r="A21" s="127"/>
      <c r="B21" s="128"/>
      <c r="C21" s="132"/>
      <c r="D21" s="133"/>
      <c r="E21" s="133"/>
      <c r="F21" s="133"/>
      <c r="G21" s="134"/>
      <c r="H21" s="209" t="s">
        <v>10</v>
      </c>
      <c r="I21" s="135" t="s">
        <v>11</v>
      </c>
      <c r="J21" s="136"/>
      <c r="K21" s="141">
        <f>+K17</f>
        <v>1780.82</v>
      </c>
      <c r="L21" s="141"/>
      <c r="M21" s="141"/>
      <c r="N21" s="141"/>
      <c r="O21" s="163">
        <f>+'[7]Шуш_3 эт и выше'!O21</f>
        <v>0.0686</v>
      </c>
      <c r="P21" s="164"/>
      <c r="Q21" s="164"/>
      <c r="R21" s="164"/>
      <c r="S21" s="165"/>
      <c r="T21" s="141">
        <f>K21*O21</f>
        <v>122.16425199999999</v>
      </c>
      <c r="U21" s="141"/>
      <c r="V21" s="141"/>
      <c r="W21" s="141"/>
      <c r="X21" s="141"/>
      <c r="AF21" s="143"/>
      <c r="AH21" s="15"/>
      <c r="AI21" s="143"/>
      <c r="AK21" s="145"/>
    </row>
    <row r="22" spans="1:37" ht="13.5" customHeight="1">
      <c r="A22" s="125" t="s">
        <v>7</v>
      </c>
      <c r="B22" s="126"/>
      <c r="C22" s="129" t="s">
        <v>87</v>
      </c>
      <c r="D22" s="130"/>
      <c r="E22" s="130"/>
      <c r="F22" s="130"/>
      <c r="G22" s="131"/>
      <c r="H22" s="209" t="s">
        <v>8</v>
      </c>
      <c r="I22" s="135" t="s">
        <v>9</v>
      </c>
      <c r="J22" s="136"/>
      <c r="K22" s="141">
        <f>+K16</f>
        <v>75.11</v>
      </c>
      <c r="L22" s="141"/>
      <c r="M22" s="141"/>
      <c r="N22" s="141"/>
      <c r="O22" s="138">
        <v>0</v>
      </c>
      <c r="P22" s="139"/>
      <c r="Q22" s="139"/>
      <c r="R22" s="139"/>
      <c r="S22" s="140"/>
      <c r="T22" s="141">
        <f>K22</f>
        <v>75.11</v>
      </c>
      <c r="U22" s="141"/>
      <c r="V22" s="141"/>
      <c r="W22" s="141"/>
      <c r="X22" s="141"/>
      <c r="AF22" s="142">
        <f>T22+T23</f>
        <v>188.19207</v>
      </c>
      <c r="AH22" s="15"/>
      <c r="AI22" s="142">
        <v>151.33</v>
      </c>
      <c r="AK22" s="144">
        <f>AF22/AI22</f>
        <v>1.24358732571202</v>
      </c>
    </row>
    <row r="23" spans="1:37" ht="14.25" customHeight="1">
      <c r="A23" s="127"/>
      <c r="B23" s="128"/>
      <c r="C23" s="132"/>
      <c r="D23" s="133"/>
      <c r="E23" s="133"/>
      <c r="F23" s="133"/>
      <c r="G23" s="134"/>
      <c r="H23" s="209" t="s">
        <v>10</v>
      </c>
      <c r="I23" s="135" t="s">
        <v>11</v>
      </c>
      <c r="J23" s="136"/>
      <c r="K23" s="141">
        <f>+K17</f>
        <v>1780.82</v>
      </c>
      <c r="L23" s="141"/>
      <c r="M23" s="141"/>
      <c r="N23" s="141"/>
      <c r="O23" s="163">
        <f>+'[7]Шуш_3 эт и выше'!O23</f>
        <v>0.0635</v>
      </c>
      <c r="P23" s="164"/>
      <c r="Q23" s="164"/>
      <c r="R23" s="164"/>
      <c r="S23" s="165"/>
      <c r="T23" s="141">
        <f>K23*O23</f>
        <v>113.08207</v>
      </c>
      <c r="U23" s="141"/>
      <c r="V23" s="141"/>
      <c r="W23" s="141"/>
      <c r="X23" s="141"/>
      <c r="AF23" s="143"/>
      <c r="AH23" s="15"/>
      <c r="AI23" s="143"/>
      <c r="AK23" s="145"/>
    </row>
    <row r="24" ht="12.75">
      <c r="AH24" s="15"/>
    </row>
    <row r="25" spans="1:34" s="5" customFormat="1" ht="15">
      <c r="A25" s="108" t="s">
        <v>12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210"/>
      <c r="AF25" s="210"/>
      <c r="AG25"/>
      <c r="AH25" s="20"/>
    </row>
    <row r="26" spans="1:34" ht="31.5" customHeight="1">
      <c r="A26" s="189" t="s">
        <v>76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55"/>
      <c r="AB26" s="55"/>
      <c r="AC26" s="55"/>
      <c r="AD26" s="55"/>
      <c r="AF26" s="46">
        <v>0.5</v>
      </c>
      <c r="AH26" s="15"/>
    </row>
    <row r="27" spans="1:32" s="24" customFormat="1" ht="42.75" customHeight="1" hidden="1">
      <c r="A27" s="190" t="s">
        <v>39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56"/>
      <c r="AB27" s="56"/>
      <c r="AC27" s="56"/>
      <c r="AD27" s="56"/>
      <c r="AE27" s="23"/>
      <c r="AF27" s="23"/>
    </row>
    <row r="28" spans="1:34" ht="52.5" hidden="1">
      <c r="A28" s="109" t="s">
        <v>4</v>
      </c>
      <c r="B28" s="110"/>
      <c r="C28" s="111" t="s">
        <v>28</v>
      </c>
      <c r="D28" s="112"/>
      <c r="E28" s="112"/>
      <c r="F28" s="112"/>
      <c r="G28" s="112"/>
      <c r="H28" s="113"/>
      <c r="I28" s="114" t="s">
        <v>5</v>
      </c>
      <c r="J28" s="114"/>
      <c r="K28" s="114" t="s">
        <v>29</v>
      </c>
      <c r="L28" s="114"/>
      <c r="M28" s="114"/>
      <c r="N28" s="114"/>
      <c r="O28" s="114" t="s">
        <v>40</v>
      </c>
      <c r="P28" s="114"/>
      <c r="Q28" s="114"/>
      <c r="R28" s="114"/>
      <c r="S28" s="114"/>
      <c r="T28" s="114" t="s">
        <v>77</v>
      </c>
      <c r="U28" s="114"/>
      <c r="V28" s="114"/>
      <c r="W28" s="114"/>
      <c r="X28" s="114"/>
      <c r="Y28" s="48" t="s">
        <v>78</v>
      </c>
      <c r="Z28" s="48" t="s">
        <v>79</v>
      </c>
      <c r="AH28" s="15"/>
    </row>
    <row r="29" spans="1:37" ht="24.75" customHeight="1" hidden="1">
      <c r="A29" s="118">
        <v>1</v>
      </c>
      <c r="B29" s="119"/>
      <c r="C29" s="118">
        <v>2</v>
      </c>
      <c r="D29" s="120"/>
      <c r="E29" s="120"/>
      <c r="F29" s="120"/>
      <c r="G29" s="120"/>
      <c r="H29" s="119"/>
      <c r="I29" s="121">
        <v>3</v>
      </c>
      <c r="J29" s="121"/>
      <c r="K29" s="121">
        <v>4</v>
      </c>
      <c r="L29" s="121"/>
      <c r="M29" s="121"/>
      <c r="N29" s="121"/>
      <c r="O29" s="121">
        <v>5</v>
      </c>
      <c r="P29" s="121"/>
      <c r="Q29" s="121"/>
      <c r="R29" s="121"/>
      <c r="S29" s="121"/>
      <c r="T29" s="122" t="s">
        <v>80</v>
      </c>
      <c r="U29" s="123"/>
      <c r="V29" s="123"/>
      <c r="W29" s="123"/>
      <c r="X29" s="124"/>
      <c r="Y29" s="45" t="s">
        <v>93</v>
      </c>
      <c r="Z29" s="45" t="s">
        <v>81</v>
      </c>
      <c r="AF29" s="14" t="s">
        <v>33</v>
      </c>
      <c r="AH29" s="15"/>
      <c r="AI29" s="14" t="s">
        <v>33</v>
      </c>
      <c r="AK29" s="14" t="s">
        <v>32</v>
      </c>
    </row>
    <row r="30" spans="1:37" ht="12.75" customHeight="1" hidden="1">
      <c r="A30" s="125" t="s">
        <v>7</v>
      </c>
      <c r="B30" s="126"/>
      <c r="C30" s="129" t="s">
        <v>84</v>
      </c>
      <c r="D30" s="130"/>
      <c r="E30" s="130"/>
      <c r="F30" s="130"/>
      <c r="G30" s="131"/>
      <c r="H30" s="209" t="s">
        <v>8</v>
      </c>
      <c r="I30" s="135" t="s">
        <v>9</v>
      </c>
      <c r="J30" s="136"/>
      <c r="K30" s="141">
        <f aca="true" t="shared" si="0" ref="K30:K37">K16</f>
        <v>75.11</v>
      </c>
      <c r="L30" s="141"/>
      <c r="M30" s="141"/>
      <c r="N30" s="141"/>
      <c r="O30" s="159">
        <f>+ROUND('[7]Шуш_3 эт и выше'!O30,2)</f>
        <v>3.3</v>
      </c>
      <c r="P30" s="159"/>
      <c r="Q30" s="159"/>
      <c r="R30" s="159"/>
      <c r="S30" s="159"/>
      <c r="T30" s="141">
        <f>ROUND(K30*O30,2)</f>
        <v>247.86</v>
      </c>
      <c r="U30" s="141"/>
      <c r="V30" s="141"/>
      <c r="W30" s="141"/>
      <c r="X30" s="141"/>
      <c r="Y30" s="49">
        <f>ROUND(T30*$AF$26,2)</f>
        <v>123.93</v>
      </c>
      <c r="Z30" s="50">
        <f aca="true" t="shared" si="1" ref="Z30:Z37">+T30+Y30</f>
        <v>371.79</v>
      </c>
      <c r="AF30" s="142">
        <f>Z30+Z31</f>
        <v>745.049872</v>
      </c>
      <c r="AH30" s="15"/>
      <c r="AI30" s="157">
        <v>844.99</v>
      </c>
      <c r="AK30" s="144">
        <f>AF30/AI30</f>
        <v>0.8817262594823608</v>
      </c>
    </row>
    <row r="31" spans="1:37" ht="12.75" customHeight="1" hidden="1">
      <c r="A31" s="127"/>
      <c r="B31" s="128"/>
      <c r="C31" s="132"/>
      <c r="D31" s="133"/>
      <c r="E31" s="133"/>
      <c r="F31" s="133"/>
      <c r="G31" s="134"/>
      <c r="H31" s="209" t="s">
        <v>10</v>
      </c>
      <c r="I31" s="135" t="s">
        <v>11</v>
      </c>
      <c r="J31" s="136"/>
      <c r="K31" s="141">
        <f t="shared" si="0"/>
        <v>1780.82</v>
      </c>
      <c r="L31" s="141"/>
      <c r="M31" s="141"/>
      <c r="N31" s="141"/>
      <c r="O31" s="159">
        <f>+'[7]Шуш_3 эт и выше'!O31</f>
        <v>0.2096</v>
      </c>
      <c r="P31" s="159"/>
      <c r="Q31" s="159"/>
      <c r="R31" s="159"/>
      <c r="S31" s="159"/>
      <c r="T31" s="141">
        <f>K31*O31</f>
        <v>373.25987200000003</v>
      </c>
      <c r="U31" s="141"/>
      <c r="V31" s="141"/>
      <c r="W31" s="141"/>
      <c r="X31" s="141"/>
      <c r="Y31" s="51">
        <v>0</v>
      </c>
      <c r="Z31" s="50">
        <f t="shared" si="1"/>
        <v>373.25987200000003</v>
      </c>
      <c r="AF31" s="143"/>
      <c r="AH31" s="15"/>
      <c r="AI31" s="158"/>
      <c r="AK31" s="145"/>
    </row>
    <row r="32" spans="1:37" ht="12.75" customHeight="1" hidden="1">
      <c r="A32" s="125" t="s">
        <v>7</v>
      </c>
      <c r="B32" s="126"/>
      <c r="C32" s="129" t="s">
        <v>85</v>
      </c>
      <c r="D32" s="130"/>
      <c r="E32" s="130"/>
      <c r="F32" s="130"/>
      <c r="G32" s="131"/>
      <c r="H32" s="209" t="s">
        <v>8</v>
      </c>
      <c r="I32" s="135" t="s">
        <v>9</v>
      </c>
      <c r="J32" s="136"/>
      <c r="K32" s="141">
        <f t="shared" si="0"/>
        <v>75.11</v>
      </c>
      <c r="L32" s="141"/>
      <c r="M32" s="141"/>
      <c r="N32" s="141"/>
      <c r="O32" s="159">
        <f>+ROUND('[7]Шуш_3 эт и выше'!O32,2)</f>
        <v>3.3</v>
      </c>
      <c r="P32" s="159"/>
      <c r="Q32" s="159"/>
      <c r="R32" s="159"/>
      <c r="S32" s="159"/>
      <c r="T32" s="141">
        <f>ROUND(K32*O32,2)</f>
        <v>247.86</v>
      </c>
      <c r="U32" s="141"/>
      <c r="V32" s="141"/>
      <c r="W32" s="141"/>
      <c r="X32" s="141"/>
      <c r="Y32" s="49">
        <f>ROUND(T32*$AF$26,2)</f>
        <v>123.93</v>
      </c>
      <c r="Z32" s="50">
        <f t="shared" si="1"/>
        <v>371.79</v>
      </c>
      <c r="AF32" s="142">
        <f>Z32+Z33</f>
        <v>714.954014</v>
      </c>
      <c r="AH32" s="15"/>
      <c r="AI32" s="157">
        <v>844.99</v>
      </c>
      <c r="AK32" s="144">
        <f>AF32/AI32</f>
        <v>0.8461094379815146</v>
      </c>
    </row>
    <row r="33" spans="1:37" ht="12.75" customHeight="1" hidden="1">
      <c r="A33" s="127"/>
      <c r="B33" s="128"/>
      <c r="C33" s="132"/>
      <c r="D33" s="133"/>
      <c r="E33" s="133"/>
      <c r="F33" s="133"/>
      <c r="G33" s="134"/>
      <c r="H33" s="209" t="s">
        <v>10</v>
      </c>
      <c r="I33" s="135" t="s">
        <v>11</v>
      </c>
      <c r="J33" s="136"/>
      <c r="K33" s="141">
        <f t="shared" si="0"/>
        <v>1780.82</v>
      </c>
      <c r="L33" s="141"/>
      <c r="M33" s="141"/>
      <c r="N33" s="141"/>
      <c r="O33" s="159">
        <f>+'[7]Шуш_3 эт и выше'!O33</f>
        <v>0.1927</v>
      </c>
      <c r="P33" s="159"/>
      <c r="Q33" s="159"/>
      <c r="R33" s="159"/>
      <c r="S33" s="159"/>
      <c r="T33" s="141">
        <f>K33*O33</f>
        <v>343.164014</v>
      </c>
      <c r="U33" s="141"/>
      <c r="V33" s="141"/>
      <c r="W33" s="141"/>
      <c r="X33" s="141"/>
      <c r="Y33" s="51">
        <v>0</v>
      </c>
      <c r="Z33" s="50">
        <f t="shared" si="1"/>
        <v>343.164014</v>
      </c>
      <c r="AF33" s="143"/>
      <c r="AH33" s="15"/>
      <c r="AI33" s="158"/>
      <c r="AK33" s="145"/>
    </row>
    <row r="34" spans="1:37" ht="12.75" customHeight="1" hidden="1">
      <c r="A34" s="125" t="s">
        <v>7</v>
      </c>
      <c r="B34" s="126"/>
      <c r="C34" s="129" t="s">
        <v>86</v>
      </c>
      <c r="D34" s="130"/>
      <c r="E34" s="130"/>
      <c r="F34" s="130"/>
      <c r="G34" s="131"/>
      <c r="H34" s="209" t="s">
        <v>8</v>
      </c>
      <c r="I34" s="135" t="s">
        <v>9</v>
      </c>
      <c r="J34" s="136"/>
      <c r="K34" s="141">
        <f t="shared" si="0"/>
        <v>75.11</v>
      </c>
      <c r="L34" s="141"/>
      <c r="M34" s="141"/>
      <c r="N34" s="141"/>
      <c r="O34" s="159">
        <f>+ROUND('[7]Шуш_3 эт и выше'!O34,2)</f>
        <v>3.3</v>
      </c>
      <c r="P34" s="159"/>
      <c r="Q34" s="159"/>
      <c r="R34" s="159"/>
      <c r="S34" s="159"/>
      <c r="T34" s="141">
        <f>ROUND(K34*O34,2)</f>
        <v>247.86</v>
      </c>
      <c r="U34" s="141"/>
      <c r="V34" s="141"/>
      <c r="W34" s="141"/>
      <c r="X34" s="141"/>
      <c r="Y34" s="49">
        <f>ROUND(T34*$AF$26,2)</f>
        <v>123.93</v>
      </c>
      <c r="Z34" s="50">
        <f t="shared" si="1"/>
        <v>371.79</v>
      </c>
      <c r="AF34" s="142">
        <f>Z34+Z35</f>
        <v>774.967648</v>
      </c>
      <c r="AH34" s="15"/>
      <c r="AI34" s="157">
        <v>844.99</v>
      </c>
      <c r="AK34" s="144">
        <f>AF34/AI34</f>
        <v>0.917132330560125</v>
      </c>
    </row>
    <row r="35" spans="1:37" ht="12.75" customHeight="1" hidden="1">
      <c r="A35" s="127"/>
      <c r="B35" s="128"/>
      <c r="C35" s="132"/>
      <c r="D35" s="133"/>
      <c r="E35" s="133"/>
      <c r="F35" s="133"/>
      <c r="G35" s="134"/>
      <c r="H35" s="209" t="s">
        <v>10</v>
      </c>
      <c r="I35" s="135" t="s">
        <v>11</v>
      </c>
      <c r="J35" s="136"/>
      <c r="K35" s="141">
        <f t="shared" si="0"/>
        <v>1780.82</v>
      </c>
      <c r="L35" s="141"/>
      <c r="M35" s="141"/>
      <c r="N35" s="141"/>
      <c r="O35" s="159">
        <f>+'[7]Шуш_3 эт и выше'!O35</f>
        <v>0.2264</v>
      </c>
      <c r="P35" s="159"/>
      <c r="Q35" s="159"/>
      <c r="R35" s="159"/>
      <c r="S35" s="159"/>
      <c r="T35" s="141">
        <f>K35*O35</f>
        <v>403.177648</v>
      </c>
      <c r="U35" s="141"/>
      <c r="V35" s="141"/>
      <c r="W35" s="141"/>
      <c r="X35" s="141"/>
      <c r="Y35" s="51">
        <v>0</v>
      </c>
      <c r="Z35" s="50">
        <f t="shared" si="1"/>
        <v>403.177648</v>
      </c>
      <c r="AF35" s="143"/>
      <c r="AH35" s="15"/>
      <c r="AI35" s="158"/>
      <c r="AK35" s="145"/>
    </row>
    <row r="36" spans="1:37" ht="12.75" customHeight="1" hidden="1">
      <c r="A36" s="125" t="s">
        <v>7</v>
      </c>
      <c r="B36" s="126"/>
      <c r="C36" s="129" t="s">
        <v>87</v>
      </c>
      <c r="D36" s="130"/>
      <c r="E36" s="130"/>
      <c r="F36" s="130"/>
      <c r="G36" s="131"/>
      <c r="H36" s="209" t="s">
        <v>8</v>
      </c>
      <c r="I36" s="135" t="s">
        <v>9</v>
      </c>
      <c r="J36" s="136"/>
      <c r="K36" s="141">
        <f t="shared" si="0"/>
        <v>75.11</v>
      </c>
      <c r="L36" s="141"/>
      <c r="M36" s="141"/>
      <c r="N36" s="141"/>
      <c r="O36" s="159">
        <f>+ROUND('[7]Шуш_3 эт и выше'!O36,2)</f>
        <v>3.3</v>
      </c>
      <c r="P36" s="159"/>
      <c r="Q36" s="159"/>
      <c r="R36" s="159"/>
      <c r="S36" s="159"/>
      <c r="T36" s="141">
        <f>ROUND(K36*O36,2)</f>
        <v>247.86</v>
      </c>
      <c r="U36" s="141"/>
      <c r="V36" s="141"/>
      <c r="W36" s="141"/>
      <c r="X36" s="141"/>
      <c r="Y36" s="49">
        <f>ROUND(T36*$AF$26,2)</f>
        <v>123.93</v>
      </c>
      <c r="Z36" s="50">
        <f t="shared" si="1"/>
        <v>371.79</v>
      </c>
      <c r="AF36" s="142">
        <f>Z36+Z37</f>
        <v>745.049872</v>
      </c>
      <c r="AH36" s="15"/>
      <c r="AI36" s="157">
        <v>844.99</v>
      </c>
      <c r="AK36" s="144">
        <f>AF36/AI36</f>
        <v>0.8817262594823608</v>
      </c>
    </row>
    <row r="37" spans="1:37" ht="12.75" customHeight="1" hidden="1">
      <c r="A37" s="127"/>
      <c r="B37" s="128"/>
      <c r="C37" s="132"/>
      <c r="D37" s="133"/>
      <c r="E37" s="133"/>
      <c r="F37" s="133"/>
      <c r="G37" s="134"/>
      <c r="H37" s="209" t="s">
        <v>10</v>
      </c>
      <c r="I37" s="135" t="s">
        <v>11</v>
      </c>
      <c r="J37" s="136"/>
      <c r="K37" s="141">
        <f t="shared" si="0"/>
        <v>1780.82</v>
      </c>
      <c r="L37" s="141"/>
      <c r="M37" s="141"/>
      <c r="N37" s="141"/>
      <c r="O37" s="159">
        <f>+'[7]Шуш_3 эт и выше'!O37</f>
        <v>0.2096</v>
      </c>
      <c r="P37" s="159"/>
      <c r="Q37" s="159"/>
      <c r="R37" s="159"/>
      <c r="S37" s="159"/>
      <c r="T37" s="141">
        <f>K37*O37</f>
        <v>373.25987200000003</v>
      </c>
      <c r="U37" s="141"/>
      <c r="V37" s="141"/>
      <c r="W37" s="141"/>
      <c r="X37" s="141"/>
      <c r="Y37" s="51">
        <v>0</v>
      </c>
      <c r="Z37" s="50">
        <f t="shared" si="1"/>
        <v>373.25987200000003</v>
      </c>
      <c r="AF37" s="143"/>
      <c r="AH37" s="15"/>
      <c r="AI37" s="158"/>
      <c r="AK37" s="145"/>
    </row>
    <row r="38" spans="4:34" ht="12.75" hidden="1">
      <c r="D38" s="61"/>
      <c r="E38" s="61"/>
      <c r="F38" s="61"/>
      <c r="G38" s="61"/>
      <c r="H38" s="61"/>
      <c r="I38" s="61"/>
      <c r="J38" s="61"/>
      <c r="AH38" s="15"/>
    </row>
    <row r="39" spans="1:32" s="24" customFormat="1" ht="29.25" customHeight="1">
      <c r="A39" s="149" t="s">
        <v>41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23"/>
      <c r="AF39" s="23"/>
    </row>
    <row r="40" spans="1:34" ht="52.5">
      <c r="A40" s="109" t="s">
        <v>4</v>
      </c>
      <c r="B40" s="110"/>
      <c r="C40" s="111" t="s">
        <v>28</v>
      </c>
      <c r="D40" s="112"/>
      <c r="E40" s="112"/>
      <c r="F40" s="112"/>
      <c r="G40" s="112"/>
      <c r="H40" s="113"/>
      <c r="I40" s="114" t="s">
        <v>5</v>
      </c>
      <c r="J40" s="114"/>
      <c r="K40" s="114" t="s">
        <v>29</v>
      </c>
      <c r="L40" s="114"/>
      <c r="M40" s="114"/>
      <c r="N40" s="114"/>
      <c r="O40" s="114" t="str">
        <f>+O28</f>
        <v>Норматив
 горячей воды
куб.м. ** Гкал/куб.м</v>
      </c>
      <c r="P40" s="114"/>
      <c r="Q40" s="114"/>
      <c r="R40" s="114"/>
      <c r="S40" s="114"/>
      <c r="T40" s="114" t="s">
        <v>77</v>
      </c>
      <c r="U40" s="114"/>
      <c r="V40" s="114"/>
      <c r="W40" s="114"/>
      <c r="X40" s="114"/>
      <c r="Y40" s="52" t="s">
        <v>78</v>
      </c>
      <c r="Z40" s="48" t="s">
        <v>79</v>
      </c>
      <c r="AH40" s="15"/>
    </row>
    <row r="41" spans="1:37" ht="25.5" customHeight="1">
      <c r="A41" s="118">
        <v>1</v>
      </c>
      <c r="B41" s="119"/>
      <c r="C41" s="118">
        <v>2</v>
      </c>
      <c r="D41" s="120"/>
      <c r="E41" s="120"/>
      <c r="F41" s="120"/>
      <c r="G41" s="120"/>
      <c r="H41" s="119"/>
      <c r="I41" s="121">
        <v>3</v>
      </c>
      <c r="J41" s="121"/>
      <c r="K41" s="121">
        <v>4</v>
      </c>
      <c r="L41" s="121"/>
      <c r="M41" s="121"/>
      <c r="N41" s="121"/>
      <c r="O41" s="121">
        <v>5</v>
      </c>
      <c r="P41" s="121"/>
      <c r="Q41" s="121"/>
      <c r="R41" s="121"/>
      <c r="S41" s="121"/>
      <c r="T41" s="122" t="s">
        <v>80</v>
      </c>
      <c r="U41" s="123"/>
      <c r="V41" s="123"/>
      <c r="W41" s="123"/>
      <c r="X41" s="124"/>
      <c r="Y41" s="45" t="s">
        <v>93</v>
      </c>
      <c r="Z41" s="45" t="s">
        <v>81</v>
      </c>
      <c r="AH41" s="15"/>
      <c r="AI41" s="14"/>
      <c r="AK41" s="14"/>
    </row>
    <row r="42" spans="1:37" ht="12.75" customHeight="1" hidden="1">
      <c r="A42" s="125" t="s">
        <v>7</v>
      </c>
      <c r="B42" s="126"/>
      <c r="C42" s="129" t="s">
        <v>84</v>
      </c>
      <c r="D42" s="130"/>
      <c r="E42" s="130"/>
      <c r="F42" s="130"/>
      <c r="G42" s="131"/>
      <c r="H42" s="209" t="s">
        <v>8</v>
      </c>
      <c r="I42" s="135" t="s">
        <v>9</v>
      </c>
      <c r="J42" s="136"/>
      <c r="K42" s="141">
        <f>K16</f>
        <v>75.11</v>
      </c>
      <c r="L42" s="141"/>
      <c r="M42" s="141"/>
      <c r="N42" s="141"/>
      <c r="O42" s="163">
        <f>+ROUND('[7]Шуш_3 эт и выше'!O42,2)</f>
        <v>3.24</v>
      </c>
      <c r="P42" s="164"/>
      <c r="Q42" s="164"/>
      <c r="R42" s="164"/>
      <c r="S42" s="165"/>
      <c r="T42" s="141">
        <f>ROUND(K42*O42,2)</f>
        <v>243.36</v>
      </c>
      <c r="U42" s="141"/>
      <c r="V42" s="141"/>
      <c r="W42" s="141"/>
      <c r="X42" s="141"/>
      <c r="Y42" s="49">
        <f>ROUND(T42*$AF$26,2)</f>
        <v>121.68</v>
      </c>
      <c r="Z42" s="50">
        <f aca="true" t="shared" si="2" ref="Z42:Z49">+T42+Y42</f>
        <v>365.04</v>
      </c>
      <c r="AF42" s="142">
        <f>Z42+Z43</f>
        <v>731.3546739999999</v>
      </c>
      <c r="AH42" s="15"/>
      <c r="AI42" s="157">
        <v>810.49</v>
      </c>
      <c r="AK42" s="144">
        <f>AF42/AI42</f>
        <v>0.9023611321546224</v>
      </c>
    </row>
    <row r="43" spans="1:37" ht="12.75" customHeight="1" hidden="1">
      <c r="A43" s="127"/>
      <c r="B43" s="128"/>
      <c r="C43" s="132"/>
      <c r="D43" s="133"/>
      <c r="E43" s="133"/>
      <c r="F43" s="133"/>
      <c r="G43" s="134"/>
      <c r="H43" s="209" t="s">
        <v>10</v>
      </c>
      <c r="I43" s="135" t="s">
        <v>11</v>
      </c>
      <c r="J43" s="136"/>
      <c r="K43" s="141">
        <f>K17</f>
        <v>1780.82</v>
      </c>
      <c r="L43" s="141"/>
      <c r="M43" s="141"/>
      <c r="N43" s="141"/>
      <c r="O43" s="159">
        <f>+'[7]Шуш_3 эт и выше'!O43</f>
        <v>0.2057</v>
      </c>
      <c r="P43" s="159"/>
      <c r="Q43" s="159"/>
      <c r="R43" s="159"/>
      <c r="S43" s="159"/>
      <c r="T43" s="141">
        <f>K43*O43</f>
        <v>366.31467399999997</v>
      </c>
      <c r="U43" s="141"/>
      <c r="V43" s="141"/>
      <c r="W43" s="141"/>
      <c r="X43" s="141"/>
      <c r="Y43" s="51">
        <v>0</v>
      </c>
      <c r="Z43" s="50">
        <f t="shared" si="2"/>
        <v>366.31467399999997</v>
      </c>
      <c r="AF43" s="143"/>
      <c r="AH43" s="15"/>
      <c r="AI43" s="158"/>
      <c r="AK43" s="145"/>
    </row>
    <row r="44" spans="1:37" ht="12.75" customHeight="1" hidden="1">
      <c r="A44" s="125" t="s">
        <v>7</v>
      </c>
      <c r="B44" s="126"/>
      <c r="C44" s="129" t="s">
        <v>85</v>
      </c>
      <c r="D44" s="130"/>
      <c r="E44" s="130"/>
      <c r="F44" s="130"/>
      <c r="G44" s="131"/>
      <c r="H44" s="209" t="s">
        <v>8</v>
      </c>
      <c r="I44" s="135" t="s">
        <v>9</v>
      </c>
      <c r="J44" s="136"/>
      <c r="K44" s="141">
        <f aca="true" t="shared" si="3" ref="K44:K49">K30</f>
        <v>75.11</v>
      </c>
      <c r="L44" s="141"/>
      <c r="M44" s="141"/>
      <c r="N44" s="141"/>
      <c r="O44" s="159">
        <f>+ROUND('[7]Шуш_3 эт и выше'!O44,2)</f>
        <v>3.24</v>
      </c>
      <c r="P44" s="159"/>
      <c r="Q44" s="159"/>
      <c r="R44" s="159"/>
      <c r="S44" s="159"/>
      <c r="T44" s="141">
        <f>ROUND(K44*O44,2)</f>
        <v>243.36</v>
      </c>
      <c r="U44" s="141"/>
      <c r="V44" s="141"/>
      <c r="W44" s="141"/>
      <c r="X44" s="141"/>
      <c r="Y44" s="49">
        <f>ROUND(T44*$AF$26,2)</f>
        <v>121.68</v>
      </c>
      <c r="Z44" s="50">
        <f t="shared" si="2"/>
        <v>365.04</v>
      </c>
      <c r="AF44" s="142">
        <f>Z44+Z45</f>
        <v>701.9711440000001</v>
      </c>
      <c r="AH44" s="15"/>
      <c r="AI44" s="157">
        <v>844.99</v>
      </c>
      <c r="AK44" s="144">
        <f>AF44/AI44</f>
        <v>0.8307449129575499</v>
      </c>
    </row>
    <row r="45" spans="1:37" ht="12.75" customHeight="1" hidden="1">
      <c r="A45" s="127"/>
      <c r="B45" s="128"/>
      <c r="C45" s="132"/>
      <c r="D45" s="133"/>
      <c r="E45" s="133"/>
      <c r="F45" s="133"/>
      <c r="G45" s="134"/>
      <c r="H45" s="209" t="s">
        <v>10</v>
      </c>
      <c r="I45" s="135" t="s">
        <v>11</v>
      </c>
      <c r="J45" s="136"/>
      <c r="K45" s="141">
        <f t="shared" si="3"/>
        <v>1780.82</v>
      </c>
      <c r="L45" s="141"/>
      <c r="M45" s="141"/>
      <c r="N45" s="141"/>
      <c r="O45" s="159">
        <f>+'[7]Шуш_3 эт и выше'!O45</f>
        <v>0.1892</v>
      </c>
      <c r="P45" s="159"/>
      <c r="Q45" s="159"/>
      <c r="R45" s="159"/>
      <c r="S45" s="159"/>
      <c r="T45" s="141">
        <f>K45*O45</f>
        <v>336.931144</v>
      </c>
      <c r="U45" s="141"/>
      <c r="V45" s="141"/>
      <c r="W45" s="141"/>
      <c r="X45" s="141"/>
      <c r="Y45" s="51">
        <v>0</v>
      </c>
      <c r="Z45" s="50">
        <f t="shared" si="2"/>
        <v>336.931144</v>
      </c>
      <c r="AF45" s="143"/>
      <c r="AH45" s="15"/>
      <c r="AI45" s="158"/>
      <c r="AK45" s="145"/>
    </row>
    <row r="46" spans="1:37" ht="12.75" customHeight="1">
      <c r="A46" s="125" t="s">
        <v>7</v>
      </c>
      <c r="B46" s="126"/>
      <c r="C46" s="129" t="s">
        <v>86</v>
      </c>
      <c r="D46" s="130"/>
      <c r="E46" s="130"/>
      <c r="F46" s="130"/>
      <c r="G46" s="131"/>
      <c r="H46" s="209" t="s">
        <v>8</v>
      </c>
      <c r="I46" s="135" t="s">
        <v>9</v>
      </c>
      <c r="J46" s="136"/>
      <c r="K46" s="141">
        <f t="shared" si="3"/>
        <v>75.11</v>
      </c>
      <c r="L46" s="141"/>
      <c r="M46" s="141"/>
      <c r="N46" s="141"/>
      <c r="O46" s="159">
        <f>+ROUND('[7]Шуш_3 эт и выше'!O46,2)</f>
        <v>3.24</v>
      </c>
      <c r="P46" s="159"/>
      <c r="Q46" s="159"/>
      <c r="R46" s="159"/>
      <c r="S46" s="159"/>
      <c r="T46" s="141">
        <f>ROUND(K46*O46,2)</f>
        <v>243.36</v>
      </c>
      <c r="U46" s="141"/>
      <c r="V46" s="141"/>
      <c r="W46" s="141"/>
      <c r="X46" s="141"/>
      <c r="Y46" s="49">
        <f>ROUND(T46*$AF$26,2)</f>
        <v>121.68</v>
      </c>
      <c r="Z46" s="50">
        <f t="shared" si="2"/>
        <v>365.04</v>
      </c>
      <c r="AF46" s="142">
        <f>Z46+Z47</f>
        <v>760.916286</v>
      </c>
      <c r="AH46" s="15"/>
      <c r="AI46" s="157">
        <v>844.99</v>
      </c>
      <c r="AK46" s="144">
        <f>AF46/AI46</f>
        <v>0.9005033029976686</v>
      </c>
    </row>
    <row r="47" spans="1:37" ht="12.75" customHeight="1">
      <c r="A47" s="127"/>
      <c r="B47" s="128"/>
      <c r="C47" s="132"/>
      <c r="D47" s="133"/>
      <c r="E47" s="133"/>
      <c r="F47" s="133"/>
      <c r="G47" s="134"/>
      <c r="H47" s="209" t="s">
        <v>10</v>
      </c>
      <c r="I47" s="135" t="s">
        <v>11</v>
      </c>
      <c r="J47" s="136"/>
      <c r="K47" s="141">
        <f t="shared" si="3"/>
        <v>1780.82</v>
      </c>
      <c r="L47" s="141"/>
      <c r="M47" s="141"/>
      <c r="N47" s="141"/>
      <c r="O47" s="159">
        <f>+'[7]Шуш_3 эт и выше'!O47</f>
        <v>0.2223</v>
      </c>
      <c r="P47" s="159"/>
      <c r="Q47" s="159"/>
      <c r="R47" s="159"/>
      <c r="S47" s="159"/>
      <c r="T47" s="141">
        <f>K47*O47</f>
        <v>395.876286</v>
      </c>
      <c r="U47" s="141"/>
      <c r="V47" s="141"/>
      <c r="W47" s="141"/>
      <c r="X47" s="141"/>
      <c r="Y47" s="51">
        <v>0</v>
      </c>
      <c r="Z47" s="50">
        <f t="shared" si="2"/>
        <v>395.876286</v>
      </c>
      <c r="AF47" s="143"/>
      <c r="AH47" s="15"/>
      <c r="AI47" s="158"/>
      <c r="AK47" s="145"/>
    </row>
    <row r="48" spans="1:37" ht="12.75" customHeight="1">
      <c r="A48" s="125" t="s">
        <v>7</v>
      </c>
      <c r="B48" s="126"/>
      <c r="C48" s="129" t="s">
        <v>87</v>
      </c>
      <c r="D48" s="130"/>
      <c r="E48" s="130"/>
      <c r="F48" s="130"/>
      <c r="G48" s="131"/>
      <c r="H48" s="209" t="s">
        <v>8</v>
      </c>
      <c r="I48" s="135" t="s">
        <v>9</v>
      </c>
      <c r="J48" s="136"/>
      <c r="K48" s="141">
        <f t="shared" si="3"/>
        <v>75.11</v>
      </c>
      <c r="L48" s="141"/>
      <c r="M48" s="141"/>
      <c r="N48" s="141"/>
      <c r="O48" s="159">
        <f>+ROUND('[7]Шуш_3 эт и выше'!O48,2)</f>
        <v>3.24</v>
      </c>
      <c r="P48" s="159"/>
      <c r="Q48" s="159"/>
      <c r="R48" s="159"/>
      <c r="S48" s="159"/>
      <c r="T48" s="141">
        <f>ROUND(K48*O48,2)</f>
        <v>243.36</v>
      </c>
      <c r="U48" s="141"/>
      <c r="V48" s="141"/>
      <c r="W48" s="141"/>
      <c r="X48" s="141"/>
      <c r="Y48" s="49">
        <f>ROUND(T48*$AF$26,2)</f>
        <v>121.68</v>
      </c>
      <c r="Z48" s="50">
        <f t="shared" si="2"/>
        <v>365.04</v>
      </c>
      <c r="AF48" s="142">
        <f>Z48+Z49</f>
        <v>731.3546739999999</v>
      </c>
      <c r="AH48" s="15"/>
      <c r="AI48" s="157">
        <v>844.99</v>
      </c>
      <c r="AK48" s="144">
        <f>AF48/AI48</f>
        <v>0.8655187327660682</v>
      </c>
    </row>
    <row r="49" spans="1:37" ht="12.75" customHeight="1">
      <c r="A49" s="127"/>
      <c r="B49" s="128"/>
      <c r="C49" s="132"/>
      <c r="D49" s="133"/>
      <c r="E49" s="133"/>
      <c r="F49" s="133"/>
      <c r="G49" s="134"/>
      <c r="H49" s="209" t="s">
        <v>10</v>
      </c>
      <c r="I49" s="135" t="s">
        <v>11</v>
      </c>
      <c r="J49" s="136"/>
      <c r="K49" s="141">
        <f t="shared" si="3"/>
        <v>1780.82</v>
      </c>
      <c r="L49" s="141"/>
      <c r="M49" s="141"/>
      <c r="N49" s="141"/>
      <c r="O49" s="159">
        <f>+'[7]Шуш_3 эт и выше'!O49</f>
        <v>0.2057</v>
      </c>
      <c r="P49" s="159"/>
      <c r="Q49" s="159"/>
      <c r="R49" s="159"/>
      <c r="S49" s="159"/>
      <c r="T49" s="141">
        <f>K49*O49</f>
        <v>366.31467399999997</v>
      </c>
      <c r="U49" s="141"/>
      <c r="V49" s="141"/>
      <c r="W49" s="141"/>
      <c r="X49" s="141"/>
      <c r="Y49" s="51">
        <v>0</v>
      </c>
      <c r="Z49" s="50">
        <f t="shared" si="2"/>
        <v>366.31467399999997</v>
      </c>
      <c r="AF49" s="143"/>
      <c r="AH49" s="15"/>
      <c r="AI49" s="158"/>
      <c r="AK49" s="145"/>
    </row>
    <row r="50" spans="4:34" ht="12.75">
      <c r="D50" s="61"/>
      <c r="E50" s="61"/>
      <c r="F50" s="61"/>
      <c r="G50" s="61"/>
      <c r="H50" s="61"/>
      <c r="I50" s="61"/>
      <c r="J50" s="61"/>
      <c r="AH50" s="15"/>
    </row>
    <row r="51" spans="1:32" s="24" customFormat="1" ht="38.25" customHeight="1" hidden="1">
      <c r="A51" s="149" t="s">
        <v>42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</row>
    <row r="52" spans="1:34" ht="52.5" hidden="1">
      <c r="A52" s="109" t="s">
        <v>4</v>
      </c>
      <c r="B52" s="110"/>
      <c r="C52" s="111" t="s">
        <v>28</v>
      </c>
      <c r="D52" s="112"/>
      <c r="E52" s="112"/>
      <c r="F52" s="112"/>
      <c r="G52" s="112"/>
      <c r="H52" s="113"/>
      <c r="I52" s="114" t="s">
        <v>5</v>
      </c>
      <c r="J52" s="114"/>
      <c r="K52" s="114" t="s">
        <v>29</v>
      </c>
      <c r="L52" s="114"/>
      <c r="M52" s="114"/>
      <c r="N52" s="114"/>
      <c r="O52" s="114" t="str">
        <f>+O40</f>
        <v>Норматив
 горячей воды
куб.м. ** Гкал/куб.м</v>
      </c>
      <c r="P52" s="114"/>
      <c r="Q52" s="114"/>
      <c r="R52" s="114"/>
      <c r="S52" s="114"/>
      <c r="T52" s="114" t="s">
        <v>77</v>
      </c>
      <c r="U52" s="114"/>
      <c r="V52" s="114"/>
      <c r="W52" s="114"/>
      <c r="X52" s="114"/>
      <c r="Y52" s="48" t="s">
        <v>78</v>
      </c>
      <c r="Z52" s="48" t="s">
        <v>79</v>
      </c>
      <c r="AH52" s="15"/>
    </row>
    <row r="53" spans="1:37" ht="12.75" customHeight="1" hidden="1">
      <c r="A53" s="118">
        <v>1</v>
      </c>
      <c r="B53" s="119"/>
      <c r="C53" s="118">
        <v>2</v>
      </c>
      <c r="D53" s="120"/>
      <c r="E53" s="120"/>
      <c r="F53" s="120"/>
      <c r="G53" s="120"/>
      <c r="H53" s="119"/>
      <c r="I53" s="121">
        <v>3</v>
      </c>
      <c r="J53" s="121"/>
      <c r="K53" s="121">
        <v>4</v>
      </c>
      <c r="L53" s="121"/>
      <c r="M53" s="121"/>
      <c r="N53" s="121"/>
      <c r="O53" s="121">
        <v>5</v>
      </c>
      <c r="P53" s="121"/>
      <c r="Q53" s="121"/>
      <c r="R53" s="121"/>
      <c r="S53" s="121"/>
      <c r="T53" s="122">
        <v>6</v>
      </c>
      <c r="U53" s="123"/>
      <c r="V53" s="123"/>
      <c r="W53" s="123"/>
      <c r="X53" s="124"/>
      <c r="Y53" s="45">
        <v>7</v>
      </c>
      <c r="Z53" s="45">
        <v>8</v>
      </c>
      <c r="AH53" s="15"/>
      <c r="AI53" s="14"/>
      <c r="AK53" s="14"/>
    </row>
    <row r="54" spans="1:37" ht="12.75" customHeight="1" hidden="1">
      <c r="A54" s="125" t="s">
        <v>7</v>
      </c>
      <c r="B54" s="126"/>
      <c r="C54" s="129" t="s">
        <v>84</v>
      </c>
      <c r="D54" s="130"/>
      <c r="E54" s="130"/>
      <c r="F54" s="130"/>
      <c r="G54" s="131"/>
      <c r="H54" s="209" t="s">
        <v>8</v>
      </c>
      <c r="I54" s="135" t="s">
        <v>9</v>
      </c>
      <c r="J54" s="136"/>
      <c r="K54" s="141">
        <f aca="true" t="shared" si="4" ref="K54:K61">K16</f>
        <v>75.11</v>
      </c>
      <c r="L54" s="141"/>
      <c r="M54" s="141"/>
      <c r="N54" s="141"/>
      <c r="O54" s="163">
        <f>+ROUND('[7]Шуш_3 эт и выше'!O54,2)</f>
        <v>3.19</v>
      </c>
      <c r="P54" s="164"/>
      <c r="Q54" s="164"/>
      <c r="R54" s="164"/>
      <c r="S54" s="165"/>
      <c r="T54" s="141">
        <f>ROUND(K54*O54,2)</f>
        <v>239.6</v>
      </c>
      <c r="U54" s="141"/>
      <c r="V54" s="141"/>
      <c r="W54" s="141"/>
      <c r="X54" s="141"/>
      <c r="Y54" s="49">
        <f>ROUND(T54*$AF$26,2)</f>
        <v>119.8</v>
      </c>
      <c r="Z54" s="50">
        <f aca="true" t="shared" si="5" ref="Z54:Z61">+T54+Y54</f>
        <v>359.4</v>
      </c>
      <c r="AF54" s="142">
        <f>Z54+Z55</f>
        <v>720.194132</v>
      </c>
      <c r="AH54" s="15"/>
      <c r="AI54" s="157">
        <v>777.52</v>
      </c>
      <c r="AK54" s="144">
        <f>AF54/AI54</f>
        <v>0.9262708766333985</v>
      </c>
    </row>
    <row r="55" spans="1:37" ht="12.75" customHeight="1" hidden="1">
      <c r="A55" s="127"/>
      <c r="B55" s="128"/>
      <c r="C55" s="132"/>
      <c r="D55" s="133"/>
      <c r="E55" s="133"/>
      <c r="F55" s="133"/>
      <c r="G55" s="134"/>
      <c r="H55" s="209" t="s">
        <v>10</v>
      </c>
      <c r="I55" s="135" t="s">
        <v>11</v>
      </c>
      <c r="J55" s="136"/>
      <c r="K55" s="141">
        <f t="shared" si="4"/>
        <v>1780.82</v>
      </c>
      <c r="L55" s="141"/>
      <c r="M55" s="141"/>
      <c r="N55" s="141"/>
      <c r="O55" s="159">
        <f>+'[7]Шуш_3 эт и выше'!O55</f>
        <v>0.2026</v>
      </c>
      <c r="P55" s="159"/>
      <c r="Q55" s="159"/>
      <c r="R55" s="159"/>
      <c r="S55" s="159"/>
      <c r="T55" s="141">
        <f>K55*O55</f>
        <v>360.794132</v>
      </c>
      <c r="U55" s="141"/>
      <c r="V55" s="141"/>
      <c r="W55" s="141"/>
      <c r="X55" s="141"/>
      <c r="Y55" s="51">
        <v>0</v>
      </c>
      <c r="Z55" s="50">
        <f t="shared" si="5"/>
        <v>360.794132</v>
      </c>
      <c r="AF55" s="143"/>
      <c r="AH55" s="15"/>
      <c r="AI55" s="158"/>
      <c r="AK55" s="145"/>
    </row>
    <row r="56" spans="1:37" ht="12.75" customHeight="1" hidden="1">
      <c r="A56" s="125" t="s">
        <v>7</v>
      </c>
      <c r="B56" s="126"/>
      <c r="C56" s="129" t="s">
        <v>85</v>
      </c>
      <c r="D56" s="130"/>
      <c r="E56" s="130"/>
      <c r="F56" s="130"/>
      <c r="G56" s="131"/>
      <c r="H56" s="209" t="s">
        <v>8</v>
      </c>
      <c r="I56" s="135" t="s">
        <v>9</v>
      </c>
      <c r="J56" s="136"/>
      <c r="K56" s="141">
        <f t="shared" si="4"/>
        <v>75.11</v>
      </c>
      <c r="L56" s="141"/>
      <c r="M56" s="141"/>
      <c r="N56" s="141"/>
      <c r="O56" s="163">
        <f>+ROUND('[7]Шуш_3 эт и выше'!O56,2)</f>
        <v>3.19</v>
      </c>
      <c r="P56" s="164"/>
      <c r="Q56" s="164"/>
      <c r="R56" s="164"/>
      <c r="S56" s="165"/>
      <c r="T56" s="141">
        <f>ROUND(K56*O56,2)</f>
        <v>239.6</v>
      </c>
      <c r="U56" s="141"/>
      <c r="V56" s="141"/>
      <c r="W56" s="141"/>
      <c r="X56" s="141"/>
      <c r="Y56" s="49">
        <f>ROUND(T56*$AF$26,2)</f>
        <v>119.8</v>
      </c>
      <c r="Z56" s="50">
        <f t="shared" si="5"/>
        <v>359.4</v>
      </c>
      <c r="AF56" s="142">
        <f>Z56+Z57</f>
        <v>691.1667659999999</v>
      </c>
      <c r="AH56" s="15"/>
      <c r="AI56" s="157">
        <v>777.52</v>
      </c>
      <c r="AK56" s="144">
        <f>AF56/AI56</f>
        <v>0.8889376041773844</v>
      </c>
    </row>
    <row r="57" spans="1:37" ht="12.75" customHeight="1" hidden="1">
      <c r="A57" s="127"/>
      <c r="B57" s="128"/>
      <c r="C57" s="132"/>
      <c r="D57" s="133"/>
      <c r="E57" s="133"/>
      <c r="F57" s="133"/>
      <c r="G57" s="134"/>
      <c r="H57" s="209" t="s">
        <v>10</v>
      </c>
      <c r="I57" s="135" t="s">
        <v>11</v>
      </c>
      <c r="J57" s="136"/>
      <c r="K57" s="141">
        <f t="shared" si="4"/>
        <v>1780.82</v>
      </c>
      <c r="L57" s="141"/>
      <c r="M57" s="141"/>
      <c r="N57" s="141"/>
      <c r="O57" s="159">
        <f>+'[7]Шуш_3 эт и выше'!O57</f>
        <v>0.1863</v>
      </c>
      <c r="P57" s="159"/>
      <c r="Q57" s="159"/>
      <c r="R57" s="159"/>
      <c r="S57" s="159"/>
      <c r="T57" s="141">
        <f>K57*O57</f>
        <v>331.76676599999996</v>
      </c>
      <c r="U57" s="141"/>
      <c r="V57" s="141"/>
      <c r="W57" s="141"/>
      <c r="X57" s="141"/>
      <c r="Y57" s="51">
        <v>0</v>
      </c>
      <c r="Z57" s="50">
        <f t="shared" si="5"/>
        <v>331.76676599999996</v>
      </c>
      <c r="AF57" s="143"/>
      <c r="AH57" s="15"/>
      <c r="AI57" s="158"/>
      <c r="AK57" s="145"/>
    </row>
    <row r="58" spans="1:37" ht="12.75" customHeight="1" hidden="1">
      <c r="A58" s="125" t="s">
        <v>7</v>
      </c>
      <c r="B58" s="126"/>
      <c r="C58" s="129" t="s">
        <v>86</v>
      </c>
      <c r="D58" s="130"/>
      <c r="E58" s="130"/>
      <c r="F58" s="130"/>
      <c r="G58" s="131"/>
      <c r="H58" s="209" t="s">
        <v>8</v>
      </c>
      <c r="I58" s="135" t="s">
        <v>9</v>
      </c>
      <c r="J58" s="136"/>
      <c r="K58" s="141">
        <f t="shared" si="4"/>
        <v>75.11</v>
      </c>
      <c r="L58" s="141"/>
      <c r="M58" s="141"/>
      <c r="N58" s="141"/>
      <c r="O58" s="163">
        <f>+ROUND('[7]Шуш_3 эт и выше'!O58,2)</f>
        <v>3.19</v>
      </c>
      <c r="P58" s="164"/>
      <c r="Q58" s="164"/>
      <c r="R58" s="164"/>
      <c r="S58" s="165"/>
      <c r="T58" s="141">
        <f>ROUND(K58*O58,2)</f>
        <v>239.6</v>
      </c>
      <c r="U58" s="141"/>
      <c r="V58" s="141"/>
      <c r="W58" s="141"/>
      <c r="X58" s="141"/>
      <c r="Y58" s="49">
        <f>ROUND(T58*$AF$26,2)</f>
        <v>119.8</v>
      </c>
      <c r="Z58" s="50">
        <f t="shared" si="5"/>
        <v>359.4</v>
      </c>
      <c r="AF58" s="142">
        <f>Z58+Z59</f>
        <v>749.043416</v>
      </c>
      <c r="AH58" s="15"/>
      <c r="AI58" s="157">
        <v>777.52</v>
      </c>
      <c r="AK58" s="144">
        <f>AF58/AI58</f>
        <v>0.9633751106080872</v>
      </c>
    </row>
    <row r="59" spans="1:37" ht="12.75" customHeight="1" hidden="1">
      <c r="A59" s="127"/>
      <c r="B59" s="128"/>
      <c r="C59" s="132"/>
      <c r="D59" s="133"/>
      <c r="E59" s="133"/>
      <c r="F59" s="133"/>
      <c r="G59" s="134"/>
      <c r="H59" s="209" t="s">
        <v>10</v>
      </c>
      <c r="I59" s="135" t="s">
        <v>11</v>
      </c>
      <c r="J59" s="136"/>
      <c r="K59" s="141">
        <f t="shared" si="4"/>
        <v>1780.82</v>
      </c>
      <c r="L59" s="141"/>
      <c r="M59" s="141"/>
      <c r="N59" s="141"/>
      <c r="O59" s="159">
        <f>+'[7]Шуш_3 эт и выше'!O59</f>
        <v>0.2188</v>
      </c>
      <c r="P59" s="159"/>
      <c r="Q59" s="159"/>
      <c r="R59" s="159"/>
      <c r="S59" s="159"/>
      <c r="T59" s="141">
        <f>K59*O59</f>
        <v>389.643416</v>
      </c>
      <c r="U59" s="141"/>
      <c r="V59" s="141"/>
      <c r="W59" s="141"/>
      <c r="X59" s="141"/>
      <c r="Y59" s="51">
        <v>0</v>
      </c>
      <c r="Z59" s="50">
        <f t="shared" si="5"/>
        <v>389.643416</v>
      </c>
      <c r="AF59" s="143"/>
      <c r="AH59" s="15"/>
      <c r="AI59" s="158"/>
      <c r="AK59" s="145"/>
    </row>
    <row r="60" spans="1:37" ht="12.75" customHeight="1" hidden="1">
      <c r="A60" s="125" t="s">
        <v>7</v>
      </c>
      <c r="B60" s="126"/>
      <c r="C60" s="129" t="s">
        <v>87</v>
      </c>
      <c r="D60" s="130"/>
      <c r="E60" s="130"/>
      <c r="F60" s="130"/>
      <c r="G60" s="131"/>
      <c r="H60" s="209" t="s">
        <v>8</v>
      </c>
      <c r="I60" s="135" t="s">
        <v>9</v>
      </c>
      <c r="J60" s="136"/>
      <c r="K60" s="141">
        <f t="shared" si="4"/>
        <v>75.11</v>
      </c>
      <c r="L60" s="141"/>
      <c r="M60" s="141"/>
      <c r="N60" s="141"/>
      <c r="O60" s="163">
        <f>+ROUND('[7]Шуш_3 эт и выше'!O60,2)</f>
        <v>3.19</v>
      </c>
      <c r="P60" s="164"/>
      <c r="Q60" s="164"/>
      <c r="R60" s="164"/>
      <c r="S60" s="165"/>
      <c r="T60" s="141">
        <f>ROUND(K60*O60,2)</f>
        <v>239.6</v>
      </c>
      <c r="U60" s="141"/>
      <c r="V60" s="141"/>
      <c r="W60" s="141"/>
      <c r="X60" s="141"/>
      <c r="Y60" s="49">
        <f>ROUND(T60*$AF$26,2)</f>
        <v>119.8</v>
      </c>
      <c r="Z60" s="50">
        <f t="shared" si="5"/>
        <v>359.4</v>
      </c>
      <c r="AF60" s="142">
        <f>Z60+Z61</f>
        <v>720.194132</v>
      </c>
      <c r="AH60" s="15"/>
      <c r="AI60" s="157">
        <v>777.52</v>
      </c>
      <c r="AK60" s="144">
        <f>AF60/AI60</f>
        <v>0.9262708766333985</v>
      </c>
    </row>
    <row r="61" spans="1:37" ht="12.75" customHeight="1" hidden="1">
      <c r="A61" s="127"/>
      <c r="B61" s="128"/>
      <c r="C61" s="132"/>
      <c r="D61" s="133"/>
      <c r="E61" s="133"/>
      <c r="F61" s="133"/>
      <c r="G61" s="134"/>
      <c r="H61" s="209" t="s">
        <v>10</v>
      </c>
      <c r="I61" s="135" t="s">
        <v>11</v>
      </c>
      <c r="J61" s="136"/>
      <c r="K61" s="141">
        <f t="shared" si="4"/>
        <v>1780.82</v>
      </c>
      <c r="L61" s="141"/>
      <c r="M61" s="141"/>
      <c r="N61" s="141"/>
      <c r="O61" s="159">
        <f>+'[7]Шуш_3 эт и выше'!O61</f>
        <v>0.2026</v>
      </c>
      <c r="P61" s="159"/>
      <c r="Q61" s="159"/>
      <c r="R61" s="159"/>
      <c r="S61" s="159"/>
      <c r="T61" s="141">
        <f>K61*O61</f>
        <v>360.794132</v>
      </c>
      <c r="U61" s="141"/>
      <c r="V61" s="141"/>
      <c r="W61" s="141"/>
      <c r="X61" s="141"/>
      <c r="Y61" s="51">
        <v>0</v>
      </c>
      <c r="Z61" s="50">
        <f t="shared" si="5"/>
        <v>360.794132</v>
      </c>
      <c r="AF61" s="143"/>
      <c r="AH61" s="15"/>
      <c r="AI61" s="158"/>
      <c r="AK61" s="145"/>
    </row>
    <row r="62" spans="4:34" ht="12.75" hidden="1">
      <c r="D62" s="61"/>
      <c r="E62" s="61"/>
      <c r="F62" s="61"/>
      <c r="G62" s="61"/>
      <c r="H62" s="61"/>
      <c r="I62" s="61"/>
      <c r="J62" s="61"/>
      <c r="AH62" s="15"/>
    </row>
    <row r="63" spans="1:32" s="24" customFormat="1" ht="25.5" customHeight="1">
      <c r="A63" s="149" t="s">
        <v>43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</row>
    <row r="64" spans="1:34" ht="52.5" hidden="1">
      <c r="A64" s="109" t="s">
        <v>4</v>
      </c>
      <c r="B64" s="110"/>
      <c r="C64" s="111" t="s">
        <v>28</v>
      </c>
      <c r="D64" s="112"/>
      <c r="E64" s="112"/>
      <c r="F64" s="112"/>
      <c r="G64" s="112"/>
      <c r="H64" s="113"/>
      <c r="I64" s="114" t="s">
        <v>5</v>
      </c>
      <c r="J64" s="114"/>
      <c r="K64" s="114" t="s">
        <v>29</v>
      </c>
      <c r="L64" s="114"/>
      <c r="M64" s="114"/>
      <c r="N64" s="114"/>
      <c r="O64" s="114" t="str">
        <f>+O52</f>
        <v>Норматив
 горячей воды
куб.м. ** Гкал/куб.м</v>
      </c>
      <c r="P64" s="114"/>
      <c r="Q64" s="114"/>
      <c r="R64" s="114"/>
      <c r="S64" s="114"/>
      <c r="T64" s="114" t="s">
        <v>77</v>
      </c>
      <c r="U64" s="114"/>
      <c r="V64" s="114"/>
      <c r="W64" s="114"/>
      <c r="X64" s="114"/>
      <c r="Y64" s="48" t="s">
        <v>78</v>
      </c>
      <c r="Z64" s="48" t="s">
        <v>79</v>
      </c>
      <c r="AH64" s="15"/>
    </row>
    <row r="65" spans="1:37" ht="12.75" customHeight="1" hidden="1">
      <c r="A65" s="118">
        <v>1</v>
      </c>
      <c r="B65" s="119"/>
      <c r="C65" s="118">
        <v>2</v>
      </c>
      <c r="D65" s="120"/>
      <c r="E65" s="120"/>
      <c r="F65" s="120"/>
      <c r="G65" s="120"/>
      <c r="H65" s="119"/>
      <c r="I65" s="121">
        <v>3</v>
      </c>
      <c r="J65" s="121"/>
      <c r="K65" s="121">
        <v>4</v>
      </c>
      <c r="L65" s="121"/>
      <c r="M65" s="121"/>
      <c r="N65" s="121"/>
      <c r="O65" s="121">
        <v>5</v>
      </c>
      <c r="P65" s="121"/>
      <c r="Q65" s="121"/>
      <c r="R65" s="121"/>
      <c r="S65" s="121"/>
      <c r="T65" s="122">
        <v>6</v>
      </c>
      <c r="U65" s="123"/>
      <c r="V65" s="123"/>
      <c r="W65" s="123"/>
      <c r="X65" s="124"/>
      <c r="Y65" s="45">
        <v>7</v>
      </c>
      <c r="Z65" s="45">
        <v>8</v>
      </c>
      <c r="AH65" s="15"/>
      <c r="AI65" s="14"/>
      <c r="AK65" s="14"/>
    </row>
    <row r="66" spans="1:37" ht="12.75" customHeight="1" hidden="1">
      <c r="A66" s="125" t="s">
        <v>7</v>
      </c>
      <c r="B66" s="126"/>
      <c r="C66" s="129" t="s">
        <v>84</v>
      </c>
      <c r="D66" s="130"/>
      <c r="E66" s="130"/>
      <c r="F66" s="130"/>
      <c r="G66" s="131"/>
      <c r="H66" s="209" t="s">
        <v>8</v>
      </c>
      <c r="I66" s="135" t="s">
        <v>9</v>
      </c>
      <c r="J66" s="136"/>
      <c r="K66" s="141">
        <f aca="true" t="shared" si="6" ref="K66:K73">K16</f>
        <v>75.11</v>
      </c>
      <c r="L66" s="141"/>
      <c r="M66" s="141"/>
      <c r="N66" s="141"/>
      <c r="O66" s="163">
        <f>+ROUND('[7]Шуш_3 эт и выше'!O66,2)</f>
        <v>2.63</v>
      </c>
      <c r="P66" s="164"/>
      <c r="Q66" s="164"/>
      <c r="R66" s="164"/>
      <c r="S66" s="165"/>
      <c r="T66" s="141">
        <f>ROUND(K66*O66,2)</f>
        <v>197.54</v>
      </c>
      <c r="U66" s="141"/>
      <c r="V66" s="141"/>
      <c r="W66" s="141"/>
      <c r="X66" s="141"/>
      <c r="Y66" s="49">
        <f>ROUND(T66*$AF$26,2)</f>
        <v>98.77</v>
      </c>
      <c r="Z66" s="50">
        <f aca="true" t="shared" si="7" ref="Z66:Z73">+T66+Y66</f>
        <v>296.31</v>
      </c>
      <c r="AF66" s="142">
        <f>Z66+Z67</f>
        <v>593.70694</v>
      </c>
      <c r="AH66" s="15"/>
      <c r="AI66" s="157">
        <v>693.58</v>
      </c>
      <c r="AK66" s="144">
        <f>AF66/AI66</f>
        <v>0.8560035468150754</v>
      </c>
    </row>
    <row r="67" spans="1:37" ht="12.75" customHeight="1" hidden="1">
      <c r="A67" s="127"/>
      <c r="B67" s="128"/>
      <c r="C67" s="132"/>
      <c r="D67" s="133"/>
      <c r="E67" s="133"/>
      <c r="F67" s="133"/>
      <c r="G67" s="134"/>
      <c r="H67" s="209" t="s">
        <v>10</v>
      </c>
      <c r="I67" s="135" t="s">
        <v>11</v>
      </c>
      <c r="J67" s="136"/>
      <c r="K67" s="141">
        <f t="shared" si="6"/>
        <v>1780.82</v>
      </c>
      <c r="L67" s="141"/>
      <c r="M67" s="141"/>
      <c r="N67" s="141"/>
      <c r="O67" s="159">
        <f>+'[7]Шуш_3 эт и выше'!O67</f>
        <v>0.167</v>
      </c>
      <c r="P67" s="159"/>
      <c r="Q67" s="159"/>
      <c r="R67" s="159"/>
      <c r="S67" s="159"/>
      <c r="T67" s="141">
        <f>K67*O67</f>
        <v>297.39694000000003</v>
      </c>
      <c r="U67" s="141"/>
      <c r="V67" s="141"/>
      <c r="W67" s="141"/>
      <c r="X67" s="141"/>
      <c r="Y67" s="51">
        <v>0</v>
      </c>
      <c r="Z67" s="50">
        <f t="shared" si="7"/>
        <v>297.39694000000003</v>
      </c>
      <c r="AF67" s="143"/>
      <c r="AH67" s="15"/>
      <c r="AI67" s="158"/>
      <c r="AK67" s="145"/>
    </row>
    <row r="68" spans="1:37" ht="12.75" customHeight="1" hidden="1">
      <c r="A68" s="125" t="s">
        <v>7</v>
      </c>
      <c r="B68" s="126"/>
      <c r="C68" s="129" t="s">
        <v>85</v>
      </c>
      <c r="D68" s="130"/>
      <c r="E68" s="130"/>
      <c r="F68" s="130"/>
      <c r="G68" s="131"/>
      <c r="H68" s="209" t="s">
        <v>8</v>
      </c>
      <c r="I68" s="135" t="s">
        <v>9</v>
      </c>
      <c r="J68" s="136"/>
      <c r="K68" s="141">
        <f t="shared" si="6"/>
        <v>75.11</v>
      </c>
      <c r="L68" s="141"/>
      <c r="M68" s="141"/>
      <c r="N68" s="141"/>
      <c r="O68" s="163">
        <f>+ROUND('[7]Шуш_3 эт и выше'!O68,2)</f>
        <v>2.63</v>
      </c>
      <c r="P68" s="164"/>
      <c r="Q68" s="164"/>
      <c r="R68" s="164"/>
      <c r="S68" s="165"/>
      <c r="T68" s="141">
        <f>ROUND(K68*O68,2)</f>
        <v>197.54</v>
      </c>
      <c r="U68" s="141"/>
      <c r="V68" s="141"/>
      <c r="W68" s="141"/>
      <c r="X68" s="141"/>
      <c r="Y68" s="49">
        <f>ROUND(T68*$AF$26,2)</f>
        <v>98.77</v>
      </c>
      <c r="Z68" s="50">
        <f t="shared" si="7"/>
        <v>296.31</v>
      </c>
      <c r="AF68" s="142">
        <f>Z68+Z69</f>
        <v>569.843952</v>
      </c>
      <c r="AH68" s="15"/>
      <c r="AI68" s="157">
        <v>693.58</v>
      </c>
      <c r="AK68" s="144">
        <f>AF68/AI68</f>
        <v>0.8215980160904293</v>
      </c>
    </row>
    <row r="69" spans="1:37" ht="12.75" customHeight="1" hidden="1">
      <c r="A69" s="127"/>
      <c r="B69" s="128"/>
      <c r="C69" s="132"/>
      <c r="D69" s="133"/>
      <c r="E69" s="133"/>
      <c r="F69" s="133"/>
      <c r="G69" s="134"/>
      <c r="H69" s="209" t="s">
        <v>10</v>
      </c>
      <c r="I69" s="135" t="s">
        <v>11</v>
      </c>
      <c r="J69" s="136"/>
      <c r="K69" s="141">
        <f t="shared" si="6"/>
        <v>1780.82</v>
      </c>
      <c r="L69" s="141"/>
      <c r="M69" s="141"/>
      <c r="N69" s="141"/>
      <c r="O69" s="159">
        <f>+'[7]Шуш_3 эт и выше'!O69</f>
        <v>0.1536</v>
      </c>
      <c r="P69" s="159"/>
      <c r="Q69" s="159"/>
      <c r="R69" s="159"/>
      <c r="S69" s="159"/>
      <c r="T69" s="141">
        <f>K69*O69</f>
        <v>273.53395199999994</v>
      </c>
      <c r="U69" s="141"/>
      <c r="V69" s="141"/>
      <c r="W69" s="141"/>
      <c r="X69" s="141"/>
      <c r="Y69" s="51">
        <v>0</v>
      </c>
      <c r="Z69" s="50">
        <f t="shared" si="7"/>
        <v>273.53395199999994</v>
      </c>
      <c r="AF69" s="143"/>
      <c r="AH69" s="15"/>
      <c r="AI69" s="158"/>
      <c r="AK69" s="145"/>
    </row>
    <row r="70" spans="1:37" ht="12.75" customHeight="1">
      <c r="A70" s="125" t="s">
        <v>7</v>
      </c>
      <c r="B70" s="126"/>
      <c r="C70" s="129" t="s">
        <v>86</v>
      </c>
      <c r="D70" s="130"/>
      <c r="E70" s="130"/>
      <c r="F70" s="130"/>
      <c r="G70" s="131"/>
      <c r="H70" s="209" t="s">
        <v>8</v>
      </c>
      <c r="I70" s="135" t="s">
        <v>9</v>
      </c>
      <c r="J70" s="136"/>
      <c r="K70" s="141">
        <f t="shared" si="6"/>
        <v>75.11</v>
      </c>
      <c r="L70" s="141"/>
      <c r="M70" s="141"/>
      <c r="N70" s="141"/>
      <c r="O70" s="163">
        <f>+ROUND('[7]Шуш_3 эт и выше'!O70,2)</f>
        <v>2.63</v>
      </c>
      <c r="P70" s="164"/>
      <c r="Q70" s="164"/>
      <c r="R70" s="164"/>
      <c r="S70" s="165"/>
      <c r="T70" s="141">
        <f>ROUND(K70*O70,2)</f>
        <v>197.54</v>
      </c>
      <c r="U70" s="141"/>
      <c r="V70" s="141"/>
      <c r="W70" s="141"/>
      <c r="X70" s="141"/>
      <c r="Y70" s="49">
        <f>ROUND(T70*$AF$26,2)</f>
        <v>98.77</v>
      </c>
      <c r="Z70" s="50">
        <f t="shared" si="7"/>
        <v>296.31</v>
      </c>
      <c r="AF70" s="142">
        <f>Z70+Z71</f>
        <v>617.569928</v>
      </c>
      <c r="AH70" s="15"/>
      <c r="AI70" s="157">
        <v>693.58</v>
      </c>
      <c r="AK70" s="144">
        <f>AF70/AI70</f>
        <v>0.8904090775397214</v>
      </c>
    </row>
    <row r="71" spans="1:37" ht="12.75" customHeight="1">
      <c r="A71" s="127"/>
      <c r="B71" s="128"/>
      <c r="C71" s="132"/>
      <c r="D71" s="133"/>
      <c r="E71" s="133"/>
      <c r="F71" s="133"/>
      <c r="G71" s="134"/>
      <c r="H71" s="209" t="s">
        <v>10</v>
      </c>
      <c r="I71" s="135" t="s">
        <v>11</v>
      </c>
      <c r="J71" s="136"/>
      <c r="K71" s="141">
        <f t="shared" si="6"/>
        <v>1780.82</v>
      </c>
      <c r="L71" s="141"/>
      <c r="M71" s="141"/>
      <c r="N71" s="141"/>
      <c r="O71" s="159">
        <f>+'[7]Шуш_3 эт и выше'!O71</f>
        <v>0.1804</v>
      </c>
      <c r="P71" s="159"/>
      <c r="Q71" s="159"/>
      <c r="R71" s="159"/>
      <c r="S71" s="159"/>
      <c r="T71" s="141">
        <f>K71*O71</f>
        <v>321.259928</v>
      </c>
      <c r="U71" s="141"/>
      <c r="V71" s="141"/>
      <c r="W71" s="141"/>
      <c r="X71" s="141"/>
      <c r="Y71" s="51">
        <v>0</v>
      </c>
      <c r="Z71" s="50">
        <f t="shared" si="7"/>
        <v>321.259928</v>
      </c>
      <c r="AF71" s="143"/>
      <c r="AH71" s="15"/>
      <c r="AI71" s="158"/>
      <c r="AK71" s="145"/>
    </row>
    <row r="72" spans="1:37" ht="12.75" customHeight="1">
      <c r="A72" s="125" t="s">
        <v>7</v>
      </c>
      <c r="B72" s="126"/>
      <c r="C72" s="129" t="s">
        <v>87</v>
      </c>
      <c r="D72" s="130"/>
      <c r="E72" s="130"/>
      <c r="F72" s="130"/>
      <c r="G72" s="131"/>
      <c r="H72" s="209" t="s">
        <v>8</v>
      </c>
      <c r="I72" s="135" t="s">
        <v>9</v>
      </c>
      <c r="J72" s="136"/>
      <c r="K72" s="141">
        <f t="shared" si="6"/>
        <v>75.11</v>
      </c>
      <c r="L72" s="141"/>
      <c r="M72" s="141"/>
      <c r="N72" s="141"/>
      <c r="O72" s="163">
        <f>+ROUND('[7]Шуш_3 эт и выше'!O72,2)</f>
        <v>2.63</v>
      </c>
      <c r="P72" s="164"/>
      <c r="Q72" s="164"/>
      <c r="R72" s="164"/>
      <c r="S72" s="165"/>
      <c r="T72" s="141">
        <f>ROUND(K72*O72,2)</f>
        <v>197.54</v>
      </c>
      <c r="U72" s="141"/>
      <c r="V72" s="141"/>
      <c r="W72" s="141"/>
      <c r="X72" s="141"/>
      <c r="Y72" s="49">
        <f>ROUND(T72*$AF$26,2)</f>
        <v>98.77</v>
      </c>
      <c r="Z72" s="50">
        <f t="shared" si="7"/>
        <v>296.31</v>
      </c>
      <c r="AF72" s="142">
        <f>Z72+Z73</f>
        <v>593.70694</v>
      </c>
      <c r="AH72" s="15"/>
      <c r="AI72" s="157">
        <v>693.58</v>
      </c>
      <c r="AK72" s="144">
        <f>AF72/AI72</f>
        <v>0.8560035468150754</v>
      </c>
    </row>
    <row r="73" spans="1:37" ht="12.75" customHeight="1">
      <c r="A73" s="127"/>
      <c r="B73" s="128"/>
      <c r="C73" s="132"/>
      <c r="D73" s="133"/>
      <c r="E73" s="133"/>
      <c r="F73" s="133"/>
      <c r="G73" s="134"/>
      <c r="H73" s="209" t="s">
        <v>10</v>
      </c>
      <c r="I73" s="135" t="s">
        <v>11</v>
      </c>
      <c r="J73" s="136"/>
      <c r="K73" s="141">
        <f t="shared" si="6"/>
        <v>1780.82</v>
      </c>
      <c r="L73" s="141"/>
      <c r="M73" s="141"/>
      <c r="N73" s="141"/>
      <c r="O73" s="159">
        <f>+'[7]Шуш_3 эт и выше'!O73</f>
        <v>0.167</v>
      </c>
      <c r="P73" s="159"/>
      <c r="Q73" s="159"/>
      <c r="R73" s="159"/>
      <c r="S73" s="159"/>
      <c r="T73" s="141">
        <f>K73*O73</f>
        <v>297.39694000000003</v>
      </c>
      <c r="U73" s="141"/>
      <c r="V73" s="141"/>
      <c r="W73" s="141"/>
      <c r="X73" s="141"/>
      <c r="Y73" s="51">
        <v>0</v>
      </c>
      <c r="Z73" s="50">
        <f t="shared" si="7"/>
        <v>297.39694000000003</v>
      </c>
      <c r="AF73" s="143"/>
      <c r="AH73" s="15"/>
      <c r="AI73" s="158"/>
      <c r="AK73" s="145"/>
    </row>
    <row r="74" spans="4:34" ht="12.75">
      <c r="D74" s="61"/>
      <c r="E74" s="61"/>
      <c r="F74" s="61"/>
      <c r="G74" s="61"/>
      <c r="H74" s="61"/>
      <c r="I74" s="61"/>
      <c r="J74" s="61"/>
      <c r="AH74" s="15"/>
    </row>
    <row r="75" spans="1:32" s="24" customFormat="1" ht="30.75" customHeight="1" hidden="1">
      <c r="A75" s="149" t="s">
        <v>44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</row>
    <row r="76" spans="1:34" ht="52.5" hidden="1">
      <c r="A76" s="109" t="s">
        <v>4</v>
      </c>
      <c r="B76" s="110"/>
      <c r="C76" s="111" t="s">
        <v>28</v>
      </c>
      <c r="D76" s="112"/>
      <c r="E76" s="112"/>
      <c r="F76" s="112"/>
      <c r="G76" s="112"/>
      <c r="H76" s="113"/>
      <c r="I76" s="114" t="s">
        <v>5</v>
      </c>
      <c r="J76" s="114"/>
      <c r="K76" s="114" t="s">
        <v>29</v>
      </c>
      <c r="L76" s="114"/>
      <c r="M76" s="114"/>
      <c r="N76" s="114"/>
      <c r="O76" s="114" t="str">
        <f>+O64</f>
        <v>Норматив
 горячей воды
куб.м. ** Гкал/куб.м</v>
      </c>
      <c r="P76" s="114"/>
      <c r="Q76" s="114"/>
      <c r="R76" s="114"/>
      <c r="S76" s="114"/>
      <c r="T76" s="114" t="s">
        <v>77</v>
      </c>
      <c r="U76" s="114"/>
      <c r="V76" s="114"/>
      <c r="W76" s="114"/>
      <c r="X76" s="114"/>
      <c r="Y76" s="48" t="s">
        <v>78</v>
      </c>
      <c r="Z76" s="48" t="s">
        <v>79</v>
      </c>
      <c r="AH76" s="15"/>
    </row>
    <row r="77" spans="1:37" ht="12.75" customHeight="1" hidden="1">
      <c r="A77" s="118">
        <v>1</v>
      </c>
      <c r="B77" s="119"/>
      <c r="C77" s="118">
        <v>2</v>
      </c>
      <c r="D77" s="120"/>
      <c r="E77" s="120"/>
      <c r="F77" s="120"/>
      <c r="G77" s="120"/>
      <c r="H77" s="119"/>
      <c r="I77" s="121">
        <v>3</v>
      </c>
      <c r="J77" s="121"/>
      <c r="K77" s="121">
        <v>4</v>
      </c>
      <c r="L77" s="121"/>
      <c r="M77" s="121"/>
      <c r="N77" s="121"/>
      <c r="O77" s="121">
        <v>5</v>
      </c>
      <c r="P77" s="121"/>
      <c r="Q77" s="121"/>
      <c r="R77" s="121"/>
      <c r="S77" s="121"/>
      <c r="T77" s="122">
        <v>6</v>
      </c>
      <c r="U77" s="123"/>
      <c r="V77" s="123"/>
      <c r="W77" s="123"/>
      <c r="X77" s="124"/>
      <c r="Y77" s="45">
        <v>7</v>
      </c>
      <c r="Z77" s="45">
        <v>8</v>
      </c>
      <c r="AH77" s="15"/>
      <c r="AI77" s="14"/>
      <c r="AK77" s="14"/>
    </row>
    <row r="78" spans="1:37" ht="12.75" customHeight="1" hidden="1">
      <c r="A78" s="125" t="s">
        <v>7</v>
      </c>
      <c r="B78" s="126"/>
      <c r="C78" s="129" t="s">
        <v>84</v>
      </c>
      <c r="D78" s="130"/>
      <c r="E78" s="130"/>
      <c r="F78" s="130"/>
      <c r="G78" s="131"/>
      <c r="H78" s="209" t="s">
        <v>8</v>
      </c>
      <c r="I78" s="135" t="s">
        <v>9</v>
      </c>
      <c r="J78" s="136"/>
      <c r="K78" s="141">
        <f>K16</f>
        <v>75.11</v>
      </c>
      <c r="L78" s="141"/>
      <c r="M78" s="141"/>
      <c r="N78" s="141"/>
      <c r="O78" s="163">
        <f>+ROUND('[7]Шуш_3 эт и выше'!O78,2)</f>
        <v>1.69</v>
      </c>
      <c r="P78" s="164"/>
      <c r="Q78" s="164"/>
      <c r="R78" s="164"/>
      <c r="S78" s="165"/>
      <c r="T78" s="141">
        <f>ROUND(K78*O78,2)</f>
        <v>126.94</v>
      </c>
      <c r="U78" s="141"/>
      <c r="V78" s="141"/>
      <c r="W78" s="141"/>
      <c r="X78" s="141"/>
      <c r="Y78" s="49">
        <f>ROUND(T78*$AF$26,2)</f>
        <v>63.47</v>
      </c>
      <c r="Z78" s="50">
        <f aca="true" t="shared" si="8" ref="Z78:Z85">+T78+Y78</f>
        <v>190.41</v>
      </c>
      <c r="AF78" s="142">
        <f>Z78+Z79</f>
        <v>381.491986</v>
      </c>
      <c r="AH78" s="15"/>
      <c r="AI78" s="157">
        <v>609.59</v>
      </c>
      <c r="AK78" s="144">
        <f>AF78/AI78</f>
        <v>0.625817329680605</v>
      </c>
    </row>
    <row r="79" spans="1:37" ht="12.75" customHeight="1" hidden="1">
      <c r="A79" s="127"/>
      <c r="B79" s="128"/>
      <c r="C79" s="132"/>
      <c r="D79" s="133"/>
      <c r="E79" s="133"/>
      <c r="F79" s="133"/>
      <c r="G79" s="134"/>
      <c r="H79" s="209" t="s">
        <v>10</v>
      </c>
      <c r="I79" s="135" t="s">
        <v>11</v>
      </c>
      <c r="J79" s="136"/>
      <c r="K79" s="141">
        <f>K17</f>
        <v>1780.82</v>
      </c>
      <c r="L79" s="141"/>
      <c r="M79" s="141"/>
      <c r="N79" s="141"/>
      <c r="O79" s="159">
        <f>+'[7]Шуш_3 эт и выше'!O79</f>
        <v>0.1073</v>
      </c>
      <c r="P79" s="159"/>
      <c r="Q79" s="159"/>
      <c r="R79" s="159"/>
      <c r="S79" s="159"/>
      <c r="T79" s="141">
        <f>K79*O79</f>
        <v>191.081986</v>
      </c>
      <c r="U79" s="141"/>
      <c r="V79" s="141"/>
      <c r="W79" s="141"/>
      <c r="X79" s="141"/>
      <c r="Y79" s="51">
        <v>0</v>
      </c>
      <c r="Z79" s="50">
        <f t="shared" si="8"/>
        <v>191.081986</v>
      </c>
      <c r="AF79" s="143"/>
      <c r="AH79" s="15"/>
      <c r="AI79" s="158"/>
      <c r="AK79" s="145"/>
    </row>
    <row r="80" spans="1:37" ht="12.75" customHeight="1" hidden="1">
      <c r="A80" s="125" t="s">
        <v>7</v>
      </c>
      <c r="B80" s="126"/>
      <c r="C80" s="129" t="s">
        <v>85</v>
      </c>
      <c r="D80" s="130"/>
      <c r="E80" s="130"/>
      <c r="F80" s="130"/>
      <c r="G80" s="131"/>
      <c r="H80" s="209" t="s">
        <v>8</v>
      </c>
      <c r="I80" s="135" t="s">
        <v>9</v>
      </c>
      <c r="J80" s="136"/>
      <c r="K80" s="141">
        <f aca="true" t="shared" si="9" ref="K80:K85">K30</f>
        <v>75.11</v>
      </c>
      <c r="L80" s="141"/>
      <c r="M80" s="141"/>
      <c r="N80" s="141"/>
      <c r="O80" s="163">
        <f>+ROUND('[7]Шуш_3 эт и выше'!O80,2)</f>
        <v>1.69</v>
      </c>
      <c r="P80" s="164"/>
      <c r="Q80" s="164"/>
      <c r="R80" s="164"/>
      <c r="S80" s="165"/>
      <c r="T80" s="141">
        <f>ROUND(K80*O80,2)</f>
        <v>126.94</v>
      </c>
      <c r="U80" s="141"/>
      <c r="V80" s="141"/>
      <c r="W80" s="141"/>
      <c r="X80" s="141"/>
      <c r="Y80" s="49">
        <f>ROUND(T80*$AF$26,2)</f>
        <v>63.47</v>
      </c>
      <c r="Z80" s="50">
        <f t="shared" si="8"/>
        <v>190.41</v>
      </c>
      <c r="AF80" s="142">
        <f>Z80+Z81</f>
        <v>366.17693399999996</v>
      </c>
      <c r="AH80" s="15"/>
      <c r="AI80" s="157">
        <v>693.58</v>
      </c>
      <c r="AK80" s="144">
        <f>AF80/AI80</f>
        <v>0.5279519795841863</v>
      </c>
    </row>
    <row r="81" spans="1:37" ht="12.75" customHeight="1" hidden="1">
      <c r="A81" s="127"/>
      <c r="B81" s="128"/>
      <c r="C81" s="132"/>
      <c r="D81" s="133"/>
      <c r="E81" s="133"/>
      <c r="F81" s="133"/>
      <c r="G81" s="134"/>
      <c r="H81" s="209" t="s">
        <v>10</v>
      </c>
      <c r="I81" s="135" t="s">
        <v>11</v>
      </c>
      <c r="J81" s="136"/>
      <c r="K81" s="141">
        <f t="shared" si="9"/>
        <v>1780.82</v>
      </c>
      <c r="L81" s="141"/>
      <c r="M81" s="141"/>
      <c r="N81" s="141"/>
      <c r="O81" s="159">
        <f>+'[7]Шуш_3 эт и выше'!O81</f>
        <v>0.0987</v>
      </c>
      <c r="P81" s="159"/>
      <c r="Q81" s="159"/>
      <c r="R81" s="159"/>
      <c r="S81" s="159"/>
      <c r="T81" s="141">
        <f>K81*O81</f>
        <v>175.766934</v>
      </c>
      <c r="U81" s="141"/>
      <c r="V81" s="141"/>
      <c r="W81" s="141"/>
      <c r="X81" s="141"/>
      <c r="Y81" s="51">
        <v>0</v>
      </c>
      <c r="Z81" s="50">
        <f t="shared" si="8"/>
        <v>175.766934</v>
      </c>
      <c r="AF81" s="143"/>
      <c r="AH81" s="15"/>
      <c r="AI81" s="158"/>
      <c r="AK81" s="145"/>
    </row>
    <row r="82" spans="1:37" ht="12.75" customHeight="1" hidden="1">
      <c r="A82" s="125" t="s">
        <v>7</v>
      </c>
      <c r="B82" s="126"/>
      <c r="C82" s="129" t="s">
        <v>86</v>
      </c>
      <c r="D82" s="130"/>
      <c r="E82" s="130"/>
      <c r="F82" s="130"/>
      <c r="G82" s="131"/>
      <c r="H82" s="209" t="s">
        <v>8</v>
      </c>
      <c r="I82" s="135" t="s">
        <v>9</v>
      </c>
      <c r="J82" s="136"/>
      <c r="K82" s="141">
        <f t="shared" si="9"/>
        <v>75.11</v>
      </c>
      <c r="L82" s="141"/>
      <c r="M82" s="141"/>
      <c r="N82" s="141"/>
      <c r="O82" s="163">
        <f>+ROUND('[7]Шуш_3 эт и выше'!O82,2)</f>
        <v>1.69</v>
      </c>
      <c r="P82" s="164"/>
      <c r="Q82" s="164"/>
      <c r="R82" s="164"/>
      <c r="S82" s="165"/>
      <c r="T82" s="141">
        <f>ROUND(K82*O82,2)</f>
        <v>126.94</v>
      </c>
      <c r="U82" s="141"/>
      <c r="V82" s="141"/>
      <c r="W82" s="141"/>
      <c r="X82" s="141"/>
      <c r="Y82" s="49">
        <f>ROUND(T82*$AF$26,2)</f>
        <v>63.47</v>
      </c>
      <c r="Z82" s="50">
        <f t="shared" si="8"/>
        <v>190.41</v>
      </c>
      <c r="AF82" s="142">
        <f>Z82+Z83</f>
        <v>396.80703800000003</v>
      </c>
      <c r="AH82" s="15"/>
      <c r="AI82" s="157">
        <v>693.58</v>
      </c>
      <c r="AK82" s="144">
        <f>AF82/AI82</f>
        <v>0.5721143026038813</v>
      </c>
    </row>
    <row r="83" spans="1:37" ht="12.75" customHeight="1" hidden="1">
      <c r="A83" s="127"/>
      <c r="B83" s="128"/>
      <c r="C83" s="132"/>
      <c r="D83" s="133"/>
      <c r="E83" s="133"/>
      <c r="F83" s="133"/>
      <c r="G83" s="134"/>
      <c r="H83" s="209" t="s">
        <v>10</v>
      </c>
      <c r="I83" s="135" t="s">
        <v>11</v>
      </c>
      <c r="J83" s="136"/>
      <c r="K83" s="141">
        <f t="shared" si="9"/>
        <v>1780.82</v>
      </c>
      <c r="L83" s="141"/>
      <c r="M83" s="141"/>
      <c r="N83" s="141"/>
      <c r="O83" s="159">
        <f>+'[7]Шуш_3 эт и выше'!O83</f>
        <v>0.1159</v>
      </c>
      <c r="P83" s="159"/>
      <c r="Q83" s="159"/>
      <c r="R83" s="159"/>
      <c r="S83" s="159"/>
      <c r="T83" s="141">
        <f>K83*O83</f>
        <v>206.397038</v>
      </c>
      <c r="U83" s="141"/>
      <c r="V83" s="141"/>
      <c r="W83" s="141"/>
      <c r="X83" s="141"/>
      <c r="Y83" s="51">
        <v>0</v>
      </c>
      <c r="Z83" s="50">
        <f t="shared" si="8"/>
        <v>206.397038</v>
      </c>
      <c r="AF83" s="143"/>
      <c r="AH83" s="15"/>
      <c r="AI83" s="158"/>
      <c r="AK83" s="145"/>
    </row>
    <row r="84" spans="1:37" ht="12.75" customHeight="1" hidden="1">
      <c r="A84" s="125" t="s">
        <v>7</v>
      </c>
      <c r="B84" s="126"/>
      <c r="C84" s="129" t="s">
        <v>87</v>
      </c>
      <c r="D84" s="130"/>
      <c r="E84" s="130"/>
      <c r="F84" s="130"/>
      <c r="G84" s="131"/>
      <c r="H84" s="209" t="s">
        <v>8</v>
      </c>
      <c r="I84" s="135" t="s">
        <v>9</v>
      </c>
      <c r="J84" s="136"/>
      <c r="K84" s="141">
        <f t="shared" si="9"/>
        <v>75.11</v>
      </c>
      <c r="L84" s="141"/>
      <c r="M84" s="141"/>
      <c r="N84" s="141"/>
      <c r="O84" s="163">
        <f>+ROUND('[7]Шуш_3 эт и выше'!O84,2)</f>
        <v>1.69</v>
      </c>
      <c r="P84" s="164"/>
      <c r="Q84" s="164"/>
      <c r="R84" s="164"/>
      <c r="S84" s="165"/>
      <c r="T84" s="141">
        <f>ROUND(K84*O84,2)</f>
        <v>126.94</v>
      </c>
      <c r="U84" s="141"/>
      <c r="V84" s="141"/>
      <c r="W84" s="141"/>
      <c r="X84" s="141"/>
      <c r="Y84" s="49">
        <f>ROUND(T84*$AF$26,2)</f>
        <v>63.47</v>
      </c>
      <c r="Z84" s="50">
        <f t="shared" si="8"/>
        <v>190.41</v>
      </c>
      <c r="AF84" s="142">
        <f>Z84+Z85</f>
        <v>381.491986</v>
      </c>
      <c r="AH84" s="15"/>
      <c r="AI84" s="157">
        <v>693.58</v>
      </c>
      <c r="AK84" s="144">
        <f>AF84/AI84</f>
        <v>0.5500331410940338</v>
      </c>
    </row>
    <row r="85" spans="1:37" ht="12.75" customHeight="1" hidden="1">
      <c r="A85" s="127"/>
      <c r="B85" s="128"/>
      <c r="C85" s="132"/>
      <c r="D85" s="133"/>
      <c r="E85" s="133"/>
      <c r="F85" s="133"/>
      <c r="G85" s="134"/>
      <c r="H85" s="209" t="s">
        <v>10</v>
      </c>
      <c r="I85" s="135" t="s">
        <v>11</v>
      </c>
      <c r="J85" s="136"/>
      <c r="K85" s="141">
        <f t="shared" si="9"/>
        <v>1780.82</v>
      </c>
      <c r="L85" s="141"/>
      <c r="M85" s="141"/>
      <c r="N85" s="141"/>
      <c r="O85" s="159">
        <f>+'[7]Шуш_3 эт и выше'!O85</f>
        <v>0.1073</v>
      </c>
      <c r="P85" s="159"/>
      <c r="Q85" s="159"/>
      <c r="R85" s="159"/>
      <c r="S85" s="159"/>
      <c r="T85" s="141">
        <f>K85*O85</f>
        <v>191.081986</v>
      </c>
      <c r="U85" s="141"/>
      <c r="V85" s="141"/>
      <c r="W85" s="141"/>
      <c r="X85" s="141"/>
      <c r="Y85" s="51">
        <v>0</v>
      </c>
      <c r="Z85" s="50">
        <f t="shared" si="8"/>
        <v>191.081986</v>
      </c>
      <c r="AF85" s="143"/>
      <c r="AH85" s="15"/>
      <c r="AI85" s="158"/>
      <c r="AK85" s="145"/>
    </row>
    <row r="86" spans="4:34" ht="12.75" hidden="1">
      <c r="D86" s="61"/>
      <c r="E86" s="61"/>
      <c r="F86" s="61"/>
      <c r="G86" s="61"/>
      <c r="H86" s="61"/>
      <c r="I86" s="61"/>
      <c r="J86" s="61"/>
      <c r="AH86" s="15"/>
    </row>
    <row r="87" spans="1:32" s="24" customFormat="1" ht="30" customHeight="1" hidden="1">
      <c r="A87" s="149" t="s">
        <v>45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</row>
    <row r="88" spans="1:34" ht="52.5" hidden="1">
      <c r="A88" s="109" t="s">
        <v>4</v>
      </c>
      <c r="B88" s="110"/>
      <c r="C88" s="111" t="s">
        <v>28</v>
      </c>
      <c r="D88" s="112"/>
      <c r="E88" s="112"/>
      <c r="F88" s="112"/>
      <c r="G88" s="112"/>
      <c r="H88" s="113"/>
      <c r="I88" s="114" t="s">
        <v>5</v>
      </c>
      <c r="J88" s="114"/>
      <c r="K88" s="114" t="s">
        <v>29</v>
      </c>
      <c r="L88" s="114"/>
      <c r="M88" s="114"/>
      <c r="N88" s="114"/>
      <c r="O88" s="114" t="str">
        <f>+O76</f>
        <v>Норматив
 горячей воды
куб.м. ** Гкал/куб.м</v>
      </c>
      <c r="P88" s="114"/>
      <c r="Q88" s="114"/>
      <c r="R88" s="114"/>
      <c r="S88" s="114"/>
      <c r="T88" s="114" t="s">
        <v>77</v>
      </c>
      <c r="U88" s="114"/>
      <c r="V88" s="114"/>
      <c r="W88" s="114"/>
      <c r="X88" s="114"/>
      <c r="Y88" s="48" t="s">
        <v>78</v>
      </c>
      <c r="Z88" s="48" t="s">
        <v>79</v>
      </c>
      <c r="AH88" s="15"/>
    </row>
    <row r="89" spans="1:37" ht="27" customHeight="1" hidden="1">
      <c r="A89" s="118">
        <v>1</v>
      </c>
      <c r="B89" s="119"/>
      <c r="C89" s="118">
        <v>2</v>
      </c>
      <c r="D89" s="120"/>
      <c r="E89" s="120"/>
      <c r="F89" s="120"/>
      <c r="G89" s="120"/>
      <c r="H89" s="119"/>
      <c r="I89" s="121">
        <v>3</v>
      </c>
      <c r="J89" s="121"/>
      <c r="K89" s="121">
        <v>4</v>
      </c>
      <c r="L89" s="121"/>
      <c r="M89" s="121"/>
      <c r="N89" s="121"/>
      <c r="O89" s="121">
        <v>5</v>
      </c>
      <c r="P89" s="121"/>
      <c r="Q89" s="121"/>
      <c r="R89" s="121"/>
      <c r="S89" s="121"/>
      <c r="T89" s="122" t="s">
        <v>80</v>
      </c>
      <c r="U89" s="123"/>
      <c r="V89" s="123"/>
      <c r="W89" s="123"/>
      <c r="X89" s="124"/>
      <c r="Y89" s="45" t="s">
        <v>93</v>
      </c>
      <c r="Z89" s="45" t="s">
        <v>81</v>
      </c>
      <c r="AH89" s="15"/>
      <c r="AI89" s="14"/>
      <c r="AK89" s="14"/>
    </row>
    <row r="90" spans="1:37" ht="12.75" customHeight="1" hidden="1">
      <c r="A90" s="125" t="s">
        <v>7</v>
      </c>
      <c r="B90" s="126"/>
      <c r="C90" s="129" t="s">
        <v>84</v>
      </c>
      <c r="D90" s="130"/>
      <c r="E90" s="130"/>
      <c r="F90" s="130"/>
      <c r="G90" s="131"/>
      <c r="H90" s="209" t="s">
        <v>8</v>
      </c>
      <c r="I90" s="135" t="s">
        <v>9</v>
      </c>
      <c r="J90" s="136"/>
      <c r="K90" s="141">
        <f>K16</f>
        <v>75.11</v>
      </c>
      <c r="L90" s="141"/>
      <c r="M90" s="141"/>
      <c r="N90" s="141"/>
      <c r="O90" s="163">
        <f>+ROUND('[7]Шуш_3 эт и выше'!O90,2)</f>
        <v>1.24</v>
      </c>
      <c r="P90" s="164"/>
      <c r="Q90" s="164"/>
      <c r="R90" s="164"/>
      <c r="S90" s="165"/>
      <c r="T90" s="141">
        <f>ROUND(K90*O90,2)</f>
        <v>93.14</v>
      </c>
      <c r="U90" s="141"/>
      <c r="V90" s="141"/>
      <c r="W90" s="141"/>
      <c r="X90" s="141"/>
      <c r="Y90" s="49">
        <f>ROUND(T90*$AF$26,2)</f>
        <v>46.57</v>
      </c>
      <c r="Z90" s="50">
        <f aca="true" t="shared" si="10" ref="Z90:Z97">+T90+Y90</f>
        <v>139.71</v>
      </c>
      <c r="AF90" s="142">
        <f>Z90+Z91</f>
        <v>279.86053400000003</v>
      </c>
      <c r="AH90" s="15"/>
      <c r="AI90" s="157">
        <v>440.15</v>
      </c>
      <c r="AK90" s="144">
        <f>AF90/AI90</f>
        <v>0.635829907985914</v>
      </c>
    </row>
    <row r="91" spans="1:37" ht="12.75" customHeight="1" hidden="1">
      <c r="A91" s="127"/>
      <c r="B91" s="128"/>
      <c r="C91" s="132"/>
      <c r="D91" s="133"/>
      <c r="E91" s="133"/>
      <c r="F91" s="133"/>
      <c r="G91" s="134"/>
      <c r="H91" s="209" t="s">
        <v>10</v>
      </c>
      <c r="I91" s="135" t="s">
        <v>11</v>
      </c>
      <c r="J91" s="136"/>
      <c r="K91" s="141">
        <f>K17</f>
        <v>1780.82</v>
      </c>
      <c r="L91" s="141"/>
      <c r="M91" s="141"/>
      <c r="N91" s="141"/>
      <c r="O91" s="159">
        <f>+'[7]Шуш_3 эт и выше'!O91</f>
        <v>0.0787</v>
      </c>
      <c r="P91" s="159"/>
      <c r="Q91" s="159"/>
      <c r="R91" s="159"/>
      <c r="S91" s="159"/>
      <c r="T91" s="141">
        <f>K91*O91</f>
        <v>140.150534</v>
      </c>
      <c r="U91" s="141"/>
      <c r="V91" s="141"/>
      <c r="W91" s="141"/>
      <c r="X91" s="141"/>
      <c r="Y91" s="51">
        <v>0</v>
      </c>
      <c r="Z91" s="50">
        <f t="shared" si="10"/>
        <v>140.150534</v>
      </c>
      <c r="AF91" s="143"/>
      <c r="AH91" s="15"/>
      <c r="AI91" s="158"/>
      <c r="AK91" s="145"/>
    </row>
    <row r="92" spans="1:37" ht="12.75" customHeight="1" hidden="1">
      <c r="A92" s="125" t="s">
        <v>7</v>
      </c>
      <c r="B92" s="126"/>
      <c r="C92" s="129" t="s">
        <v>85</v>
      </c>
      <c r="D92" s="130"/>
      <c r="E92" s="130"/>
      <c r="F92" s="130"/>
      <c r="G92" s="131"/>
      <c r="H92" s="209" t="s">
        <v>8</v>
      </c>
      <c r="I92" s="135" t="s">
        <v>9</v>
      </c>
      <c r="J92" s="136"/>
      <c r="K92" s="141">
        <f aca="true" t="shared" si="11" ref="K92:K97">K42</f>
        <v>75.11</v>
      </c>
      <c r="L92" s="141"/>
      <c r="M92" s="141"/>
      <c r="N92" s="141"/>
      <c r="O92" s="163">
        <f>+ROUND('[7]Шуш_3 эт и выше'!O92,2)</f>
        <v>1.24</v>
      </c>
      <c r="P92" s="164"/>
      <c r="Q92" s="164"/>
      <c r="R92" s="164"/>
      <c r="S92" s="165"/>
      <c r="T92" s="141">
        <f>ROUND(K92*O92,2)</f>
        <v>93.14</v>
      </c>
      <c r="U92" s="141"/>
      <c r="V92" s="141"/>
      <c r="W92" s="141"/>
      <c r="X92" s="141"/>
      <c r="Y92" s="49">
        <f>ROUND(T92*$AF$26,2)</f>
        <v>46.57</v>
      </c>
      <c r="Z92" s="50">
        <f t="shared" si="10"/>
        <v>139.71</v>
      </c>
      <c r="AF92" s="142">
        <f>Z92+Z93</f>
        <v>268.641368</v>
      </c>
      <c r="AH92" s="15"/>
      <c r="AI92" s="157">
        <v>693.58</v>
      </c>
      <c r="AK92" s="144">
        <f>AF92/AI92</f>
        <v>0.3873257129675019</v>
      </c>
    </row>
    <row r="93" spans="1:37" ht="12.75" customHeight="1" hidden="1">
      <c r="A93" s="127"/>
      <c r="B93" s="128"/>
      <c r="C93" s="132"/>
      <c r="D93" s="133"/>
      <c r="E93" s="133"/>
      <c r="F93" s="133"/>
      <c r="G93" s="134"/>
      <c r="H93" s="209" t="s">
        <v>10</v>
      </c>
      <c r="I93" s="135" t="s">
        <v>11</v>
      </c>
      <c r="J93" s="136"/>
      <c r="K93" s="141">
        <f t="shared" si="11"/>
        <v>1780.82</v>
      </c>
      <c r="L93" s="141"/>
      <c r="M93" s="141"/>
      <c r="N93" s="141"/>
      <c r="O93" s="159">
        <f>+'[7]Шуш_3 эт и выше'!O93</f>
        <v>0.0724</v>
      </c>
      <c r="P93" s="159"/>
      <c r="Q93" s="159"/>
      <c r="R93" s="159"/>
      <c r="S93" s="159"/>
      <c r="T93" s="141">
        <f>K93*O93</f>
        <v>128.931368</v>
      </c>
      <c r="U93" s="141"/>
      <c r="V93" s="141"/>
      <c r="W93" s="141"/>
      <c r="X93" s="141"/>
      <c r="Y93" s="51">
        <v>0</v>
      </c>
      <c r="Z93" s="50">
        <f t="shared" si="10"/>
        <v>128.931368</v>
      </c>
      <c r="AF93" s="143"/>
      <c r="AH93" s="15"/>
      <c r="AI93" s="158"/>
      <c r="AK93" s="145"/>
    </row>
    <row r="94" spans="1:37" ht="12.75" customHeight="1" hidden="1">
      <c r="A94" s="125" t="s">
        <v>7</v>
      </c>
      <c r="B94" s="126"/>
      <c r="C94" s="129" t="s">
        <v>86</v>
      </c>
      <c r="D94" s="130"/>
      <c r="E94" s="130"/>
      <c r="F94" s="130"/>
      <c r="G94" s="131"/>
      <c r="H94" s="209" t="s">
        <v>8</v>
      </c>
      <c r="I94" s="135" t="s">
        <v>9</v>
      </c>
      <c r="J94" s="136"/>
      <c r="K94" s="141">
        <f t="shared" si="11"/>
        <v>75.11</v>
      </c>
      <c r="L94" s="141"/>
      <c r="M94" s="141"/>
      <c r="N94" s="141"/>
      <c r="O94" s="163">
        <f>+ROUND('[7]Шуш_3 эт и выше'!O94,2)</f>
        <v>1.24</v>
      </c>
      <c r="P94" s="164"/>
      <c r="Q94" s="164"/>
      <c r="R94" s="164"/>
      <c r="S94" s="165"/>
      <c r="T94" s="141">
        <f>ROUND(K94*O94,2)</f>
        <v>93.14</v>
      </c>
      <c r="U94" s="141"/>
      <c r="V94" s="141"/>
      <c r="W94" s="141"/>
      <c r="X94" s="141"/>
      <c r="Y94" s="49">
        <f>ROUND(T94*$AF$26,2)</f>
        <v>46.57</v>
      </c>
      <c r="Z94" s="50">
        <f t="shared" si="10"/>
        <v>139.71</v>
      </c>
      <c r="AF94" s="142">
        <f>Z94+Z95</f>
        <v>291.257782</v>
      </c>
      <c r="AH94" s="15"/>
      <c r="AI94" s="157">
        <v>693.58</v>
      </c>
      <c r="AK94" s="144">
        <f>AF94/AI94</f>
        <v>0.4199339398483232</v>
      </c>
    </row>
    <row r="95" spans="1:37" ht="12.75" customHeight="1" hidden="1">
      <c r="A95" s="127"/>
      <c r="B95" s="128"/>
      <c r="C95" s="132"/>
      <c r="D95" s="133"/>
      <c r="E95" s="133"/>
      <c r="F95" s="133"/>
      <c r="G95" s="134"/>
      <c r="H95" s="209" t="s">
        <v>10</v>
      </c>
      <c r="I95" s="135" t="s">
        <v>11</v>
      </c>
      <c r="J95" s="136"/>
      <c r="K95" s="141">
        <f t="shared" si="11"/>
        <v>1780.82</v>
      </c>
      <c r="L95" s="141"/>
      <c r="M95" s="141"/>
      <c r="N95" s="141"/>
      <c r="O95" s="159">
        <f>+'[7]Шуш_3 эт и выше'!O95</f>
        <v>0.0851</v>
      </c>
      <c r="P95" s="159"/>
      <c r="Q95" s="159"/>
      <c r="R95" s="159"/>
      <c r="S95" s="159"/>
      <c r="T95" s="141">
        <f>K95*O95</f>
        <v>151.54778199999998</v>
      </c>
      <c r="U95" s="141"/>
      <c r="V95" s="141"/>
      <c r="W95" s="141"/>
      <c r="X95" s="141"/>
      <c r="Y95" s="51">
        <v>0</v>
      </c>
      <c r="Z95" s="50">
        <f t="shared" si="10"/>
        <v>151.54778199999998</v>
      </c>
      <c r="AF95" s="143"/>
      <c r="AH95" s="15"/>
      <c r="AI95" s="158"/>
      <c r="AK95" s="145"/>
    </row>
    <row r="96" spans="1:37" ht="12.75" customHeight="1" hidden="1">
      <c r="A96" s="125" t="s">
        <v>7</v>
      </c>
      <c r="B96" s="126"/>
      <c r="C96" s="129" t="s">
        <v>87</v>
      </c>
      <c r="D96" s="130"/>
      <c r="E96" s="130"/>
      <c r="F96" s="130"/>
      <c r="G96" s="131"/>
      <c r="H96" s="209" t="s">
        <v>8</v>
      </c>
      <c r="I96" s="135" t="s">
        <v>9</v>
      </c>
      <c r="J96" s="136"/>
      <c r="K96" s="141">
        <f t="shared" si="11"/>
        <v>75.11</v>
      </c>
      <c r="L96" s="141"/>
      <c r="M96" s="141"/>
      <c r="N96" s="141"/>
      <c r="O96" s="163">
        <f>+ROUND('[7]Шуш_3 эт и выше'!O96,2)</f>
        <v>1.24</v>
      </c>
      <c r="P96" s="164"/>
      <c r="Q96" s="164"/>
      <c r="R96" s="164"/>
      <c r="S96" s="165"/>
      <c r="T96" s="141">
        <f>ROUND(K96*O96,2)</f>
        <v>93.14</v>
      </c>
      <c r="U96" s="141"/>
      <c r="V96" s="141"/>
      <c r="W96" s="141"/>
      <c r="X96" s="141"/>
      <c r="Y96" s="49">
        <f>ROUND(T96*$AF$26,2)</f>
        <v>46.57</v>
      </c>
      <c r="Z96" s="50">
        <f t="shared" si="10"/>
        <v>139.71</v>
      </c>
      <c r="AF96" s="142">
        <f>Z96+Z97</f>
        <v>279.86053400000003</v>
      </c>
      <c r="AH96" s="15"/>
      <c r="AI96" s="157">
        <v>693.58</v>
      </c>
      <c r="AK96" s="144">
        <f>AF96/AI96</f>
        <v>0.40350144756192513</v>
      </c>
    </row>
    <row r="97" spans="1:37" ht="12.75" customHeight="1" hidden="1">
      <c r="A97" s="127"/>
      <c r="B97" s="128"/>
      <c r="C97" s="132"/>
      <c r="D97" s="133"/>
      <c r="E97" s="133"/>
      <c r="F97" s="133"/>
      <c r="G97" s="134"/>
      <c r="H97" s="209" t="s">
        <v>10</v>
      </c>
      <c r="I97" s="135" t="s">
        <v>11</v>
      </c>
      <c r="J97" s="136"/>
      <c r="K97" s="141">
        <f t="shared" si="11"/>
        <v>1780.82</v>
      </c>
      <c r="L97" s="141"/>
      <c r="M97" s="141"/>
      <c r="N97" s="141"/>
      <c r="O97" s="159">
        <f>+'[7]Шуш_3 эт и выше'!O97</f>
        <v>0.0787</v>
      </c>
      <c r="P97" s="159"/>
      <c r="Q97" s="159"/>
      <c r="R97" s="159"/>
      <c r="S97" s="159"/>
      <c r="T97" s="141">
        <f>K97*O97</f>
        <v>140.150534</v>
      </c>
      <c r="U97" s="141"/>
      <c r="V97" s="141"/>
      <c r="W97" s="141"/>
      <c r="X97" s="141"/>
      <c r="Y97" s="51">
        <v>0</v>
      </c>
      <c r="Z97" s="50">
        <f t="shared" si="10"/>
        <v>140.150534</v>
      </c>
      <c r="AF97" s="143"/>
      <c r="AH97" s="15"/>
      <c r="AI97" s="158"/>
      <c r="AK97" s="145"/>
    </row>
    <row r="98" spans="4:34" ht="12.75" hidden="1">
      <c r="D98" s="61"/>
      <c r="E98" s="61"/>
      <c r="F98" s="61"/>
      <c r="G98" s="61"/>
      <c r="H98" s="61"/>
      <c r="I98" s="61"/>
      <c r="J98" s="61"/>
      <c r="AH98" s="15"/>
    </row>
    <row r="99" spans="1:32" s="24" customFormat="1" ht="29.25" customHeight="1" hidden="1">
      <c r="A99" s="149" t="s">
        <v>46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</row>
    <row r="100" spans="1:34" ht="52.5" hidden="1">
      <c r="A100" s="109" t="s">
        <v>4</v>
      </c>
      <c r="B100" s="110"/>
      <c r="C100" s="111" t="s">
        <v>28</v>
      </c>
      <c r="D100" s="112"/>
      <c r="E100" s="112"/>
      <c r="F100" s="112"/>
      <c r="G100" s="112"/>
      <c r="H100" s="113"/>
      <c r="I100" s="114" t="s">
        <v>5</v>
      </c>
      <c r="J100" s="114"/>
      <c r="K100" s="114" t="s">
        <v>29</v>
      </c>
      <c r="L100" s="114"/>
      <c r="M100" s="114"/>
      <c r="N100" s="114"/>
      <c r="O100" s="114" t="str">
        <f>+O88</f>
        <v>Норматив
 горячей воды
куб.м. ** Гкал/куб.м</v>
      </c>
      <c r="P100" s="114"/>
      <c r="Q100" s="114"/>
      <c r="R100" s="114"/>
      <c r="S100" s="114"/>
      <c r="T100" s="114" t="s">
        <v>77</v>
      </c>
      <c r="U100" s="114"/>
      <c r="V100" s="114"/>
      <c r="W100" s="114"/>
      <c r="X100" s="114"/>
      <c r="Y100" s="48" t="s">
        <v>78</v>
      </c>
      <c r="Z100" s="48" t="s">
        <v>79</v>
      </c>
      <c r="AH100" s="15"/>
    </row>
    <row r="101" spans="1:37" ht="12.75" customHeight="1" hidden="1">
      <c r="A101" s="118">
        <v>1</v>
      </c>
      <c r="B101" s="119"/>
      <c r="C101" s="118">
        <v>2</v>
      </c>
      <c r="D101" s="120"/>
      <c r="E101" s="120"/>
      <c r="F101" s="120"/>
      <c r="G101" s="120"/>
      <c r="H101" s="119"/>
      <c r="I101" s="121">
        <v>3</v>
      </c>
      <c r="J101" s="121"/>
      <c r="K101" s="121">
        <v>4</v>
      </c>
      <c r="L101" s="121"/>
      <c r="M101" s="121"/>
      <c r="N101" s="121"/>
      <c r="O101" s="121">
        <v>5</v>
      </c>
      <c r="P101" s="121"/>
      <c r="Q101" s="121"/>
      <c r="R101" s="121"/>
      <c r="S101" s="121"/>
      <c r="T101" s="122">
        <v>6</v>
      </c>
      <c r="U101" s="123"/>
      <c r="V101" s="123"/>
      <c r="W101" s="123"/>
      <c r="X101" s="124"/>
      <c r="Y101" s="45">
        <v>7</v>
      </c>
      <c r="Z101" s="45">
        <v>8</v>
      </c>
      <c r="AH101" s="15"/>
      <c r="AI101" s="14"/>
      <c r="AK101" s="14"/>
    </row>
    <row r="102" spans="1:37" ht="12.75" customHeight="1" hidden="1">
      <c r="A102" s="125" t="s">
        <v>7</v>
      </c>
      <c r="B102" s="126"/>
      <c r="C102" s="129" t="s">
        <v>84</v>
      </c>
      <c r="D102" s="130"/>
      <c r="E102" s="130"/>
      <c r="F102" s="130"/>
      <c r="G102" s="131"/>
      <c r="H102" s="209" t="s">
        <v>8</v>
      </c>
      <c r="I102" s="135" t="s">
        <v>9</v>
      </c>
      <c r="J102" s="136"/>
      <c r="K102" s="141">
        <f>K16</f>
        <v>75.11</v>
      </c>
      <c r="L102" s="141"/>
      <c r="M102" s="141"/>
      <c r="N102" s="141"/>
      <c r="O102" s="163">
        <f>+ROUND('[7]Шуш_3 эт и выше'!O102,2)</f>
        <v>0.77</v>
      </c>
      <c r="P102" s="164"/>
      <c r="Q102" s="164"/>
      <c r="R102" s="164"/>
      <c r="S102" s="165"/>
      <c r="T102" s="141">
        <f>ROUND(K102*O102,2)</f>
        <v>57.83</v>
      </c>
      <c r="U102" s="141"/>
      <c r="V102" s="141"/>
      <c r="W102" s="141"/>
      <c r="X102" s="141"/>
      <c r="Y102" s="49">
        <f>ROUND(T102*$AF$26,2)</f>
        <v>28.92</v>
      </c>
      <c r="Z102" s="50">
        <f aca="true" t="shared" si="12" ref="Z102:Z109">+T102+Y102</f>
        <v>86.75</v>
      </c>
      <c r="AF102" s="142">
        <f>Z102+Z103</f>
        <v>173.832098</v>
      </c>
      <c r="AH102" s="15"/>
      <c r="AI102" s="157">
        <v>440.15</v>
      </c>
      <c r="AK102" s="144">
        <f>AF102/AI102</f>
        <v>0.3949383119391117</v>
      </c>
    </row>
    <row r="103" spans="1:37" ht="12.75" customHeight="1" hidden="1">
      <c r="A103" s="127"/>
      <c r="B103" s="128"/>
      <c r="C103" s="132"/>
      <c r="D103" s="133"/>
      <c r="E103" s="133"/>
      <c r="F103" s="133"/>
      <c r="G103" s="134"/>
      <c r="H103" s="209" t="s">
        <v>10</v>
      </c>
      <c r="I103" s="135" t="s">
        <v>11</v>
      </c>
      <c r="J103" s="136"/>
      <c r="K103" s="141">
        <f>K17</f>
        <v>1780.82</v>
      </c>
      <c r="L103" s="141"/>
      <c r="M103" s="141"/>
      <c r="N103" s="141"/>
      <c r="O103" s="159">
        <f>+'[7]Шуш_3 эт и выше'!O103</f>
        <v>0.0489</v>
      </c>
      <c r="P103" s="159"/>
      <c r="Q103" s="159"/>
      <c r="R103" s="159"/>
      <c r="S103" s="159"/>
      <c r="T103" s="141">
        <f>K103*O103</f>
        <v>87.082098</v>
      </c>
      <c r="U103" s="141"/>
      <c r="V103" s="141"/>
      <c r="W103" s="141"/>
      <c r="X103" s="141"/>
      <c r="Y103" s="51">
        <v>0</v>
      </c>
      <c r="Z103" s="50">
        <f t="shared" si="12"/>
        <v>87.082098</v>
      </c>
      <c r="AF103" s="143"/>
      <c r="AH103" s="15"/>
      <c r="AI103" s="158"/>
      <c r="AK103" s="145"/>
    </row>
    <row r="104" spans="1:37" ht="12.75" customHeight="1" hidden="1">
      <c r="A104" s="125" t="s">
        <v>7</v>
      </c>
      <c r="B104" s="126"/>
      <c r="C104" s="129" t="s">
        <v>85</v>
      </c>
      <c r="D104" s="130"/>
      <c r="E104" s="130"/>
      <c r="F104" s="130"/>
      <c r="G104" s="131"/>
      <c r="H104" s="209" t="s">
        <v>8</v>
      </c>
      <c r="I104" s="135" t="s">
        <v>9</v>
      </c>
      <c r="J104" s="136"/>
      <c r="K104" s="141">
        <f aca="true" t="shared" si="13" ref="K104:K109">K54</f>
        <v>75.11</v>
      </c>
      <c r="L104" s="141"/>
      <c r="M104" s="141"/>
      <c r="N104" s="141"/>
      <c r="O104" s="163">
        <f>+ROUND('[7]Шуш_3 эт и выше'!O104,2)</f>
        <v>0.77</v>
      </c>
      <c r="P104" s="164"/>
      <c r="Q104" s="164"/>
      <c r="R104" s="164"/>
      <c r="S104" s="165"/>
      <c r="T104" s="141">
        <f>ROUND(K104*O104,2)</f>
        <v>57.83</v>
      </c>
      <c r="U104" s="141"/>
      <c r="V104" s="141"/>
      <c r="W104" s="141"/>
      <c r="X104" s="141"/>
      <c r="Y104" s="49">
        <f>ROUND(T104*$AF$26,2)</f>
        <v>28.92</v>
      </c>
      <c r="Z104" s="50">
        <f t="shared" si="12"/>
        <v>86.75</v>
      </c>
      <c r="AF104" s="142">
        <f>Z104+Z105</f>
        <v>166.8869</v>
      </c>
      <c r="AH104" s="15"/>
      <c r="AI104" s="157">
        <v>693.58</v>
      </c>
      <c r="AK104" s="144">
        <f>AF104/AI104</f>
        <v>0.24061665561290693</v>
      </c>
    </row>
    <row r="105" spans="1:37" ht="12.75" customHeight="1" hidden="1">
      <c r="A105" s="127"/>
      <c r="B105" s="128"/>
      <c r="C105" s="132"/>
      <c r="D105" s="133"/>
      <c r="E105" s="133"/>
      <c r="F105" s="133"/>
      <c r="G105" s="134"/>
      <c r="H105" s="209" t="s">
        <v>10</v>
      </c>
      <c r="I105" s="135" t="s">
        <v>11</v>
      </c>
      <c r="J105" s="136"/>
      <c r="K105" s="141">
        <f t="shared" si="13"/>
        <v>1780.82</v>
      </c>
      <c r="L105" s="141"/>
      <c r="M105" s="141"/>
      <c r="N105" s="141"/>
      <c r="O105" s="159">
        <f>+'[7]Шуш_3 эт и выше'!O105</f>
        <v>0.045</v>
      </c>
      <c r="P105" s="159"/>
      <c r="Q105" s="159"/>
      <c r="R105" s="159"/>
      <c r="S105" s="159"/>
      <c r="T105" s="141">
        <f>K105*O105</f>
        <v>80.1369</v>
      </c>
      <c r="U105" s="141"/>
      <c r="V105" s="141"/>
      <c r="W105" s="141"/>
      <c r="X105" s="141"/>
      <c r="Y105" s="51">
        <v>0</v>
      </c>
      <c r="Z105" s="50">
        <f t="shared" si="12"/>
        <v>80.1369</v>
      </c>
      <c r="AF105" s="143"/>
      <c r="AH105" s="15"/>
      <c r="AI105" s="158"/>
      <c r="AK105" s="145"/>
    </row>
    <row r="106" spans="1:37" ht="12.75" customHeight="1" hidden="1">
      <c r="A106" s="125" t="s">
        <v>7</v>
      </c>
      <c r="B106" s="126"/>
      <c r="C106" s="129" t="s">
        <v>86</v>
      </c>
      <c r="D106" s="130"/>
      <c r="E106" s="130"/>
      <c r="F106" s="130"/>
      <c r="G106" s="131"/>
      <c r="H106" s="209" t="s">
        <v>8</v>
      </c>
      <c r="I106" s="135" t="s">
        <v>9</v>
      </c>
      <c r="J106" s="136"/>
      <c r="K106" s="141">
        <f t="shared" si="13"/>
        <v>75.11</v>
      </c>
      <c r="L106" s="141"/>
      <c r="M106" s="141"/>
      <c r="N106" s="141"/>
      <c r="O106" s="163">
        <f>+ROUND('[7]Шуш_3 эт и выше'!O106,2)</f>
        <v>0.77</v>
      </c>
      <c r="P106" s="164"/>
      <c r="Q106" s="164"/>
      <c r="R106" s="164"/>
      <c r="S106" s="165"/>
      <c r="T106" s="141">
        <f>ROUND(K106*O106,2)</f>
        <v>57.83</v>
      </c>
      <c r="U106" s="141"/>
      <c r="V106" s="141"/>
      <c r="W106" s="141"/>
      <c r="X106" s="141"/>
      <c r="Y106" s="49">
        <f>ROUND(T106*$AF$26,2)</f>
        <v>28.92</v>
      </c>
      <c r="Z106" s="50">
        <f t="shared" si="12"/>
        <v>86.75</v>
      </c>
      <c r="AF106" s="142">
        <f>Z106+Z107</f>
        <v>180.77729599999998</v>
      </c>
      <c r="AH106" s="15"/>
      <c r="AI106" s="157">
        <v>693.58</v>
      </c>
      <c r="AK106" s="144">
        <f>AF106/AI106</f>
        <v>0.2606437555869546</v>
      </c>
    </row>
    <row r="107" spans="1:37" ht="12.75" customHeight="1" hidden="1">
      <c r="A107" s="127"/>
      <c r="B107" s="128"/>
      <c r="C107" s="132"/>
      <c r="D107" s="133"/>
      <c r="E107" s="133"/>
      <c r="F107" s="133"/>
      <c r="G107" s="134"/>
      <c r="H107" s="209" t="s">
        <v>10</v>
      </c>
      <c r="I107" s="135" t="s">
        <v>11</v>
      </c>
      <c r="J107" s="136"/>
      <c r="K107" s="141">
        <f t="shared" si="13"/>
        <v>1780.82</v>
      </c>
      <c r="L107" s="141"/>
      <c r="M107" s="141"/>
      <c r="N107" s="141"/>
      <c r="O107" s="159">
        <f>+'[7]Шуш_3 эт и выше'!O107</f>
        <v>0.0528</v>
      </c>
      <c r="P107" s="159"/>
      <c r="Q107" s="159"/>
      <c r="R107" s="159"/>
      <c r="S107" s="159"/>
      <c r="T107" s="141">
        <f>K107*O107</f>
        <v>94.02729599999999</v>
      </c>
      <c r="U107" s="141"/>
      <c r="V107" s="141"/>
      <c r="W107" s="141"/>
      <c r="X107" s="141"/>
      <c r="Y107" s="51">
        <v>0</v>
      </c>
      <c r="Z107" s="50">
        <f t="shared" si="12"/>
        <v>94.02729599999999</v>
      </c>
      <c r="AF107" s="143"/>
      <c r="AH107" s="15"/>
      <c r="AI107" s="158"/>
      <c r="AK107" s="145"/>
    </row>
    <row r="108" spans="1:37" ht="12.75" customHeight="1" hidden="1">
      <c r="A108" s="125" t="s">
        <v>7</v>
      </c>
      <c r="B108" s="126"/>
      <c r="C108" s="129" t="s">
        <v>87</v>
      </c>
      <c r="D108" s="130"/>
      <c r="E108" s="130"/>
      <c r="F108" s="130"/>
      <c r="G108" s="131"/>
      <c r="H108" s="209" t="s">
        <v>8</v>
      </c>
      <c r="I108" s="135" t="s">
        <v>9</v>
      </c>
      <c r="J108" s="136"/>
      <c r="K108" s="141">
        <f t="shared" si="13"/>
        <v>75.11</v>
      </c>
      <c r="L108" s="141"/>
      <c r="M108" s="141"/>
      <c r="N108" s="141"/>
      <c r="O108" s="163">
        <f>+ROUND('[7]Шуш_3 эт и выше'!O108,2)</f>
        <v>0.77</v>
      </c>
      <c r="P108" s="164"/>
      <c r="Q108" s="164"/>
      <c r="R108" s="164"/>
      <c r="S108" s="165"/>
      <c r="T108" s="141">
        <f>ROUND(K108*O108,2)</f>
        <v>57.83</v>
      </c>
      <c r="U108" s="141"/>
      <c r="V108" s="141"/>
      <c r="W108" s="141"/>
      <c r="X108" s="141"/>
      <c r="Y108" s="49">
        <f>ROUND(T108*$AF$26,2)</f>
        <v>28.92</v>
      </c>
      <c r="Z108" s="50">
        <f t="shared" si="12"/>
        <v>86.75</v>
      </c>
      <c r="AF108" s="142">
        <f>Z108+Z109</f>
        <v>173.832098</v>
      </c>
      <c r="AH108" s="15"/>
      <c r="AI108" s="157">
        <v>693.58</v>
      </c>
      <c r="AK108" s="144">
        <f>AF108/AI108</f>
        <v>0.25063020559993077</v>
      </c>
    </row>
    <row r="109" spans="1:37" ht="12.75" customHeight="1" hidden="1">
      <c r="A109" s="127"/>
      <c r="B109" s="128"/>
      <c r="C109" s="132"/>
      <c r="D109" s="133"/>
      <c r="E109" s="133"/>
      <c r="F109" s="133"/>
      <c r="G109" s="134"/>
      <c r="H109" s="209" t="s">
        <v>10</v>
      </c>
      <c r="I109" s="135" t="s">
        <v>11</v>
      </c>
      <c r="J109" s="136"/>
      <c r="K109" s="141">
        <f t="shared" si="13"/>
        <v>1780.82</v>
      </c>
      <c r="L109" s="141"/>
      <c r="M109" s="141"/>
      <c r="N109" s="141"/>
      <c r="O109" s="159">
        <f>+'[7]Шуш_3 эт и выше'!O109</f>
        <v>0.0489</v>
      </c>
      <c r="P109" s="159"/>
      <c r="Q109" s="159"/>
      <c r="R109" s="159"/>
      <c r="S109" s="159"/>
      <c r="T109" s="141">
        <f>K109*O109</f>
        <v>87.082098</v>
      </c>
      <c r="U109" s="141"/>
      <c r="V109" s="141"/>
      <c r="W109" s="141"/>
      <c r="X109" s="141"/>
      <c r="Y109" s="51">
        <v>0</v>
      </c>
      <c r="Z109" s="50">
        <f t="shared" si="12"/>
        <v>87.082098</v>
      </c>
      <c r="AF109" s="143"/>
      <c r="AH109" s="15"/>
      <c r="AI109" s="158"/>
      <c r="AK109" s="145"/>
    </row>
    <row r="110" spans="4:34" ht="12.75" hidden="1">
      <c r="D110" s="61"/>
      <c r="E110" s="61"/>
      <c r="F110" s="61"/>
      <c r="G110" s="61"/>
      <c r="H110" s="61"/>
      <c r="I110" s="61"/>
      <c r="J110" s="61"/>
      <c r="AH110" s="15"/>
    </row>
    <row r="111" spans="1:32" s="24" customFormat="1" ht="29.25" customHeight="1" hidden="1">
      <c r="A111" s="149" t="s">
        <v>47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</row>
    <row r="112" spans="1:34" ht="51" customHeight="1" hidden="1">
      <c r="A112" s="109" t="s">
        <v>4</v>
      </c>
      <c r="B112" s="110"/>
      <c r="C112" s="111" t="s">
        <v>28</v>
      </c>
      <c r="D112" s="112"/>
      <c r="E112" s="112"/>
      <c r="F112" s="112"/>
      <c r="G112" s="112"/>
      <c r="H112" s="113"/>
      <c r="I112" s="114" t="s">
        <v>5</v>
      </c>
      <c r="J112" s="114"/>
      <c r="K112" s="114" t="s">
        <v>29</v>
      </c>
      <c r="L112" s="114"/>
      <c r="M112" s="114"/>
      <c r="N112" s="114"/>
      <c r="O112" s="114" t="str">
        <f>+O100</f>
        <v>Норматив
 горячей воды
куб.м. ** Гкал/куб.м</v>
      </c>
      <c r="P112" s="114"/>
      <c r="Q112" s="114"/>
      <c r="R112" s="114"/>
      <c r="S112" s="114"/>
      <c r="T112" s="114" t="s">
        <v>77</v>
      </c>
      <c r="U112" s="114"/>
      <c r="V112" s="114"/>
      <c r="W112" s="114"/>
      <c r="X112" s="114"/>
      <c r="Y112" s="48" t="s">
        <v>78</v>
      </c>
      <c r="Z112" s="48" t="s">
        <v>79</v>
      </c>
      <c r="AH112" s="15"/>
    </row>
    <row r="113" spans="1:37" ht="12.75" customHeight="1" hidden="1">
      <c r="A113" s="118">
        <v>1</v>
      </c>
      <c r="B113" s="119"/>
      <c r="C113" s="118">
        <v>2</v>
      </c>
      <c r="D113" s="120"/>
      <c r="E113" s="120"/>
      <c r="F113" s="120"/>
      <c r="G113" s="120"/>
      <c r="H113" s="119"/>
      <c r="I113" s="121">
        <v>3</v>
      </c>
      <c r="J113" s="121"/>
      <c r="K113" s="121">
        <v>4</v>
      </c>
      <c r="L113" s="121"/>
      <c r="M113" s="121"/>
      <c r="N113" s="121"/>
      <c r="O113" s="121">
        <v>5</v>
      </c>
      <c r="P113" s="121"/>
      <c r="Q113" s="121"/>
      <c r="R113" s="121"/>
      <c r="S113" s="121"/>
      <c r="T113" s="122">
        <v>6</v>
      </c>
      <c r="U113" s="123"/>
      <c r="V113" s="123"/>
      <c r="W113" s="123"/>
      <c r="X113" s="124"/>
      <c r="Y113" s="45">
        <v>7</v>
      </c>
      <c r="Z113" s="45">
        <v>8</v>
      </c>
      <c r="AH113" s="15"/>
      <c r="AI113" s="14"/>
      <c r="AK113" s="14"/>
    </row>
    <row r="114" spans="1:37" ht="12.75" customHeight="1" hidden="1">
      <c r="A114" s="125" t="s">
        <v>7</v>
      </c>
      <c r="B114" s="126"/>
      <c r="C114" s="129" t="s">
        <v>84</v>
      </c>
      <c r="D114" s="130"/>
      <c r="E114" s="130"/>
      <c r="F114" s="130"/>
      <c r="G114" s="131"/>
      <c r="H114" s="209" t="s">
        <v>8</v>
      </c>
      <c r="I114" s="135" t="s">
        <v>9</v>
      </c>
      <c r="J114" s="136"/>
      <c r="K114" s="141">
        <f>K16</f>
        <v>75.11</v>
      </c>
      <c r="L114" s="141"/>
      <c r="M114" s="141"/>
      <c r="N114" s="141"/>
      <c r="O114" s="163">
        <f>+ROUND('[7]Шуш_3 эт и выше'!O114,2)</f>
        <v>1.24</v>
      </c>
      <c r="P114" s="164"/>
      <c r="Q114" s="164"/>
      <c r="R114" s="164"/>
      <c r="S114" s="165"/>
      <c r="T114" s="141">
        <f>ROUND(K114*O114,2)</f>
        <v>93.14</v>
      </c>
      <c r="U114" s="141"/>
      <c r="V114" s="141"/>
      <c r="W114" s="141"/>
      <c r="X114" s="141"/>
      <c r="Y114" s="49">
        <f>ROUND(T114*$AF$26,2)</f>
        <v>46.57</v>
      </c>
      <c r="Z114" s="50">
        <f aca="true" t="shared" si="14" ref="Z114:Z121">+T114+Y114</f>
        <v>139.71</v>
      </c>
      <c r="AF114" s="142">
        <f>Z114+Z115</f>
        <v>279.86053400000003</v>
      </c>
      <c r="AH114" s="15"/>
      <c r="AI114" s="157">
        <v>155.6</v>
      </c>
      <c r="AK114" s="144">
        <f>AF114/AI114</f>
        <v>1.798589550128535</v>
      </c>
    </row>
    <row r="115" spans="1:37" ht="12.75" customHeight="1" hidden="1">
      <c r="A115" s="127"/>
      <c r="B115" s="128"/>
      <c r="C115" s="132"/>
      <c r="D115" s="133"/>
      <c r="E115" s="133"/>
      <c r="F115" s="133"/>
      <c r="G115" s="134"/>
      <c r="H115" s="209" t="s">
        <v>10</v>
      </c>
      <c r="I115" s="135" t="s">
        <v>11</v>
      </c>
      <c r="J115" s="136"/>
      <c r="K115" s="141">
        <f>K17</f>
        <v>1780.82</v>
      </c>
      <c r="L115" s="141"/>
      <c r="M115" s="141"/>
      <c r="N115" s="141"/>
      <c r="O115" s="159">
        <f>+'[7]Шуш_3 эт и выше'!O115</f>
        <v>0.0787</v>
      </c>
      <c r="P115" s="159"/>
      <c r="Q115" s="159"/>
      <c r="R115" s="159"/>
      <c r="S115" s="159"/>
      <c r="T115" s="141">
        <f>K115*O115</f>
        <v>140.150534</v>
      </c>
      <c r="U115" s="141"/>
      <c r="V115" s="141"/>
      <c r="W115" s="141"/>
      <c r="X115" s="141"/>
      <c r="Y115" s="51">
        <v>0</v>
      </c>
      <c r="Z115" s="50">
        <f t="shared" si="14"/>
        <v>140.150534</v>
      </c>
      <c r="AF115" s="143"/>
      <c r="AH115" s="15"/>
      <c r="AI115" s="158"/>
      <c r="AK115" s="145"/>
    </row>
    <row r="116" spans="1:37" ht="12.75" customHeight="1" hidden="1">
      <c r="A116" s="125" t="s">
        <v>7</v>
      </c>
      <c r="B116" s="126"/>
      <c r="C116" s="129" t="s">
        <v>85</v>
      </c>
      <c r="D116" s="130"/>
      <c r="E116" s="130"/>
      <c r="F116" s="130"/>
      <c r="G116" s="131"/>
      <c r="H116" s="209" t="s">
        <v>8</v>
      </c>
      <c r="I116" s="135" t="s">
        <v>9</v>
      </c>
      <c r="J116" s="136"/>
      <c r="K116" s="141">
        <f aca="true" t="shared" si="15" ref="K116:K121">K66</f>
        <v>75.11</v>
      </c>
      <c r="L116" s="141"/>
      <c r="M116" s="141"/>
      <c r="N116" s="141"/>
      <c r="O116" s="163">
        <f>+ROUND('[7]Шуш_3 эт и выше'!O116,2)</f>
        <v>1.24</v>
      </c>
      <c r="P116" s="164"/>
      <c r="Q116" s="164"/>
      <c r="R116" s="164"/>
      <c r="S116" s="165"/>
      <c r="T116" s="141">
        <f>ROUND(K116*O116,2)</f>
        <v>93.14</v>
      </c>
      <c r="U116" s="141"/>
      <c r="V116" s="141"/>
      <c r="W116" s="141"/>
      <c r="X116" s="141"/>
      <c r="Y116" s="49">
        <f>ROUND(T116*$AF$26,2)</f>
        <v>46.57</v>
      </c>
      <c r="Z116" s="50">
        <f t="shared" si="14"/>
        <v>139.71</v>
      </c>
      <c r="AF116" s="142">
        <f>Z116+Z117</f>
        <v>268.641368</v>
      </c>
      <c r="AH116" s="15"/>
      <c r="AI116" s="157">
        <v>693.58</v>
      </c>
      <c r="AK116" s="144">
        <f>AF116/AI116</f>
        <v>0.3873257129675019</v>
      </c>
    </row>
    <row r="117" spans="1:37" ht="12.75" customHeight="1" hidden="1">
      <c r="A117" s="127"/>
      <c r="B117" s="128"/>
      <c r="C117" s="132"/>
      <c r="D117" s="133"/>
      <c r="E117" s="133"/>
      <c r="F117" s="133"/>
      <c r="G117" s="134"/>
      <c r="H117" s="209" t="s">
        <v>10</v>
      </c>
      <c r="I117" s="135" t="s">
        <v>11</v>
      </c>
      <c r="J117" s="136"/>
      <c r="K117" s="141">
        <f t="shared" si="15"/>
        <v>1780.82</v>
      </c>
      <c r="L117" s="141"/>
      <c r="M117" s="141"/>
      <c r="N117" s="141"/>
      <c r="O117" s="159">
        <f>+'[7]Шуш_3 эт и выше'!O117</f>
        <v>0.0724</v>
      </c>
      <c r="P117" s="159"/>
      <c r="Q117" s="159"/>
      <c r="R117" s="159"/>
      <c r="S117" s="159"/>
      <c r="T117" s="141">
        <f>K117*O117</f>
        <v>128.931368</v>
      </c>
      <c r="U117" s="141"/>
      <c r="V117" s="141"/>
      <c r="W117" s="141"/>
      <c r="X117" s="141"/>
      <c r="Y117" s="51">
        <v>0</v>
      </c>
      <c r="Z117" s="50">
        <f t="shared" si="14"/>
        <v>128.931368</v>
      </c>
      <c r="AF117" s="143"/>
      <c r="AH117" s="15"/>
      <c r="AI117" s="158"/>
      <c r="AK117" s="145"/>
    </row>
    <row r="118" spans="1:37" ht="12.75" customHeight="1" hidden="1">
      <c r="A118" s="125" t="s">
        <v>7</v>
      </c>
      <c r="B118" s="126"/>
      <c r="C118" s="129" t="s">
        <v>86</v>
      </c>
      <c r="D118" s="130"/>
      <c r="E118" s="130"/>
      <c r="F118" s="130"/>
      <c r="G118" s="131"/>
      <c r="H118" s="209" t="s">
        <v>8</v>
      </c>
      <c r="I118" s="135" t="s">
        <v>9</v>
      </c>
      <c r="J118" s="136"/>
      <c r="K118" s="141">
        <f t="shared" si="15"/>
        <v>75.11</v>
      </c>
      <c r="L118" s="141"/>
      <c r="M118" s="141"/>
      <c r="N118" s="141"/>
      <c r="O118" s="163">
        <f>+ROUND('[7]Шуш_3 эт и выше'!O118,2)</f>
        <v>1.24</v>
      </c>
      <c r="P118" s="164"/>
      <c r="Q118" s="164"/>
      <c r="R118" s="164"/>
      <c r="S118" s="165"/>
      <c r="T118" s="141">
        <f>ROUND(K118*O118,2)</f>
        <v>93.14</v>
      </c>
      <c r="U118" s="141"/>
      <c r="V118" s="141"/>
      <c r="W118" s="141"/>
      <c r="X118" s="141"/>
      <c r="Y118" s="49">
        <f>ROUND(T118*$AF$26,2)</f>
        <v>46.57</v>
      </c>
      <c r="Z118" s="50">
        <f t="shared" si="14"/>
        <v>139.71</v>
      </c>
      <c r="AF118" s="142">
        <f>Z118+Z119</f>
        <v>291.257782</v>
      </c>
      <c r="AH118" s="15"/>
      <c r="AI118" s="157">
        <v>693.58</v>
      </c>
      <c r="AK118" s="144">
        <f>AF118/AI118</f>
        <v>0.4199339398483232</v>
      </c>
    </row>
    <row r="119" spans="1:37" ht="12.75" customHeight="1" hidden="1">
      <c r="A119" s="127"/>
      <c r="B119" s="128"/>
      <c r="C119" s="132"/>
      <c r="D119" s="133"/>
      <c r="E119" s="133"/>
      <c r="F119" s="133"/>
      <c r="G119" s="134"/>
      <c r="H119" s="209" t="s">
        <v>10</v>
      </c>
      <c r="I119" s="135" t="s">
        <v>11</v>
      </c>
      <c r="J119" s="136"/>
      <c r="K119" s="141">
        <f t="shared" si="15"/>
        <v>1780.82</v>
      </c>
      <c r="L119" s="141"/>
      <c r="M119" s="141"/>
      <c r="N119" s="141"/>
      <c r="O119" s="159">
        <f>+'[7]Шуш_3 эт и выше'!O119</f>
        <v>0.0851</v>
      </c>
      <c r="P119" s="159"/>
      <c r="Q119" s="159"/>
      <c r="R119" s="159"/>
      <c r="S119" s="159"/>
      <c r="T119" s="141">
        <f>K119*O119</f>
        <v>151.54778199999998</v>
      </c>
      <c r="U119" s="141"/>
      <c r="V119" s="141"/>
      <c r="W119" s="141"/>
      <c r="X119" s="141"/>
      <c r="Y119" s="51">
        <v>0</v>
      </c>
      <c r="Z119" s="50">
        <f t="shared" si="14"/>
        <v>151.54778199999998</v>
      </c>
      <c r="AF119" s="143"/>
      <c r="AH119" s="15"/>
      <c r="AI119" s="158"/>
      <c r="AK119" s="145"/>
    </row>
    <row r="120" spans="1:37" ht="12.75" customHeight="1" hidden="1">
      <c r="A120" s="125" t="s">
        <v>7</v>
      </c>
      <c r="B120" s="126"/>
      <c r="C120" s="129" t="s">
        <v>87</v>
      </c>
      <c r="D120" s="130"/>
      <c r="E120" s="130"/>
      <c r="F120" s="130"/>
      <c r="G120" s="131"/>
      <c r="H120" s="209" t="s">
        <v>8</v>
      </c>
      <c r="I120" s="135" t="s">
        <v>9</v>
      </c>
      <c r="J120" s="136"/>
      <c r="K120" s="141">
        <f t="shared" si="15"/>
        <v>75.11</v>
      </c>
      <c r="L120" s="141"/>
      <c r="M120" s="141"/>
      <c r="N120" s="141"/>
      <c r="O120" s="163">
        <f>+ROUND('[7]Шуш_3 эт и выше'!O120,2)</f>
        <v>1.24</v>
      </c>
      <c r="P120" s="164"/>
      <c r="Q120" s="164"/>
      <c r="R120" s="164"/>
      <c r="S120" s="165"/>
      <c r="T120" s="141">
        <f>ROUND(K120*O120,2)</f>
        <v>93.14</v>
      </c>
      <c r="U120" s="141"/>
      <c r="V120" s="141"/>
      <c r="W120" s="141"/>
      <c r="X120" s="141"/>
      <c r="Y120" s="49">
        <f>ROUND(T120*$AF$26,2)</f>
        <v>46.57</v>
      </c>
      <c r="Z120" s="50">
        <f t="shared" si="14"/>
        <v>139.71</v>
      </c>
      <c r="AF120" s="142">
        <f>Z120+Z121</f>
        <v>279.86053400000003</v>
      </c>
      <c r="AH120" s="15"/>
      <c r="AI120" s="157">
        <v>693.58</v>
      </c>
      <c r="AK120" s="144">
        <f>AF120/AI120</f>
        <v>0.40350144756192513</v>
      </c>
    </row>
    <row r="121" spans="1:37" ht="12.75" customHeight="1" hidden="1">
      <c r="A121" s="127"/>
      <c r="B121" s="128"/>
      <c r="C121" s="132"/>
      <c r="D121" s="133"/>
      <c r="E121" s="133"/>
      <c r="F121" s="133"/>
      <c r="G121" s="134"/>
      <c r="H121" s="209" t="s">
        <v>10</v>
      </c>
      <c r="I121" s="135" t="s">
        <v>11</v>
      </c>
      <c r="J121" s="136"/>
      <c r="K121" s="141">
        <f t="shared" si="15"/>
        <v>1780.82</v>
      </c>
      <c r="L121" s="141"/>
      <c r="M121" s="141"/>
      <c r="N121" s="141"/>
      <c r="O121" s="159">
        <f>+'[7]Шуш_3 эт и выше'!O121</f>
        <v>0.0787</v>
      </c>
      <c r="P121" s="159"/>
      <c r="Q121" s="159"/>
      <c r="R121" s="159"/>
      <c r="S121" s="159"/>
      <c r="T121" s="141">
        <f>K121*O121</f>
        <v>140.150534</v>
      </c>
      <c r="U121" s="141"/>
      <c r="V121" s="141"/>
      <c r="W121" s="141"/>
      <c r="X121" s="141"/>
      <c r="Y121" s="51">
        <v>0</v>
      </c>
      <c r="Z121" s="50">
        <f t="shared" si="14"/>
        <v>140.150534</v>
      </c>
      <c r="AF121" s="143"/>
      <c r="AH121" s="15"/>
      <c r="AI121" s="158"/>
      <c r="AK121" s="145"/>
    </row>
    <row r="122" spans="4:34" ht="12.75" hidden="1">
      <c r="D122" s="61"/>
      <c r="E122" s="61"/>
      <c r="F122" s="61"/>
      <c r="G122" s="61"/>
      <c r="H122" s="61"/>
      <c r="I122" s="61"/>
      <c r="J122" s="61"/>
      <c r="AH122" s="15"/>
    </row>
    <row r="123" spans="1:32" s="24" customFormat="1" ht="26.25" customHeight="1">
      <c r="A123" s="149" t="s">
        <v>48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</row>
    <row r="124" spans="1:34" ht="51" customHeight="1" hidden="1">
      <c r="A124" s="109" t="s">
        <v>4</v>
      </c>
      <c r="B124" s="110"/>
      <c r="C124" s="111" t="s">
        <v>28</v>
      </c>
      <c r="D124" s="112"/>
      <c r="E124" s="112"/>
      <c r="F124" s="112"/>
      <c r="G124" s="112"/>
      <c r="H124" s="113"/>
      <c r="I124" s="114" t="s">
        <v>5</v>
      </c>
      <c r="J124" s="114"/>
      <c r="K124" s="114" t="s">
        <v>29</v>
      </c>
      <c r="L124" s="114"/>
      <c r="M124" s="114"/>
      <c r="N124" s="114"/>
      <c r="O124" s="114" t="str">
        <f>+O112</f>
        <v>Норматив
 горячей воды
куб.м. ** Гкал/куб.м</v>
      </c>
      <c r="P124" s="114"/>
      <c r="Q124" s="114"/>
      <c r="R124" s="114"/>
      <c r="S124" s="114"/>
      <c r="T124" s="114" t="s">
        <v>77</v>
      </c>
      <c r="U124" s="114"/>
      <c r="V124" s="114"/>
      <c r="W124" s="114"/>
      <c r="X124" s="114"/>
      <c r="Y124" s="48" t="s">
        <v>78</v>
      </c>
      <c r="Z124" s="48" t="s">
        <v>79</v>
      </c>
      <c r="AH124" s="15"/>
    </row>
    <row r="125" spans="1:37" ht="12.75" customHeight="1" hidden="1">
      <c r="A125" s="118">
        <v>1</v>
      </c>
      <c r="B125" s="119"/>
      <c r="C125" s="118">
        <v>2</v>
      </c>
      <c r="D125" s="120"/>
      <c r="E125" s="120"/>
      <c r="F125" s="120"/>
      <c r="G125" s="120"/>
      <c r="H125" s="119"/>
      <c r="I125" s="121">
        <v>3</v>
      </c>
      <c r="J125" s="121"/>
      <c r="K125" s="121">
        <v>4</v>
      </c>
      <c r="L125" s="121"/>
      <c r="M125" s="121"/>
      <c r="N125" s="121"/>
      <c r="O125" s="121">
        <v>5</v>
      </c>
      <c r="P125" s="121"/>
      <c r="Q125" s="121"/>
      <c r="R125" s="121"/>
      <c r="S125" s="121"/>
      <c r="T125" s="122">
        <v>6</v>
      </c>
      <c r="U125" s="123"/>
      <c r="V125" s="123"/>
      <c r="W125" s="123"/>
      <c r="X125" s="124"/>
      <c r="Y125" s="45">
        <v>7</v>
      </c>
      <c r="Z125" s="45">
        <v>8</v>
      </c>
      <c r="AH125" s="15"/>
      <c r="AI125" s="14"/>
      <c r="AK125" s="14"/>
    </row>
    <row r="126" spans="1:37" ht="12.75" customHeight="1" hidden="1">
      <c r="A126" s="125" t="s">
        <v>7</v>
      </c>
      <c r="B126" s="126"/>
      <c r="C126" s="129" t="s">
        <v>84</v>
      </c>
      <c r="D126" s="130"/>
      <c r="E126" s="130"/>
      <c r="F126" s="130"/>
      <c r="G126" s="131"/>
      <c r="H126" s="209" t="s">
        <v>8</v>
      </c>
      <c r="I126" s="135" t="s">
        <v>9</v>
      </c>
      <c r="J126" s="136"/>
      <c r="K126" s="141">
        <f>K16</f>
        <v>75.11</v>
      </c>
      <c r="L126" s="141"/>
      <c r="M126" s="141"/>
      <c r="N126" s="141"/>
      <c r="O126" s="163">
        <f>+ROUND('[7]Шуш_3 эт и выше'!O126,2)</f>
        <v>0.55</v>
      </c>
      <c r="P126" s="164"/>
      <c r="Q126" s="164"/>
      <c r="R126" s="164"/>
      <c r="S126" s="165"/>
      <c r="T126" s="141">
        <f>ROUND(K126*O126,2)</f>
        <v>41.31</v>
      </c>
      <c r="U126" s="141"/>
      <c r="V126" s="141"/>
      <c r="W126" s="141"/>
      <c r="X126" s="141"/>
      <c r="Y126" s="49">
        <f>ROUND(T126*$AF$26,2)</f>
        <v>20.66</v>
      </c>
      <c r="Z126" s="50">
        <f aca="true" t="shared" si="16" ref="Z126:Z133">+T126+Y126</f>
        <v>61.97</v>
      </c>
      <c r="AF126" s="142">
        <f>Z126+Z127</f>
        <v>124.12061800000001</v>
      </c>
      <c r="AH126" s="15"/>
      <c r="AI126" s="157">
        <v>155.6</v>
      </c>
      <c r="AK126" s="144">
        <f>AF126/AI126</f>
        <v>0.7976903470437019</v>
      </c>
    </row>
    <row r="127" spans="1:37" ht="12.75" customHeight="1" hidden="1">
      <c r="A127" s="127"/>
      <c r="B127" s="128"/>
      <c r="C127" s="132"/>
      <c r="D127" s="133"/>
      <c r="E127" s="133"/>
      <c r="F127" s="133"/>
      <c r="G127" s="134"/>
      <c r="H127" s="209" t="s">
        <v>10</v>
      </c>
      <c r="I127" s="135" t="s">
        <v>11</v>
      </c>
      <c r="J127" s="136"/>
      <c r="K127" s="141">
        <f>K17</f>
        <v>1780.82</v>
      </c>
      <c r="L127" s="141"/>
      <c r="M127" s="141"/>
      <c r="N127" s="141"/>
      <c r="O127" s="159">
        <f>+'[7]Шуш_3 эт и выше'!O127</f>
        <v>0.0349</v>
      </c>
      <c r="P127" s="159"/>
      <c r="Q127" s="159"/>
      <c r="R127" s="159"/>
      <c r="S127" s="159"/>
      <c r="T127" s="141">
        <f>K127*O127</f>
        <v>62.150618</v>
      </c>
      <c r="U127" s="141"/>
      <c r="V127" s="141"/>
      <c r="W127" s="141"/>
      <c r="X127" s="141"/>
      <c r="Y127" s="51">
        <v>0</v>
      </c>
      <c r="Z127" s="50">
        <f t="shared" si="16"/>
        <v>62.150618</v>
      </c>
      <c r="AF127" s="143"/>
      <c r="AH127" s="15"/>
      <c r="AI127" s="158"/>
      <c r="AK127" s="145"/>
    </row>
    <row r="128" spans="1:37" ht="12.75" customHeight="1" hidden="1">
      <c r="A128" s="125" t="s">
        <v>7</v>
      </c>
      <c r="B128" s="126"/>
      <c r="C128" s="129" t="s">
        <v>85</v>
      </c>
      <c r="D128" s="130"/>
      <c r="E128" s="130"/>
      <c r="F128" s="130"/>
      <c r="G128" s="131"/>
      <c r="H128" s="209" t="s">
        <v>8</v>
      </c>
      <c r="I128" s="135" t="s">
        <v>9</v>
      </c>
      <c r="J128" s="136"/>
      <c r="K128" s="141">
        <f aca="true" t="shared" si="17" ref="K128:K133">K78</f>
        <v>75.11</v>
      </c>
      <c r="L128" s="141"/>
      <c r="M128" s="141"/>
      <c r="N128" s="141"/>
      <c r="O128" s="163">
        <f>+ROUND('[7]Шуш_3 эт и выше'!O128,2)</f>
        <v>0.55</v>
      </c>
      <c r="P128" s="164"/>
      <c r="Q128" s="164"/>
      <c r="R128" s="164"/>
      <c r="S128" s="165"/>
      <c r="T128" s="141">
        <f>ROUND(K128*O128,2)</f>
        <v>41.31</v>
      </c>
      <c r="U128" s="141"/>
      <c r="V128" s="141"/>
      <c r="W128" s="141"/>
      <c r="X128" s="141"/>
      <c r="Y128" s="49">
        <f>ROUND(T128*$AF$26,2)</f>
        <v>20.66</v>
      </c>
      <c r="Z128" s="50">
        <f t="shared" si="16"/>
        <v>61.97</v>
      </c>
      <c r="AF128" s="142">
        <f>Z128+Z129</f>
        <v>119.134322</v>
      </c>
      <c r="AH128" s="15"/>
      <c r="AI128" s="157">
        <v>693.58</v>
      </c>
      <c r="AK128" s="144">
        <f>AF128/AI128</f>
        <v>0.1717672395397791</v>
      </c>
    </row>
    <row r="129" spans="1:37" ht="12.75" customHeight="1" hidden="1">
      <c r="A129" s="127"/>
      <c r="B129" s="128"/>
      <c r="C129" s="132"/>
      <c r="D129" s="133"/>
      <c r="E129" s="133"/>
      <c r="F129" s="133"/>
      <c r="G129" s="134"/>
      <c r="H129" s="209" t="s">
        <v>10</v>
      </c>
      <c r="I129" s="135" t="s">
        <v>11</v>
      </c>
      <c r="J129" s="136"/>
      <c r="K129" s="141">
        <f t="shared" si="17"/>
        <v>1780.82</v>
      </c>
      <c r="L129" s="141"/>
      <c r="M129" s="141"/>
      <c r="N129" s="141"/>
      <c r="O129" s="159">
        <f>+'[7]Шуш_3 эт и выше'!O129</f>
        <v>0.0321</v>
      </c>
      <c r="P129" s="159"/>
      <c r="Q129" s="159"/>
      <c r="R129" s="159"/>
      <c r="S129" s="159"/>
      <c r="T129" s="141">
        <f>K129*O129</f>
        <v>57.16432199999999</v>
      </c>
      <c r="U129" s="141"/>
      <c r="V129" s="141"/>
      <c r="W129" s="141"/>
      <c r="X129" s="141"/>
      <c r="Y129" s="51">
        <v>0</v>
      </c>
      <c r="Z129" s="50">
        <f t="shared" si="16"/>
        <v>57.16432199999999</v>
      </c>
      <c r="AF129" s="143"/>
      <c r="AH129" s="15"/>
      <c r="AI129" s="158"/>
      <c r="AK129" s="145"/>
    </row>
    <row r="130" spans="1:37" ht="12.75" customHeight="1">
      <c r="A130" s="125" t="s">
        <v>7</v>
      </c>
      <c r="B130" s="126"/>
      <c r="C130" s="129" t="s">
        <v>86</v>
      </c>
      <c r="D130" s="130"/>
      <c r="E130" s="130"/>
      <c r="F130" s="130"/>
      <c r="G130" s="131"/>
      <c r="H130" s="209" t="s">
        <v>8</v>
      </c>
      <c r="I130" s="135" t="s">
        <v>9</v>
      </c>
      <c r="J130" s="136"/>
      <c r="K130" s="141">
        <f t="shared" si="17"/>
        <v>75.11</v>
      </c>
      <c r="L130" s="141"/>
      <c r="M130" s="141"/>
      <c r="N130" s="141"/>
      <c r="O130" s="163">
        <f>+ROUND('[7]Шуш_3 эт и выше'!O130,2)</f>
        <v>0.55</v>
      </c>
      <c r="P130" s="164"/>
      <c r="Q130" s="164"/>
      <c r="R130" s="164"/>
      <c r="S130" s="165"/>
      <c r="T130" s="141">
        <f>ROUND(K130*O130,2)</f>
        <v>41.31</v>
      </c>
      <c r="U130" s="141"/>
      <c r="V130" s="141"/>
      <c r="W130" s="141"/>
      <c r="X130" s="141"/>
      <c r="Y130" s="49">
        <f>ROUND(T130*$AF$26,2)</f>
        <v>20.66</v>
      </c>
      <c r="Z130" s="50">
        <f t="shared" si="16"/>
        <v>61.97</v>
      </c>
      <c r="AF130" s="142">
        <f>Z130+Z131</f>
        <v>129.106914</v>
      </c>
      <c r="AH130" s="15"/>
      <c r="AI130" s="157">
        <v>693.58</v>
      </c>
      <c r="AK130" s="144">
        <f>AF130/AI130</f>
        <v>0.18614567029037743</v>
      </c>
    </row>
    <row r="131" spans="1:37" ht="12.75" customHeight="1">
      <c r="A131" s="127"/>
      <c r="B131" s="128"/>
      <c r="C131" s="132"/>
      <c r="D131" s="133"/>
      <c r="E131" s="133"/>
      <c r="F131" s="133"/>
      <c r="G131" s="134"/>
      <c r="H131" s="209" t="s">
        <v>10</v>
      </c>
      <c r="I131" s="135" t="s">
        <v>11</v>
      </c>
      <c r="J131" s="136"/>
      <c r="K131" s="141">
        <f t="shared" si="17"/>
        <v>1780.82</v>
      </c>
      <c r="L131" s="141"/>
      <c r="M131" s="141"/>
      <c r="N131" s="141"/>
      <c r="O131" s="159">
        <f>+'[7]Шуш_3 эт и выше'!O131</f>
        <v>0.0377</v>
      </c>
      <c r="P131" s="159"/>
      <c r="Q131" s="159"/>
      <c r="R131" s="159"/>
      <c r="S131" s="159"/>
      <c r="T131" s="141">
        <f>K131*O131</f>
        <v>67.13691399999999</v>
      </c>
      <c r="U131" s="141"/>
      <c r="V131" s="141"/>
      <c r="W131" s="141"/>
      <c r="X131" s="141"/>
      <c r="Y131" s="51">
        <v>0</v>
      </c>
      <c r="Z131" s="50">
        <f t="shared" si="16"/>
        <v>67.13691399999999</v>
      </c>
      <c r="AF131" s="143"/>
      <c r="AH131" s="15"/>
      <c r="AI131" s="158"/>
      <c r="AK131" s="145"/>
    </row>
    <row r="132" spans="1:37" ht="12.75" customHeight="1">
      <c r="A132" s="125" t="s">
        <v>7</v>
      </c>
      <c r="B132" s="126"/>
      <c r="C132" s="129" t="s">
        <v>87</v>
      </c>
      <c r="D132" s="130"/>
      <c r="E132" s="130"/>
      <c r="F132" s="130"/>
      <c r="G132" s="131"/>
      <c r="H132" s="209" t="s">
        <v>8</v>
      </c>
      <c r="I132" s="135" t="s">
        <v>9</v>
      </c>
      <c r="J132" s="136"/>
      <c r="K132" s="141">
        <f t="shared" si="17"/>
        <v>75.11</v>
      </c>
      <c r="L132" s="141"/>
      <c r="M132" s="141"/>
      <c r="N132" s="141"/>
      <c r="O132" s="163">
        <f>+ROUND('[7]Шуш_3 эт и выше'!O132,2)</f>
        <v>0.55</v>
      </c>
      <c r="P132" s="164"/>
      <c r="Q132" s="164"/>
      <c r="R132" s="164"/>
      <c r="S132" s="165"/>
      <c r="T132" s="141">
        <f>ROUND(K132*O132,2)</f>
        <v>41.31</v>
      </c>
      <c r="U132" s="141"/>
      <c r="V132" s="141"/>
      <c r="W132" s="141"/>
      <c r="X132" s="141"/>
      <c r="Y132" s="49">
        <f>ROUND(T132*$AF$26,2)</f>
        <v>20.66</v>
      </c>
      <c r="Z132" s="50">
        <f t="shared" si="16"/>
        <v>61.97</v>
      </c>
      <c r="AF132" s="142">
        <f>Z132+Z133</f>
        <v>124.12061800000001</v>
      </c>
      <c r="AH132" s="15"/>
      <c r="AI132" s="157">
        <v>693.58</v>
      </c>
      <c r="AK132" s="144">
        <f>AF132/AI132</f>
        <v>0.17895645491507828</v>
      </c>
    </row>
    <row r="133" spans="1:37" ht="12.75" customHeight="1">
      <c r="A133" s="127"/>
      <c r="B133" s="128"/>
      <c r="C133" s="132"/>
      <c r="D133" s="133"/>
      <c r="E133" s="133"/>
      <c r="F133" s="133"/>
      <c r="G133" s="134"/>
      <c r="H133" s="209" t="s">
        <v>10</v>
      </c>
      <c r="I133" s="135" t="s">
        <v>11</v>
      </c>
      <c r="J133" s="136"/>
      <c r="K133" s="141">
        <f t="shared" si="17"/>
        <v>1780.82</v>
      </c>
      <c r="L133" s="141"/>
      <c r="M133" s="141"/>
      <c r="N133" s="141"/>
      <c r="O133" s="159">
        <f>+'[7]Шуш_3 эт и выше'!O133</f>
        <v>0.0349</v>
      </c>
      <c r="P133" s="159"/>
      <c r="Q133" s="159"/>
      <c r="R133" s="159"/>
      <c r="S133" s="159"/>
      <c r="T133" s="141">
        <f>K133*O133</f>
        <v>62.150618</v>
      </c>
      <c r="U133" s="141"/>
      <c r="V133" s="141"/>
      <c r="W133" s="141"/>
      <c r="X133" s="141"/>
      <c r="Y133" s="51">
        <v>0</v>
      </c>
      <c r="Z133" s="50">
        <f t="shared" si="16"/>
        <v>62.150618</v>
      </c>
      <c r="AF133" s="143"/>
      <c r="AH133" s="15"/>
      <c r="AI133" s="158"/>
      <c r="AK133" s="145"/>
    </row>
    <row r="134" spans="4:34" ht="12.75">
      <c r="D134" s="61"/>
      <c r="E134" s="61"/>
      <c r="F134" s="61"/>
      <c r="G134" s="61"/>
      <c r="H134" s="61"/>
      <c r="I134" s="61"/>
      <c r="J134" s="61"/>
      <c r="AH134" s="15"/>
    </row>
    <row r="135" spans="1:32" s="24" customFormat="1" ht="29.25" customHeight="1">
      <c r="A135" s="149" t="s">
        <v>49</v>
      </c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</row>
    <row r="136" spans="1:34" ht="51" customHeight="1" hidden="1">
      <c r="A136" s="109" t="s">
        <v>4</v>
      </c>
      <c r="B136" s="110"/>
      <c r="C136" s="111" t="s">
        <v>28</v>
      </c>
      <c r="D136" s="112"/>
      <c r="E136" s="112"/>
      <c r="F136" s="112"/>
      <c r="G136" s="112"/>
      <c r="H136" s="113"/>
      <c r="I136" s="114" t="s">
        <v>5</v>
      </c>
      <c r="J136" s="114"/>
      <c r="K136" s="114" t="s">
        <v>29</v>
      </c>
      <c r="L136" s="114"/>
      <c r="M136" s="114"/>
      <c r="N136" s="114"/>
      <c r="O136" s="114" t="str">
        <f>+O124</f>
        <v>Норматив
 горячей воды
куб.м. ** Гкал/куб.м</v>
      </c>
      <c r="P136" s="114"/>
      <c r="Q136" s="114"/>
      <c r="R136" s="114"/>
      <c r="S136" s="114"/>
      <c r="T136" s="114" t="s">
        <v>77</v>
      </c>
      <c r="U136" s="114"/>
      <c r="V136" s="114"/>
      <c r="W136" s="114"/>
      <c r="X136" s="114"/>
      <c r="Y136" s="48" t="s">
        <v>78</v>
      </c>
      <c r="Z136" s="48" t="s">
        <v>79</v>
      </c>
      <c r="AH136" s="15"/>
    </row>
    <row r="137" spans="1:37" ht="12.75" customHeight="1" hidden="1">
      <c r="A137" s="118">
        <v>1</v>
      </c>
      <c r="B137" s="119"/>
      <c r="C137" s="118">
        <v>2</v>
      </c>
      <c r="D137" s="120"/>
      <c r="E137" s="120"/>
      <c r="F137" s="120"/>
      <c r="G137" s="120"/>
      <c r="H137" s="119"/>
      <c r="I137" s="121">
        <v>3</v>
      </c>
      <c r="J137" s="121"/>
      <c r="K137" s="121">
        <v>4</v>
      </c>
      <c r="L137" s="121"/>
      <c r="M137" s="121"/>
      <c r="N137" s="121"/>
      <c r="O137" s="121">
        <v>5</v>
      </c>
      <c r="P137" s="121"/>
      <c r="Q137" s="121"/>
      <c r="R137" s="121"/>
      <c r="S137" s="121"/>
      <c r="T137" s="122">
        <v>6</v>
      </c>
      <c r="U137" s="123"/>
      <c r="V137" s="123"/>
      <c r="W137" s="123"/>
      <c r="X137" s="124"/>
      <c r="Y137" s="45">
        <v>7</v>
      </c>
      <c r="Z137" s="45">
        <v>8</v>
      </c>
      <c r="AH137" s="15"/>
      <c r="AI137" s="14"/>
      <c r="AK137" s="14"/>
    </row>
    <row r="138" spans="1:37" ht="12.75" customHeight="1" hidden="1">
      <c r="A138" s="125" t="s">
        <v>7</v>
      </c>
      <c r="B138" s="126"/>
      <c r="C138" s="129" t="s">
        <v>84</v>
      </c>
      <c r="D138" s="130"/>
      <c r="E138" s="130"/>
      <c r="F138" s="130"/>
      <c r="G138" s="131"/>
      <c r="H138" s="209" t="s">
        <v>8</v>
      </c>
      <c r="I138" s="135" t="s">
        <v>9</v>
      </c>
      <c r="J138" s="136"/>
      <c r="K138" s="141">
        <f>K16</f>
        <v>75.11</v>
      </c>
      <c r="L138" s="141"/>
      <c r="M138" s="141"/>
      <c r="N138" s="141"/>
      <c r="O138" s="163">
        <f>+ROUND('[7]Шуш_3 эт и выше'!O138,2)</f>
        <v>1.91</v>
      </c>
      <c r="P138" s="164"/>
      <c r="Q138" s="164"/>
      <c r="R138" s="164"/>
      <c r="S138" s="165"/>
      <c r="T138" s="141">
        <f>ROUND(K138*O138,2)</f>
        <v>143.46</v>
      </c>
      <c r="U138" s="141"/>
      <c r="V138" s="141"/>
      <c r="W138" s="141"/>
      <c r="X138" s="141"/>
      <c r="Y138" s="49">
        <f>ROUND(T138*$AF$26,2)</f>
        <v>71.73</v>
      </c>
      <c r="Z138" s="50">
        <f aca="true" t="shared" si="18" ref="Z138:Z145">+T138+Y138</f>
        <v>215.19</v>
      </c>
      <c r="AF138" s="142">
        <f>Z138+Z139</f>
        <v>431.203466</v>
      </c>
      <c r="AH138" s="15"/>
      <c r="AI138" s="157">
        <v>375.04</v>
      </c>
      <c r="AK138" s="144">
        <f>AF138/AI138</f>
        <v>1.1497532689846415</v>
      </c>
    </row>
    <row r="139" spans="1:37" ht="12.75" customHeight="1" hidden="1">
      <c r="A139" s="127"/>
      <c r="B139" s="128"/>
      <c r="C139" s="132"/>
      <c r="D139" s="133"/>
      <c r="E139" s="133"/>
      <c r="F139" s="133"/>
      <c r="G139" s="134"/>
      <c r="H139" s="209" t="s">
        <v>10</v>
      </c>
      <c r="I139" s="135" t="s">
        <v>11</v>
      </c>
      <c r="J139" s="136"/>
      <c r="K139" s="141">
        <f>K17</f>
        <v>1780.82</v>
      </c>
      <c r="L139" s="141"/>
      <c r="M139" s="141"/>
      <c r="N139" s="141"/>
      <c r="O139" s="159">
        <f>+'[7]Шуш_3 эт и выше'!O139</f>
        <v>0.1213</v>
      </c>
      <c r="P139" s="159"/>
      <c r="Q139" s="159"/>
      <c r="R139" s="159"/>
      <c r="S139" s="159"/>
      <c r="T139" s="141">
        <f>K139*O139</f>
        <v>216.013466</v>
      </c>
      <c r="U139" s="141"/>
      <c r="V139" s="141"/>
      <c r="W139" s="141"/>
      <c r="X139" s="141"/>
      <c r="Y139" s="51">
        <v>0</v>
      </c>
      <c r="Z139" s="50">
        <f t="shared" si="18"/>
        <v>216.013466</v>
      </c>
      <c r="AF139" s="143"/>
      <c r="AH139" s="15"/>
      <c r="AI139" s="158"/>
      <c r="AK139" s="145"/>
    </row>
    <row r="140" spans="1:37" ht="12.75" customHeight="1" hidden="1">
      <c r="A140" s="125" t="s">
        <v>7</v>
      </c>
      <c r="B140" s="126"/>
      <c r="C140" s="129" t="s">
        <v>85</v>
      </c>
      <c r="D140" s="130"/>
      <c r="E140" s="130"/>
      <c r="F140" s="130"/>
      <c r="G140" s="131"/>
      <c r="H140" s="209" t="s">
        <v>8</v>
      </c>
      <c r="I140" s="135" t="s">
        <v>9</v>
      </c>
      <c r="J140" s="136"/>
      <c r="K140" s="141">
        <f aca="true" t="shared" si="19" ref="K140:K145">K90</f>
        <v>75.11</v>
      </c>
      <c r="L140" s="141"/>
      <c r="M140" s="141"/>
      <c r="N140" s="141"/>
      <c r="O140" s="163">
        <f>+ROUND('[7]Шуш_3 эт и выше'!O140,2)</f>
        <v>1.91</v>
      </c>
      <c r="P140" s="164"/>
      <c r="Q140" s="164"/>
      <c r="R140" s="164"/>
      <c r="S140" s="165"/>
      <c r="T140" s="141">
        <f>ROUND(K140*O140,2)</f>
        <v>143.46</v>
      </c>
      <c r="U140" s="141"/>
      <c r="V140" s="141"/>
      <c r="W140" s="141"/>
      <c r="X140" s="141"/>
      <c r="Y140" s="49">
        <f>ROUND(T140*$AF$26,2)</f>
        <v>71.73</v>
      </c>
      <c r="Z140" s="50">
        <f t="shared" si="18"/>
        <v>215.19</v>
      </c>
      <c r="AF140" s="142">
        <f>Z140+Z141</f>
        <v>413.75143</v>
      </c>
      <c r="AH140" s="15"/>
      <c r="AI140" s="157">
        <v>693.58</v>
      </c>
      <c r="AK140" s="144">
        <f>AF140/AI140</f>
        <v>0.5965446379653393</v>
      </c>
    </row>
    <row r="141" spans="1:37" ht="12.75" customHeight="1" hidden="1">
      <c r="A141" s="127"/>
      <c r="B141" s="128"/>
      <c r="C141" s="132"/>
      <c r="D141" s="133"/>
      <c r="E141" s="133"/>
      <c r="F141" s="133"/>
      <c r="G141" s="134"/>
      <c r="H141" s="209" t="s">
        <v>10</v>
      </c>
      <c r="I141" s="135" t="s">
        <v>11</v>
      </c>
      <c r="J141" s="136"/>
      <c r="K141" s="141">
        <f t="shared" si="19"/>
        <v>1780.82</v>
      </c>
      <c r="L141" s="141"/>
      <c r="M141" s="141"/>
      <c r="N141" s="141"/>
      <c r="O141" s="159">
        <f>+'[7]Шуш_3 эт и выше'!O141</f>
        <v>0.1115</v>
      </c>
      <c r="P141" s="159"/>
      <c r="Q141" s="159"/>
      <c r="R141" s="159"/>
      <c r="S141" s="159"/>
      <c r="T141" s="141">
        <f>K141*O141</f>
        <v>198.56143</v>
      </c>
      <c r="U141" s="141"/>
      <c r="V141" s="141"/>
      <c r="W141" s="141"/>
      <c r="X141" s="141"/>
      <c r="Y141" s="51">
        <v>0</v>
      </c>
      <c r="Z141" s="50">
        <f t="shared" si="18"/>
        <v>198.56143</v>
      </c>
      <c r="AF141" s="143"/>
      <c r="AH141" s="15"/>
      <c r="AI141" s="158"/>
      <c r="AK141" s="145"/>
    </row>
    <row r="142" spans="1:37" ht="12.75" customHeight="1">
      <c r="A142" s="125" t="s">
        <v>7</v>
      </c>
      <c r="B142" s="126"/>
      <c r="C142" s="129" t="s">
        <v>86</v>
      </c>
      <c r="D142" s="130"/>
      <c r="E142" s="130"/>
      <c r="F142" s="130"/>
      <c r="G142" s="131"/>
      <c r="H142" s="209" t="s">
        <v>8</v>
      </c>
      <c r="I142" s="135" t="s">
        <v>9</v>
      </c>
      <c r="J142" s="136"/>
      <c r="K142" s="141">
        <f t="shared" si="19"/>
        <v>75.11</v>
      </c>
      <c r="L142" s="141"/>
      <c r="M142" s="141"/>
      <c r="N142" s="141"/>
      <c r="O142" s="163">
        <f>+ROUND('[7]Шуш_3 эт и выше'!O142,2)</f>
        <v>1.91</v>
      </c>
      <c r="P142" s="164"/>
      <c r="Q142" s="164"/>
      <c r="R142" s="164"/>
      <c r="S142" s="165"/>
      <c r="T142" s="141">
        <f>ROUND(K142*O142,2)</f>
        <v>143.46</v>
      </c>
      <c r="U142" s="141"/>
      <c r="V142" s="141"/>
      <c r="W142" s="141"/>
      <c r="X142" s="141"/>
      <c r="Y142" s="49">
        <f>ROUND(T142*$AF$26,2)</f>
        <v>71.73</v>
      </c>
      <c r="Z142" s="50">
        <f t="shared" si="18"/>
        <v>215.19</v>
      </c>
      <c r="AF142" s="142">
        <f>Z142+Z143</f>
        <v>448.47742</v>
      </c>
      <c r="AH142" s="15"/>
      <c r="AI142" s="157">
        <v>693.58</v>
      </c>
      <c r="AK142" s="144">
        <f>AF142/AI142</f>
        <v>0.6466123879004585</v>
      </c>
    </row>
    <row r="143" spans="1:37" ht="12.75" customHeight="1">
      <c r="A143" s="127"/>
      <c r="B143" s="128"/>
      <c r="C143" s="132"/>
      <c r="D143" s="133"/>
      <c r="E143" s="133"/>
      <c r="F143" s="133"/>
      <c r="G143" s="134"/>
      <c r="H143" s="209" t="s">
        <v>10</v>
      </c>
      <c r="I143" s="135" t="s">
        <v>11</v>
      </c>
      <c r="J143" s="136"/>
      <c r="K143" s="141">
        <f t="shared" si="19"/>
        <v>1780.82</v>
      </c>
      <c r="L143" s="141"/>
      <c r="M143" s="141"/>
      <c r="N143" s="141"/>
      <c r="O143" s="159">
        <f>+'[7]Шуш_3 эт и выше'!O143</f>
        <v>0.131</v>
      </c>
      <c r="P143" s="159"/>
      <c r="Q143" s="159"/>
      <c r="R143" s="159"/>
      <c r="S143" s="159"/>
      <c r="T143" s="141">
        <f>K143*O143</f>
        <v>233.28742</v>
      </c>
      <c r="U143" s="141"/>
      <c r="V143" s="141"/>
      <c r="W143" s="141"/>
      <c r="X143" s="141"/>
      <c r="Y143" s="51">
        <v>0</v>
      </c>
      <c r="Z143" s="50">
        <f t="shared" si="18"/>
        <v>233.28742</v>
      </c>
      <c r="AF143" s="143"/>
      <c r="AH143" s="15"/>
      <c r="AI143" s="158"/>
      <c r="AK143" s="145"/>
    </row>
    <row r="144" spans="1:37" ht="12.75" customHeight="1">
      <c r="A144" s="125" t="s">
        <v>7</v>
      </c>
      <c r="B144" s="126"/>
      <c r="C144" s="129" t="s">
        <v>87</v>
      </c>
      <c r="D144" s="130"/>
      <c r="E144" s="130"/>
      <c r="F144" s="130"/>
      <c r="G144" s="131"/>
      <c r="H144" s="209" t="s">
        <v>8</v>
      </c>
      <c r="I144" s="135" t="s">
        <v>9</v>
      </c>
      <c r="J144" s="136"/>
      <c r="K144" s="141">
        <f t="shared" si="19"/>
        <v>75.11</v>
      </c>
      <c r="L144" s="141"/>
      <c r="M144" s="141"/>
      <c r="N144" s="141"/>
      <c r="O144" s="163">
        <f>+ROUND('[7]Шуш_3 эт и выше'!O144,2)</f>
        <v>1.91</v>
      </c>
      <c r="P144" s="164"/>
      <c r="Q144" s="164"/>
      <c r="R144" s="164"/>
      <c r="S144" s="165"/>
      <c r="T144" s="141">
        <f>ROUND(K144*O144,2)</f>
        <v>143.46</v>
      </c>
      <c r="U144" s="141"/>
      <c r="V144" s="141"/>
      <c r="W144" s="141"/>
      <c r="X144" s="141"/>
      <c r="Y144" s="49">
        <f>ROUND(T144*$AF$26,2)</f>
        <v>71.73</v>
      </c>
      <c r="Z144" s="50">
        <f t="shared" si="18"/>
        <v>215.19</v>
      </c>
      <c r="AF144" s="142">
        <f>Z144+Z145</f>
        <v>431.203466</v>
      </c>
      <c r="AH144" s="15"/>
      <c r="AI144" s="157">
        <v>693.58</v>
      </c>
      <c r="AK144" s="144">
        <f>AF144/AI144</f>
        <v>0.6217068917788863</v>
      </c>
    </row>
    <row r="145" spans="1:37" ht="12.75" customHeight="1">
      <c r="A145" s="127"/>
      <c r="B145" s="128"/>
      <c r="C145" s="132"/>
      <c r="D145" s="133"/>
      <c r="E145" s="133"/>
      <c r="F145" s="133"/>
      <c r="G145" s="134"/>
      <c r="H145" s="209" t="s">
        <v>10</v>
      </c>
      <c r="I145" s="135" t="s">
        <v>11</v>
      </c>
      <c r="J145" s="136"/>
      <c r="K145" s="141">
        <f t="shared" si="19"/>
        <v>1780.82</v>
      </c>
      <c r="L145" s="141"/>
      <c r="M145" s="141"/>
      <c r="N145" s="141"/>
      <c r="O145" s="159">
        <f>+'[7]Шуш_3 эт и выше'!O145</f>
        <v>0.1213</v>
      </c>
      <c r="P145" s="159"/>
      <c r="Q145" s="159"/>
      <c r="R145" s="159"/>
      <c r="S145" s="159"/>
      <c r="T145" s="141">
        <f>K145*O145</f>
        <v>216.013466</v>
      </c>
      <c r="U145" s="141"/>
      <c r="V145" s="141"/>
      <c r="W145" s="141"/>
      <c r="X145" s="141"/>
      <c r="Y145" s="51">
        <v>0</v>
      </c>
      <c r="Z145" s="50">
        <f t="shared" si="18"/>
        <v>216.013466</v>
      </c>
      <c r="AF145" s="143"/>
      <c r="AH145" s="15"/>
      <c r="AI145" s="158"/>
      <c r="AK145" s="145"/>
    </row>
    <row r="146" spans="4:34" ht="3.75" customHeight="1">
      <c r="D146" s="61"/>
      <c r="E146" s="61"/>
      <c r="F146" s="61"/>
      <c r="G146" s="61"/>
      <c r="H146" s="61"/>
      <c r="I146" s="61"/>
      <c r="J146" s="61"/>
      <c r="AH146" s="15"/>
    </row>
    <row r="147" ht="12.75">
      <c r="A147" s="7" t="s">
        <v>23</v>
      </c>
    </row>
    <row r="148" spans="1:38" ht="24" customHeight="1">
      <c r="A148" s="8">
        <v>1</v>
      </c>
      <c r="B148" s="10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",AK148," № ",AL148,)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10.12.2020 г. № 242-п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9"/>
      <c r="AF148" s="37"/>
      <c r="AK148" s="38" t="str">
        <f>+'[7]Шуш_1-2 эт'!AL148</f>
        <v>от 10.12.2020 г.</v>
      </c>
      <c r="AL148" s="39" t="str">
        <f>+'[7]Шуш_1-2 эт'!AM148</f>
        <v>242-п</v>
      </c>
    </row>
    <row r="149" spans="1:30" ht="30" customHeight="1">
      <c r="A149" s="8">
        <v>2</v>
      </c>
      <c r="B149" s="103" t="str">
        <f>+'[7]Шуш_1-2 эт'!B150:AE150</f>
        <v>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</row>
    <row r="150" spans="1:32" ht="37.5" customHeight="1">
      <c r="A150" s="8">
        <v>3</v>
      </c>
      <c r="B150" s="103" t="str">
        <f>+'[7]Шуш_1-2 эт'!B151:AE151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F150" s="37"/>
    </row>
    <row r="151" spans="1:32" ht="25.5" customHeight="1">
      <c r="A151" s="8">
        <v>4</v>
      </c>
      <c r="B151" s="191" t="s">
        <v>82</v>
      </c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1"/>
      <c r="AF151" s="37"/>
    </row>
    <row r="152" spans="4:34" ht="3.75" customHeight="1">
      <c r="D152" s="61"/>
      <c r="E152" s="61"/>
      <c r="F152" s="61"/>
      <c r="G152" s="61"/>
      <c r="H152" s="61"/>
      <c r="I152" s="61"/>
      <c r="J152" s="61"/>
      <c r="AH152" s="15"/>
    </row>
    <row r="153" spans="1:34" s="4" customFormat="1" ht="18" hidden="1">
      <c r="A153" s="166" t="s">
        <v>13</v>
      </c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3"/>
      <c r="AF153" s="25"/>
      <c r="AG153"/>
      <c r="AH153" s="26"/>
    </row>
    <row r="154" spans="1:34" ht="33.75" customHeight="1" hidden="1">
      <c r="A154" s="192" t="s">
        <v>94</v>
      </c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  <c r="AD154" s="192"/>
      <c r="AF154" s="46">
        <v>0.5</v>
      </c>
      <c r="AH154" s="15"/>
    </row>
    <row r="155" spans="1:34" ht="64.5" customHeight="1" hidden="1">
      <c r="A155" s="167" t="s">
        <v>4</v>
      </c>
      <c r="B155" s="168"/>
      <c r="C155" s="168"/>
      <c r="D155" s="168"/>
      <c r="E155" s="168"/>
      <c r="F155" s="168"/>
      <c r="G155" s="168"/>
      <c r="H155" s="169"/>
      <c r="I155" s="173" t="s">
        <v>14</v>
      </c>
      <c r="J155" s="173"/>
      <c r="K155" s="173"/>
      <c r="L155" s="173"/>
      <c r="M155" s="173"/>
      <c r="N155" s="173"/>
      <c r="O155" s="174" t="s">
        <v>15</v>
      </c>
      <c r="P155" s="175"/>
      <c r="Q155" s="175"/>
      <c r="R155" s="175"/>
      <c r="S155" s="176"/>
      <c r="T155" s="174" t="s">
        <v>16</v>
      </c>
      <c r="U155" s="175"/>
      <c r="V155" s="175"/>
      <c r="W155" s="175"/>
      <c r="X155" s="175"/>
      <c r="Y155" s="54" t="s">
        <v>95</v>
      </c>
      <c r="Z155" s="54" t="s">
        <v>96</v>
      </c>
      <c r="AA155" s="57"/>
      <c r="AB155" s="57"/>
      <c r="AC155" s="57"/>
      <c r="AD155" s="58"/>
      <c r="AE155" s="197"/>
      <c r="AH155" s="15"/>
    </row>
    <row r="156" spans="1:34" ht="12.75" customHeight="1" hidden="1">
      <c r="A156" s="170"/>
      <c r="B156" s="171"/>
      <c r="C156" s="171"/>
      <c r="D156" s="171"/>
      <c r="E156" s="171"/>
      <c r="F156" s="171"/>
      <c r="G156" s="171"/>
      <c r="H156" s="172"/>
      <c r="I156" s="173" t="s">
        <v>18</v>
      </c>
      <c r="J156" s="173"/>
      <c r="K156" s="173"/>
      <c r="L156" s="173"/>
      <c r="M156" s="173"/>
      <c r="N156" s="173"/>
      <c r="O156" s="174" t="s">
        <v>19</v>
      </c>
      <c r="P156" s="175"/>
      <c r="Q156" s="175"/>
      <c r="R156" s="175"/>
      <c r="S156" s="176"/>
      <c r="T156" s="174" t="s">
        <v>20</v>
      </c>
      <c r="U156" s="175"/>
      <c r="V156" s="175"/>
      <c r="W156" s="175"/>
      <c r="X156" s="175"/>
      <c r="Y156" s="54" t="s">
        <v>21</v>
      </c>
      <c r="Z156" s="54" t="s">
        <v>21</v>
      </c>
      <c r="AA156" s="57"/>
      <c r="AB156" s="57"/>
      <c r="AC156" s="57"/>
      <c r="AD156" s="58"/>
      <c r="AE156" s="198"/>
      <c r="AH156" s="15"/>
    </row>
    <row r="157" spans="1:37" s="6" customFormat="1" ht="28.5" customHeight="1" hidden="1">
      <c r="A157" s="177">
        <v>1</v>
      </c>
      <c r="B157" s="178"/>
      <c r="C157" s="178"/>
      <c r="D157" s="178"/>
      <c r="E157" s="178"/>
      <c r="F157" s="178"/>
      <c r="G157" s="178"/>
      <c r="H157" s="179"/>
      <c r="I157" s="180">
        <v>2</v>
      </c>
      <c r="J157" s="180"/>
      <c r="K157" s="180"/>
      <c r="L157" s="180"/>
      <c r="M157" s="180"/>
      <c r="N157" s="180"/>
      <c r="O157" s="181">
        <v>3</v>
      </c>
      <c r="P157" s="182"/>
      <c r="Q157" s="182"/>
      <c r="R157" s="182"/>
      <c r="S157" s="183"/>
      <c r="T157" s="181">
        <v>4</v>
      </c>
      <c r="U157" s="182"/>
      <c r="V157" s="182"/>
      <c r="W157" s="182"/>
      <c r="X157" s="182"/>
      <c r="Y157" s="53" t="s">
        <v>22</v>
      </c>
      <c r="Z157" s="53" t="s">
        <v>97</v>
      </c>
      <c r="AA157" s="59"/>
      <c r="AB157" s="59"/>
      <c r="AC157" s="59"/>
      <c r="AD157" s="60"/>
      <c r="AE157" s="199"/>
      <c r="AF157" s="27" t="s">
        <v>34</v>
      </c>
      <c r="AG157"/>
      <c r="AH157" s="28"/>
      <c r="AI157" s="27" t="s">
        <v>35</v>
      </c>
      <c r="AK157" s="27" t="s">
        <v>32</v>
      </c>
    </row>
    <row r="158" spans="1:37" s="32" customFormat="1" ht="19.5" customHeight="1" hidden="1">
      <c r="A158" s="84" t="s">
        <v>55</v>
      </c>
      <c r="B158" s="184"/>
      <c r="C158" s="184"/>
      <c r="D158" s="184"/>
      <c r="E158" s="184"/>
      <c r="F158" s="184"/>
      <c r="G158" s="184"/>
      <c r="H158" s="126"/>
      <c r="I158" s="186">
        <v>19.8</v>
      </c>
      <c r="J158" s="186"/>
      <c r="K158" s="186"/>
      <c r="L158" s="186"/>
      <c r="M158" s="186"/>
      <c r="N158" s="186"/>
      <c r="O158" s="93">
        <f>+ROUND('[7]Шуш_3 эт и выше'!O157,4)</f>
        <v>0.0446</v>
      </c>
      <c r="P158" s="94"/>
      <c r="Q158" s="94"/>
      <c r="R158" s="94"/>
      <c r="S158" s="95"/>
      <c r="T158" s="204">
        <f>K17</f>
        <v>1780.82</v>
      </c>
      <c r="U158" s="205"/>
      <c r="V158" s="205"/>
      <c r="W158" s="205"/>
      <c r="X158" s="205"/>
      <c r="Y158" s="212">
        <f>ROUND(I158*O158*T158,2)</f>
        <v>1572.61</v>
      </c>
      <c r="Z158" s="64">
        <f>ROUND(Y158*$AF$154,2)</f>
        <v>786.31</v>
      </c>
      <c r="AA158" s="65"/>
      <c r="AB158" s="65"/>
      <c r="AC158" s="65"/>
      <c r="AD158" s="66"/>
      <c r="AE158" s="62"/>
      <c r="AF158" s="29">
        <f>ROUND(O158*T158,2)+ROUND((ROUND(O158*T158,2)*$AF$154),2)</f>
        <v>119.13</v>
      </c>
      <c r="AG158"/>
      <c r="AH158" s="30"/>
      <c r="AI158" s="31">
        <v>54.52</v>
      </c>
      <c r="AK158" s="63">
        <f>AF158/AI158</f>
        <v>2.1850696991929563</v>
      </c>
    </row>
    <row r="159" spans="1:34" s="32" customFormat="1" ht="31.5" customHeight="1" hidden="1">
      <c r="A159" s="127"/>
      <c r="B159" s="185"/>
      <c r="C159" s="185"/>
      <c r="D159" s="185"/>
      <c r="E159" s="185"/>
      <c r="F159" s="185"/>
      <c r="G159" s="185"/>
      <c r="H159" s="128"/>
      <c r="I159" s="193" t="e">
        <f>CONCATENATE(I158," ",$I$156," х ",O158," ",$O$156," х ",T158," ",$T$156," = ",Y158," ",$Y$156,"                                         ",Y158," ",$Y$156,"+",Y158," ",$Y$156,"х коэф. ",$AF$154," = ",#REF!,#REF!)</f>
        <v>#REF!</v>
      </c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5"/>
      <c r="AE159" s="203"/>
      <c r="AF159" s="33"/>
      <c r="AG159"/>
      <c r="AH159" s="30"/>
    </row>
    <row r="160" spans="1:37" s="32" customFormat="1" ht="19.5" customHeight="1" hidden="1">
      <c r="A160" s="84" t="s">
        <v>56</v>
      </c>
      <c r="B160" s="184"/>
      <c r="C160" s="184"/>
      <c r="D160" s="184"/>
      <c r="E160" s="184"/>
      <c r="F160" s="184"/>
      <c r="G160" s="184"/>
      <c r="H160" s="126"/>
      <c r="I160" s="186">
        <v>19.8</v>
      </c>
      <c r="J160" s="186"/>
      <c r="K160" s="186"/>
      <c r="L160" s="186"/>
      <c r="M160" s="186"/>
      <c r="N160" s="186"/>
      <c r="O160" s="93">
        <f>+ROUND('[7]Шуш_3 эт и выше'!O159,4)</f>
        <v>0.0452</v>
      </c>
      <c r="P160" s="94"/>
      <c r="Q160" s="94"/>
      <c r="R160" s="94"/>
      <c r="S160" s="95"/>
      <c r="T160" s="204">
        <f>+T158</f>
        <v>1780.82</v>
      </c>
      <c r="U160" s="205"/>
      <c r="V160" s="205"/>
      <c r="W160" s="205"/>
      <c r="X160" s="205"/>
      <c r="Y160" s="212">
        <f>ROUND(I160*O160*T160,2)</f>
        <v>1593.76</v>
      </c>
      <c r="Z160" s="64">
        <f>ROUND(Y160*$AF$154,2)</f>
        <v>796.88</v>
      </c>
      <c r="AA160" s="65"/>
      <c r="AB160" s="65"/>
      <c r="AC160" s="65"/>
      <c r="AD160" s="66"/>
      <c r="AE160" s="62"/>
      <c r="AF160" s="29">
        <f>ROUND(O160*T160,2)+ROUND((ROUND(O160*T160,2)*$AF$154),2)</f>
        <v>120.74</v>
      </c>
      <c r="AG160"/>
      <c r="AH160" s="30"/>
      <c r="AI160" s="31">
        <v>54.52</v>
      </c>
      <c r="AK160" s="63">
        <f>AF160/AI160</f>
        <v>2.214600146735143</v>
      </c>
    </row>
    <row r="161" spans="1:34" s="32" customFormat="1" ht="34.5" customHeight="1" hidden="1">
      <c r="A161" s="127"/>
      <c r="B161" s="185"/>
      <c r="C161" s="185"/>
      <c r="D161" s="185"/>
      <c r="E161" s="185"/>
      <c r="F161" s="185"/>
      <c r="G161" s="185"/>
      <c r="H161" s="128"/>
      <c r="I161" s="193" t="e">
        <f>CONCATENATE(I160," ",$I$156," х ",O160," ",$O$156," х ",T160," ",$T$156," = ",Y160," ",$Y$156,"                                         ",Y160," ",$Y$156,"+",Y160," ",$Y$156,"х коэф. ",$AF$154," = ",#REF!,#REF!)</f>
        <v>#REF!</v>
      </c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5"/>
      <c r="AE161" s="203"/>
      <c r="AF161" s="33"/>
      <c r="AG161"/>
      <c r="AH161" s="30"/>
    </row>
    <row r="162" spans="1:37" s="32" customFormat="1" ht="19.5" customHeight="1" hidden="1">
      <c r="A162" s="84" t="s">
        <v>57</v>
      </c>
      <c r="B162" s="184"/>
      <c r="C162" s="184"/>
      <c r="D162" s="184"/>
      <c r="E162" s="184"/>
      <c r="F162" s="184"/>
      <c r="G162" s="184"/>
      <c r="H162" s="126"/>
      <c r="I162" s="186">
        <v>19.8</v>
      </c>
      <c r="J162" s="186"/>
      <c r="K162" s="186"/>
      <c r="L162" s="186"/>
      <c r="M162" s="186"/>
      <c r="N162" s="186"/>
      <c r="O162" s="93">
        <f>+ROUND('[7]Шуш_3 эт и выше'!O161,4)</f>
        <v>0.0451</v>
      </c>
      <c r="P162" s="94"/>
      <c r="Q162" s="94"/>
      <c r="R162" s="94"/>
      <c r="S162" s="95"/>
      <c r="T162" s="204">
        <f>+T158</f>
        <v>1780.82</v>
      </c>
      <c r="U162" s="205"/>
      <c r="V162" s="205"/>
      <c r="W162" s="205"/>
      <c r="X162" s="205"/>
      <c r="Y162" s="212">
        <f>ROUND(I162*O162*T162,2)</f>
        <v>1590.24</v>
      </c>
      <c r="Z162" s="64">
        <f>ROUND(Y162*$AF$154,2)</f>
        <v>795.12</v>
      </c>
      <c r="AA162" s="65"/>
      <c r="AB162" s="65"/>
      <c r="AC162" s="65"/>
      <c r="AD162" s="66"/>
      <c r="AE162" s="62"/>
      <c r="AF162" s="29">
        <f>ROUND(O162*T162,2)+ROUND((ROUND(O162*T162,2)*$AF$154),2)</f>
        <v>120.47</v>
      </c>
      <c r="AG162"/>
      <c r="AH162" s="30"/>
      <c r="AI162" s="31">
        <v>54.52</v>
      </c>
      <c r="AK162" s="63">
        <f>AF162/AI162</f>
        <v>2.20964783565664</v>
      </c>
    </row>
    <row r="163" spans="1:34" s="32" customFormat="1" ht="32.25" customHeight="1" hidden="1">
      <c r="A163" s="127"/>
      <c r="B163" s="185"/>
      <c r="C163" s="185"/>
      <c r="D163" s="185"/>
      <c r="E163" s="185"/>
      <c r="F163" s="185"/>
      <c r="G163" s="185"/>
      <c r="H163" s="128"/>
      <c r="I163" s="193" t="e">
        <f>CONCATENATE(I162," ",$I$156," х ",O162," ",$O$156," х ",T162," ",$T$156," = ",Y162," ",$Y$156,"                                         ",Y162," ",$Y$156,"+",Y162," ",$Y$156,"х коэф. ",$AF$154," = ",#REF!,#REF!)</f>
        <v>#REF!</v>
      </c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Z163" s="194"/>
      <c r="AA163" s="194"/>
      <c r="AB163" s="194"/>
      <c r="AC163" s="194"/>
      <c r="AD163" s="195"/>
      <c r="AE163" s="203"/>
      <c r="AF163" s="33"/>
      <c r="AG163"/>
      <c r="AH163" s="30"/>
    </row>
    <row r="164" spans="1:37" s="32" customFormat="1" ht="19.5" customHeight="1" hidden="1">
      <c r="A164" s="84" t="s">
        <v>58</v>
      </c>
      <c r="B164" s="184"/>
      <c r="C164" s="184"/>
      <c r="D164" s="184"/>
      <c r="E164" s="184"/>
      <c r="F164" s="184"/>
      <c r="G164" s="184"/>
      <c r="H164" s="126"/>
      <c r="I164" s="186">
        <v>19.8</v>
      </c>
      <c r="J164" s="186"/>
      <c r="K164" s="186"/>
      <c r="L164" s="186"/>
      <c r="M164" s="186"/>
      <c r="N164" s="186"/>
      <c r="O164" s="93">
        <f>+ROUND('[7]Шуш_3 эт и выше'!O163,4)</f>
        <v>0.0444</v>
      </c>
      <c r="P164" s="94"/>
      <c r="Q164" s="94"/>
      <c r="R164" s="94"/>
      <c r="S164" s="95"/>
      <c r="T164" s="204">
        <f>+T158</f>
        <v>1780.82</v>
      </c>
      <c r="U164" s="205"/>
      <c r="V164" s="205"/>
      <c r="W164" s="205"/>
      <c r="X164" s="205"/>
      <c r="Y164" s="212">
        <f>ROUND(I164*O164*T164,2)</f>
        <v>1565.55</v>
      </c>
      <c r="Z164" s="64">
        <f>ROUND(Y164*$AF$154,2)</f>
        <v>782.78</v>
      </c>
      <c r="AA164" s="65"/>
      <c r="AB164" s="65"/>
      <c r="AC164" s="65"/>
      <c r="AD164" s="66"/>
      <c r="AE164" s="62"/>
      <c r="AF164" s="29">
        <f>ROUND(O164*T164,2)+ROUND((ROUND(O164*T164,2)*$AF$154),2)</f>
        <v>118.60999999999999</v>
      </c>
      <c r="AG164"/>
      <c r="AH164" s="30"/>
      <c r="AI164" s="31">
        <v>54.52</v>
      </c>
      <c r="AK164" s="63">
        <f>AF164/AI164</f>
        <v>2.1755319148936167</v>
      </c>
    </row>
    <row r="165" spans="1:34" s="32" customFormat="1" ht="30.75" customHeight="1" hidden="1">
      <c r="A165" s="127"/>
      <c r="B165" s="185"/>
      <c r="C165" s="185"/>
      <c r="D165" s="185"/>
      <c r="E165" s="185"/>
      <c r="F165" s="185"/>
      <c r="G165" s="185"/>
      <c r="H165" s="128"/>
      <c r="I165" s="193" t="e">
        <f>CONCATENATE(I164," ",$I$156," х ",O164," ",$O$156," х ",T164," ",$T$156," = ",Y164," ",$Y$156,"                                         ",Y164," ",$Y$156,"+",Y164," ",$Y$156,"х коэф. ",$AF$154," = ",#REF!,#REF!)</f>
        <v>#REF!</v>
      </c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5"/>
      <c r="AE165" s="203"/>
      <c r="AF165" s="33"/>
      <c r="AG165"/>
      <c r="AH165" s="30"/>
    </row>
    <row r="166" spans="1:37" s="32" customFormat="1" ht="19.5" customHeight="1" hidden="1">
      <c r="A166" s="84" t="s">
        <v>59</v>
      </c>
      <c r="B166" s="184"/>
      <c r="C166" s="184"/>
      <c r="D166" s="184"/>
      <c r="E166" s="184"/>
      <c r="F166" s="184"/>
      <c r="G166" s="184"/>
      <c r="H166" s="126"/>
      <c r="I166" s="186">
        <v>19.8</v>
      </c>
      <c r="J166" s="186"/>
      <c r="K166" s="186"/>
      <c r="L166" s="186"/>
      <c r="M166" s="186"/>
      <c r="N166" s="186"/>
      <c r="O166" s="93">
        <f>+ROUND('[7]Шуш_3 эт и выше'!O165,4)</f>
        <v>0.0284</v>
      </c>
      <c r="P166" s="94"/>
      <c r="Q166" s="94"/>
      <c r="R166" s="94"/>
      <c r="S166" s="95"/>
      <c r="T166" s="204">
        <f>+T158</f>
        <v>1780.82</v>
      </c>
      <c r="U166" s="205"/>
      <c r="V166" s="205"/>
      <c r="W166" s="205"/>
      <c r="X166" s="205"/>
      <c r="Y166" s="212">
        <f>ROUND(I166*O166*T166,2)</f>
        <v>1001.39</v>
      </c>
      <c r="Z166" s="64">
        <f>ROUND(Y166*$AF$154,2)</f>
        <v>500.7</v>
      </c>
      <c r="AA166" s="65"/>
      <c r="AB166" s="65"/>
      <c r="AC166" s="65"/>
      <c r="AD166" s="66"/>
      <c r="AE166" s="62"/>
      <c r="AF166" s="29">
        <f>ROUND(O166*T166,2)+ROUND((ROUND(O166*T166,2)*$AF$154),2)</f>
        <v>75.87</v>
      </c>
      <c r="AG166"/>
      <c r="AH166" s="30"/>
      <c r="AI166" s="31">
        <v>54.52</v>
      </c>
      <c r="AK166" s="63">
        <f>AF166/AI166</f>
        <v>1.3915994130594278</v>
      </c>
    </row>
    <row r="167" spans="1:34" s="32" customFormat="1" ht="33.75" customHeight="1" hidden="1">
      <c r="A167" s="127"/>
      <c r="B167" s="185"/>
      <c r="C167" s="185"/>
      <c r="D167" s="185"/>
      <c r="E167" s="185"/>
      <c r="F167" s="185"/>
      <c r="G167" s="185"/>
      <c r="H167" s="128"/>
      <c r="I167" s="193" t="e">
        <f>CONCATENATE(I166," ",$I$156," х ",O166," ",$O$156," х ",T166," ",$T$156," = ",Y166," ",$Y$156,"                                         ",Y166," ",$Y$156,"+",Y166," ",$Y$156,"х коэф. ",$AF$154," = ",#REF!,#REF!)</f>
        <v>#REF!</v>
      </c>
      <c r="J167" s="194"/>
      <c r="K167" s="194"/>
      <c r="L167" s="194"/>
      <c r="M167" s="194"/>
      <c r="N167" s="194"/>
      <c r="O167" s="194"/>
      <c r="P167" s="194"/>
      <c r="Q167" s="194"/>
      <c r="R167" s="194"/>
      <c r="S167" s="194"/>
      <c r="T167" s="194"/>
      <c r="U167" s="194"/>
      <c r="V167" s="194"/>
      <c r="W167" s="194"/>
      <c r="X167" s="194"/>
      <c r="Y167" s="194"/>
      <c r="Z167" s="194"/>
      <c r="AA167" s="194"/>
      <c r="AB167" s="194"/>
      <c r="AC167" s="194"/>
      <c r="AD167" s="195"/>
      <c r="AE167" s="203"/>
      <c r="AF167" s="33"/>
      <c r="AG167"/>
      <c r="AH167" s="30"/>
    </row>
    <row r="168" spans="1:37" s="32" customFormat="1" ht="19.5" customHeight="1" hidden="1">
      <c r="A168" s="84" t="s">
        <v>60</v>
      </c>
      <c r="B168" s="184"/>
      <c r="C168" s="184"/>
      <c r="D168" s="184"/>
      <c r="E168" s="184"/>
      <c r="F168" s="184"/>
      <c r="G168" s="184"/>
      <c r="H168" s="126"/>
      <c r="I168" s="186">
        <v>19.8</v>
      </c>
      <c r="J168" s="186"/>
      <c r="K168" s="186"/>
      <c r="L168" s="186"/>
      <c r="M168" s="186"/>
      <c r="N168" s="186"/>
      <c r="O168" s="93">
        <f>+ROUND('[7]Шуш_3 эт и выше'!O167,4)</f>
        <v>0.0287</v>
      </c>
      <c r="P168" s="94"/>
      <c r="Q168" s="94"/>
      <c r="R168" s="94"/>
      <c r="S168" s="95"/>
      <c r="T168" s="204">
        <f>+T158</f>
        <v>1780.82</v>
      </c>
      <c r="U168" s="205"/>
      <c r="V168" s="205"/>
      <c r="W168" s="205"/>
      <c r="X168" s="205"/>
      <c r="Y168" s="212">
        <f>ROUND(I168*O168*T168,2)</f>
        <v>1011.97</v>
      </c>
      <c r="Z168" s="64">
        <f>ROUND(Y168*$AF$154,2)</f>
        <v>505.99</v>
      </c>
      <c r="AA168" s="65"/>
      <c r="AB168" s="65"/>
      <c r="AC168" s="65"/>
      <c r="AD168" s="66"/>
      <c r="AE168" s="62"/>
      <c r="AF168" s="29">
        <f>ROUND(O168*T168,2)+ROUND((ROUND(O168*T168,2)*$AF$154),2)</f>
        <v>76.67</v>
      </c>
      <c r="AG168"/>
      <c r="AH168" s="30"/>
      <c r="AI168" s="31">
        <v>54.52</v>
      </c>
      <c r="AK168" s="63">
        <f>AF168/AI168</f>
        <v>1.406272927366104</v>
      </c>
    </row>
    <row r="169" spans="1:34" s="32" customFormat="1" ht="31.5" customHeight="1" hidden="1">
      <c r="A169" s="127"/>
      <c r="B169" s="185"/>
      <c r="C169" s="185"/>
      <c r="D169" s="185"/>
      <c r="E169" s="185"/>
      <c r="F169" s="185"/>
      <c r="G169" s="185"/>
      <c r="H169" s="128"/>
      <c r="I169" s="193" t="e">
        <f>CONCATENATE(I168," ",$I$156," х ",O168," ",$O$156," х ",T168," ",$T$156," = ",Y168," ",$Y$156,"                                         ",Y168," ",$Y$156,"+",Y168," ",$Y$156,"х коэф. ",$AF$154," = ",#REF!,#REF!)</f>
        <v>#REF!</v>
      </c>
      <c r="J169" s="194"/>
      <c r="K169" s="194"/>
      <c r="L169" s="194"/>
      <c r="M169" s="194"/>
      <c r="N169" s="194"/>
      <c r="O169" s="194"/>
      <c r="P169" s="194"/>
      <c r="Q169" s="194"/>
      <c r="R169" s="194"/>
      <c r="S169" s="194"/>
      <c r="T169" s="194"/>
      <c r="U169" s="194"/>
      <c r="V169" s="194"/>
      <c r="W169" s="194"/>
      <c r="X169" s="194"/>
      <c r="Y169" s="194"/>
      <c r="Z169" s="194"/>
      <c r="AA169" s="194"/>
      <c r="AB169" s="194"/>
      <c r="AC169" s="194"/>
      <c r="AD169" s="195"/>
      <c r="AE169" s="203"/>
      <c r="AF169" s="33"/>
      <c r="AG169"/>
      <c r="AH169" s="30"/>
    </row>
    <row r="170" spans="1:37" s="32" customFormat="1" ht="19.5" customHeight="1" hidden="1">
      <c r="A170" s="84" t="s">
        <v>61</v>
      </c>
      <c r="B170" s="184"/>
      <c r="C170" s="184"/>
      <c r="D170" s="184"/>
      <c r="E170" s="184"/>
      <c r="F170" s="184"/>
      <c r="G170" s="184"/>
      <c r="H170" s="126"/>
      <c r="I170" s="186">
        <v>19.8</v>
      </c>
      <c r="J170" s="186"/>
      <c r="K170" s="186"/>
      <c r="L170" s="186"/>
      <c r="M170" s="186"/>
      <c r="N170" s="186"/>
      <c r="O170" s="93">
        <f>+ROUND('[7]Шуш_3 эт и выше'!O169,4)</f>
        <v>0.0243</v>
      </c>
      <c r="P170" s="94"/>
      <c r="Q170" s="94"/>
      <c r="R170" s="94"/>
      <c r="S170" s="95"/>
      <c r="T170" s="204">
        <f>+T162</f>
        <v>1780.82</v>
      </c>
      <c r="U170" s="205"/>
      <c r="V170" s="205"/>
      <c r="W170" s="205"/>
      <c r="X170" s="205"/>
      <c r="Y170" s="212">
        <f>ROUND(I170*O170*T170,2)</f>
        <v>856.82</v>
      </c>
      <c r="Z170" s="64">
        <f>ROUND(Y170*$AF$154,2)</f>
        <v>428.41</v>
      </c>
      <c r="AA170" s="65"/>
      <c r="AB170" s="65"/>
      <c r="AC170" s="65"/>
      <c r="AD170" s="66"/>
      <c r="AE170" s="62"/>
      <c r="AF170" s="29">
        <f>ROUND(O170*T170,2)+ROUND((ROUND(O170*T170,2)*$AF$154),2)</f>
        <v>64.91</v>
      </c>
      <c r="AG170"/>
      <c r="AH170" s="30"/>
      <c r="AI170" s="31">
        <v>54.52</v>
      </c>
      <c r="AK170" s="63">
        <f>AF170/AI170</f>
        <v>1.1905722670579602</v>
      </c>
    </row>
    <row r="171" spans="1:34" s="32" customFormat="1" ht="38.25" customHeight="1" hidden="1">
      <c r="A171" s="127"/>
      <c r="B171" s="185"/>
      <c r="C171" s="185"/>
      <c r="D171" s="185"/>
      <c r="E171" s="185"/>
      <c r="F171" s="185"/>
      <c r="G171" s="185"/>
      <c r="H171" s="128"/>
      <c r="I171" s="193" t="e">
        <f>CONCATENATE(I170," ",$I$156," х ",O170," ",$O$156," х ",T170," ",$T$156," = ",Y170," ",$Y$156,"                                         ",Y170," ",$Y$156,"+",Y170," ",$Y$156,"х коэф. ",$AF$154," = ",#REF!,#REF!)</f>
        <v>#REF!</v>
      </c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5"/>
      <c r="AE171" s="203"/>
      <c r="AF171" s="33"/>
      <c r="AG171"/>
      <c r="AH171" s="30"/>
    </row>
    <row r="172" spans="1:37" s="32" customFormat="1" ht="19.5" customHeight="1" hidden="1">
      <c r="A172" s="84" t="s">
        <v>62</v>
      </c>
      <c r="B172" s="184"/>
      <c r="C172" s="184"/>
      <c r="D172" s="184"/>
      <c r="E172" s="184"/>
      <c r="F172" s="184"/>
      <c r="G172" s="184"/>
      <c r="H172" s="126"/>
      <c r="I172" s="186">
        <v>19.8</v>
      </c>
      <c r="J172" s="186"/>
      <c r="K172" s="186"/>
      <c r="L172" s="186"/>
      <c r="M172" s="186"/>
      <c r="N172" s="186"/>
      <c r="O172" s="93">
        <f>+ROUND('[7]Шуш_3 эт и выше'!O171,4)</f>
        <v>0.0247</v>
      </c>
      <c r="P172" s="94"/>
      <c r="Q172" s="94"/>
      <c r="R172" s="94"/>
      <c r="S172" s="95"/>
      <c r="T172" s="204">
        <f>+T162</f>
        <v>1780.82</v>
      </c>
      <c r="U172" s="205"/>
      <c r="V172" s="205"/>
      <c r="W172" s="205"/>
      <c r="X172" s="205"/>
      <c r="Y172" s="212">
        <f>ROUND(I172*O172*T172,2)</f>
        <v>870.93</v>
      </c>
      <c r="Z172" s="64">
        <f>ROUND(Y172*$AF$154,2)</f>
        <v>435.47</v>
      </c>
      <c r="AA172" s="65"/>
      <c r="AB172" s="65"/>
      <c r="AC172" s="65"/>
      <c r="AD172" s="66"/>
      <c r="AE172" s="62"/>
      <c r="AF172" s="29">
        <f>ROUND(O172*T172,2)+ROUND((ROUND(O172*T172,2)*$AF$154),2)</f>
        <v>65.99000000000001</v>
      </c>
      <c r="AG172"/>
      <c r="AH172" s="30"/>
      <c r="AI172" s="31">
        <v>54.52</v>
      </c>
      <c r="AK172" s="63">
        <f>AF172/AI172</f>
        <v>1.2103815113719736</v>
      </c>
    </row>
    <row r="173" spans="1:34" s="32" customFormat="1" ht="31.5" customHeight="1" hidden="1">
      <c r="A173" s="127"/>
      <c r="B173" s="185"/>
      <c r="C173" s="185"/>
      <c r="D173" s="185"/>
      <c r="E173" s="185"/>
      <c r="F173" s="185"/>
      <c r="G173" s="185"/>
      <c r="H173" s="128"/>
      <c r="I173" s="193" t="e">
        <f>CONCATENATE(I172," ",$I$156," х ",O172," ",$O$156," х ",T172," ",$T$156," = ",Y172," ",$Y$156,"                                         ",Y172," ",$Y$156,"+",Y172," ",$Y$156,"х коэф. ",$AF$154," = ",#REF!,#REF!)</f>
        <v>#REF!</v>
      </c>
      <c r="J173" s="194"/>
      <c r="K173" s="194"/>
      <c r="L173" s="194"/>
      <c r="M173" s="194"/>
      <c r="N173" s="194"/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/>
      <c r="AD173" s="195"/>
      <c r="AE173" s="203"/>
      <c r="AF173" s="33"/>
      <c r="AG173"/>
      <c r="AH173" s="30"/>
    </row>
    <row r="174" spans="1:37" s="32" customFormat="1" ht="19.5" customHeight="1" hidden="1">
      <c r="A174" s="84" t="s">
        <v>63</v>
      </c>
      <c r="B174" s="184"/>
      <c r="C174" s="184"/>
      <c r="D174" s="184"/>
      <c r="E174" s="184"/>
      <c r="F174" s="184"/>
      <c r="G174" s="184"/>
      <c r="H174" s="126"/>
      <c r="I174" s="186">
        <v>19.8</v>
      </c>
      <c r="J174" s="186"/>
      <c r="K174" s="186"/>
      <c r="L174" s="186"/>
      <c r="M174" s="186"/>
      <c r="N174" s="186"/>
      <c r="O174" s="93">
        <f>+ROUND('[7]Шуш_3 эт и выше'!O173,4)</f>
        <v>0.0192</v>
      </c>
      <c r="P174" s="94"/>
      <c r="Q174" s="94"/>
      <c r="R174" s="94"/>
      <c r="S174" s="95"/>
      <c r="T174" s="204">
        <f>+T158</f>
        <v>1780.82</v>
      </c>
      <c r="U174" s="205"/>
      <c r="V174" s="205"/>
      <c r="W174" s="205"/>
      <c r="X174" s="205"/>
      <c r="Y174" s="212">
        <f>ROUND(I174*O174*T174,2)</f>
        <v>677</v>
      </c>
      <c r="Z174" s="64">
        <f>ROUND(Y174*$AF$154,2)</f>
        <v>338.5</v>
      </c>
      <c r="AA174" s="65"/>
      <c r="AB174" s="65"/>
      <c r="AC174" s="65"/>
      <c r="AD174" s="66"/>
      <c r="AE174" s="62"/>
      <c r="AF174" s="29">
        <f>ROUND(O174*T174,2)+ROUND((ROUND(O174*T174,2)*$AF$154),2)</f>
        <v>51.29</v>
      </c>
      <c r="AG174"/>
      <c r="AH174" s="30"/>
      <c r="AI174" s="31">
        <v>54.52</v>
      </c>
      <c r="AK174" s="63">
        <f>AF174/AI174</f>
        <v>0.9407556859867938</v>
      </c>
    </row>
    <row r="175" spans="1:34" s="32" customFormat="1" ht="31.5" customHeight="1" hidden="1">
      <c r="A175" s="127"/>
      <c r="B175" s="185"/>
      <c r="C175" s="185"/>
      <c r="D175" s="185"/>
      <c r="E175" s="185"/>
      <c r="F175" s="185"/>
      <c r="G175" s="185"/>
      <c r="H175" s="128"/>
      <c r="I175" s="193" t="e">
        <f>CONCATENATE(I174," ",$I$156," х ",O174," ",$O$156," х ",T174," ",$T$156," = ",Y174," ",$Y$156,"                                         ",Y174," ",$Y$156,"+",Y174," ",$Y$156,"х коэф. ",$AF$154," = ",#REF!,#REF!)</f>
        <v>#REF!</v>
      </c>
      <c r="J175" s="194"/>
      <c r="K175" s="194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195"/>
      <c r="AE175" s="203"/>
      <c r="AF175" s="33"/>
      <c r="AG175"/>
      <c r="AH175" s="30"/>
    </row>
    <row r="176" spans="1:37" s="32" customFormat="1" ht="19.5" customHeight="1" hidden="1">
      <c r="A176" s="84" t="s">
        <v>64</v>
      </c>
      <c r="B176" s="184"/>
      <c r="C176" s="184"/>
      <c r="D176" s="184"/>
      <c r="E176" s="184"/>
      <c r="F176" s="184"/>
      <c r="G176" s="184"/>
      <c r="H176" s="126"/>
      <c r="I176" s="186">
        <v>19.8</v>
      </c>
      <c r="J176" s="186"/>
      <c r="K176" s="186"/>
      <c r="L176" s="186"/>
      <c r="M176" s="186"/>
      <c r="N176" s="186"/>
      <c r="O176" s="93">
        <f>+ROUND('[7]Шуш_3 эт и выше'!O175,4)</f>
        <v>0.0176</v>
      </c>
      <c r="P176" s="94"/>
      <c r="Q176" s="94"/>
      <c r="R176" s="94"/>
      <c r="S176" s="95"/>
      <c r="T176" s="204">
        <f>+T158</f>
        <v>1780.82</v>
      </c>
      <c r="U176" s="205"/>
      <c r="V176" s="205"/>
      <c r="W176" s="205"/>
      <c r="X176" s="205"/>
      <c r="Y176" s="212">
        <f>ROUND(I176*O176*T176,2)</f>
        <v>620.58</v>
      </c>
      <c r="Z176" s="64">
        <f>ROUND(Y176*$AF$154,2)</f>
        <v>310.29</v>
      </c>
      <c r="AA176" s="65"/>
      <c r="AB176" s="65"/>
      <c r="AC176" s="65"/>
      <c r="AD176" s="66"/>
      <c r="AE176" s="62"/>
      <c r="AF176" s="29">
        <f>ROUND(O176*T176,2)+ROUND((ROUND(O176*T176,2)*$AF$154),2)</f>
        <v>47.01</v>
      </c>
      <c r="AG176"/>
      <c r="AH176" s="30"/>
      <c r="AI176" s="31">
        <v>54.52</v>
      </c>
      <c r="AK176" s="63">
        <f>AF176/AI176</f>
        <v>0.8622523844460748</v>
      </c>
    </row>
    <row r="177" spans="1:34" s="32" customFormat="1" ht="31.5" customHeight="1" hidden="1">
      <c r="A177" s="127"/>
      <c r="B177" s="185"/>
      <c r="C177" s="185"/>
      <c r="D177" s="185"/>
      <c r="E177" s="185"/>
      <c r="F177" s="185"/>
      <c r="G177" s="185"/>
      <c r="H177" s="128"/>
      <c r="I177" s="193" t="e">
        <f>CONCATENATE(I176," ",$I$156," х ",O176," ",$O$156," х ",T176," ",$T$156," = ",Y176," ",$Y$156,"                                         ",Y176," ",$Y$156,"+",Y176," ",$Y$156,"х коэф. ",$AF$154," = ",#REF!,#REF!)</f>
        <v>#REF!</v>
      </c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5"/>
      <c r="AE177" s="203"/>
      <c r="AF177" s="33"/>
      <c r="AG177"/>
      <c r="AH177" s="30"/>
    </row>
    <row r="178" spans="1:37" s="32" customFormat="1" ht="19.5" customHeight="1" hidden="1">
      <c r="A178" s="84" t="s">
        <v>65</v>
      </c>
      <c r="B178" s="184"/>
      <c r="C178" s="184"/>
      <c r="D178" s="184"/>
      <c r="E178" s="184"/>
      <c r="F178" s="184"/>
      <c r="G178" s="184"/>
      <c r="H178" s="126"/>
      <c r="I178" s="186">
        <v>19.8</v>
      </c>
      <c r="J178" s="186"/>
      <c r="K178" s="186"/>
      <c r="L178" s="186"/>
      <c r="M178" s="186"/>
      <c r="N178" s="186"/>
      <c r="O178" s="93">
        <f>+ROUND('[7]Шуш_3 эт и выше'!O177,4)</f>
        <v>0.0164</v>
      </c>
      <c r="P178" s="94"/>
      <c r="Q178" s="94"/>
      <c r="R178" s="94"/>
      <c r="S178" s="95"/>
      <c r="T178" s="204">
        <f>+T158</f>
        <v>1780.82</v>
      </c>
      <c r="U178" s="205"/>
      <c r="V178" s="205"/>
      <c r="W178" s="205"/>
      <c r="X178" s="205"/>
      <c r="Y178" s="212">
        <f>ROUND(I178*O178*T178,2)</f>
        <v>578.27</v>
      </c>
      <c r="Z178" s="64">
        <f>ROUND(Y178*$AF$154,2)</f>
        <v>289.14</v>
      </c>
      <c r="AA178" s="65"/>
      <c r="AB178" s="65"/>
      <c r="AC178" s="65"/>
      <c r="AD178" s="66"/>
      <c r="AE178" s="62"/>
      <c r="AF178" s="29">
        <f>ROUND(O178*T178,2)+ROUND((ROUND(O178*T178,2)*$AF$154),2)</f>
        <v>43.82</v>
      </c>
      <c r="AG178"/>
      <c r="AH178" s="30"/>
      <c r="AI178" s="31">
        <v>54.52</v>
      </c>
      <c r="AK178" s="63">
        <f>AF178/AI178</f>
        <v>0.8037417461482025</v>
      </c>
    </row>
    <row r="179" spans="1:34" s="32" customFormat="1" ht="33" customHeight="1" hidden="1">
      <c r="A179" s="127"/>
      <c r="B179" s="185"/>
      <c r="C179" s="185"/>
      <c r="D179" s="185"/>
      <c r="E179" s="185"/>
      <c r="F179" s="185"/>
      <c r="G179" s="185"/>
      <c r="H179" s="128"/>
      <c r="I179" s="193" t="e">
        <f>CONCATENATE(I178," ",$I$156," х ",O178," ",$O$156," х ",T178," ",$T$156," = ",Y178," ",$Y$156,"                                         ",Y178," ",$Y$156,"+",Y178," ",$Y$156,"х коэф. ",$AF$154," = ",#REF!,#REF!)</f>
        <v>#REF!</v>
      </c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Z179" s="194"/>
      <c r="AA179" s="194"/>
      <c r="AB179" s="194"/>
      <c r="AC179" s="194"/>
      <c r="AD179" s="195"/>
      <c r="AE179" s="203"/>
      <c r="AF179" s="33"/>
      <c r="AG179"/>
      <c r="AH179" s="30"/>
    </row>
    <row r="180" spans="1:37" s="32" customFormat="1" ht="19.5" customHeight="1" hidden="1">
      <c r="A180" s="84" t="s">
        <v>66</v>
      </c>
      <c r="B180" s="184"/>
      <c r="C180" s="184"/>
      <c r="D180" s="184"/>
      <c r="E180" s="184"/>
      <c r="F180" s="184"/>
      <c r="G180" s="184"/>
      <c r="H180" s="126"/>
      <c r="I180" s="186">
        <v>19.8</v>
      </c>
      <c r="J180" s="186"/>
      <c r="K180" s="186"/>
      <c r="L180" s="186"/>
      <c r="M180" s="186"/>
      <c r="N180" s="186"/>
      <c r="O180" s="93">
        <f>+ROUND('[7]Шуш_3 эт и выше'!O179,4)</f>
        <v>0.0179</v>
      </c>
      <c r="P180" s="94"/>
      <c r="Q180" s="94"/>
      <c r="R180" s="94"/>
      <c r="S180" s="95"/>
      <c r="T180" s="204">
        <f>+T158</f>
        <v>1780.82</v>
      </c>
      <c r="U180" s="205"/>
      <c r="V180" s="205"/>
      <c r="W180" s="205"/>
      <c r="X180" s="205"/>
      <c r="Y180" s="212">
        <f>ROUND(I180*O180*T180,2)</f>
        <v>631.16</v>
      </c>
      <c r="Z180" s="64">
        <f>ROUND(Y180*$AF$154,2)</f>
        <v>315.58</v>
      </c>
      <c r="AA180" s="65"/>
      <c r="AB180" s="65"/>
      <c r="AC180" s="65"/>
      <c r="AD180" s="66"/>
      <c r="AE180" s="62"/>
      <c r="AF180" s="29">
        <f>ROUND(O180*T180,2)+ROUND((ROUND(O180*T180,2)*$AF$154),2)</f>
        <v>47.82</v>
      </c>
      <c r="AG180"/>
      <c r="AH180" s="30"/>
      <c r="AI180" s="31">
        <v>54.52</v>
      </c>
      <c r="AK180" s="63">
        <f>AF180/AI180</f>
        <v>0.8771093176815847</v>
      </c>
    </row>
    <row r="181" spans="1:34" s="32" customFormat="1" ht="35.25" customHeight="1" hidden="1">
      <c r="A181" s="127"/>
      <c r="B181" s="185"/>
      <c r="C181" s="185"/>
      <c r="D181" s="185"/>
      <c r="E181" s="185"/>
      <c r="F181" s="185"/>
      <c r="G181" s="185"/>
      <c r="H181" s="128"/>
      <c r="I181" s="193" t="e">
        <f>CONCATENATE(I180," ",$I$156," х ",O180," ",$O$156," х ",T180," ",$T$156," = ",Y180," ",$Y$156,"                                         ",Y180," ",$Y$156,"+",Y180," ",$Y$156,"х коэф. ",$AF$154," = ",#REF!,#REF!)</f>
        <v>#REF!</v>
      </c>
      <c r="J181" s="194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  <c r="AA181" s="194"/>
      <c r="AB181" s="194"/>
      <c r="AC181" s="194"/>
      <c r="AD181" s="195"/>
      <c r="AE181" s="203"/>
      <c r="AF181" s="33"/>
      <c r="AG181"/>
      <c r="AH181" s="30"/>
    </row>
    <row r="182" spans="1:37" s="32" customFormat="1" ht="19.5" customHeight="1" hidden="1">
      <c r="A182" s="84" t="s">
        <v>67</v>
      </c>
      <c r="B182" s="184"/>
      <c r="C182" s="184"/>
      <c r="D182" s="184"/>
      <c r="E182" s="184"/>
      <c r="F182" s="184"/>
      <c r="G182" s="184"/>
      <c r="H182" s="126"/>
      <c r="I182" s="186">
        <v>19.8</v>
      </c>
      <c r="J182" s="186"/>
      <c r="K182" s="186"/>
      <c r="L182" s="186"/>
      <c r="M182" s="186"/>
      <c r="N182" s="186"/>
      <c r="O182" s="93">
        <f>+ROUND('[7]Шуш_3 эт и выше'!O181,4)</f>
        <v>0.0154</v>
      </c>
      <c r="P182" s="94"/>
      <c r="Q182" s="94"/>
      <c r="R182" s="94"/>
      <c r="S182" s="95"/>
      <c r="T182" s="204">
        <f>+T158</f>
        <v>1780.82</v>
      </c>
      <c r="U182" s="205"/>
      <c r="V182" s="205"/>
      <c r="W182" s="205"/>
      <c r="X182" s="205"/>
      <c r="Y182" s="212">
        <f>ROUND(I182*O182*T182,2)</f>
        <v>543.01</v>
      </c>
      <c r="Z182" s="64">
        <f>ROUND(Y182*$AF$154,2)</f>
        <v>271.51</v>
      </c>
      <c r="AA182" s="65"/>
      <c r="AB182" s="65"/>
      <c r="AC182" s="65"/>
      <c r="AD182" s="66"/>
      <c r="AE182" s="62"/>
      <c r="AF182" s="29">
        <f>ROUND(O182*T182,2)+ROUND((ROUND(O182*T182,2)*$AF$154),2)</f>
        <v>41.13</v>
      </c>
      <c r="AG182"/>
      <c r="AH182" s="30"/>
      <c r="AI182" s="31">
        <v>54.52</v>
      </c>
      <c r="AK182" s="63">
        <f>AF182/AI182</f>
        <v>0.7544020542920029</v>
      </c>
    </row>
    <row r="183" spans="1:34" s="32" customFormat="1" ht="30" customHeight="1" hidden="1">
      <c r="A183" s="127"/>
      <c r="B183" s="185"/>
      <c r="C183" s="185"/>
      <c r="D183" s="185"/>
      <c r="E183" s="185"/>
      <c r="F183" s="185"/>
      <c r="G183" s="185"/>
      <c r="H183" s="128"/>
      <c r="I183" s="193" t="e">
        <f>CONCATENATE(I182," ",$I$156," х ",O182," ",$O$156," х ",T182," ",$T$156," = ",Y182," ",$Y$156,"                                         ",Y182," ",$Y$156,"+",Y182," ",$Y$156,"х коэф. ",$AF$154," = ",#REF!,#REF!)</f>
        <v>#REF!</v>
      </c>
      <c r="J183" s="194"/>
      <c r="K183" s="194"/>
      <c r="L183" s="194"/>
      <c r="M183" s="194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  <c r="Z183" s="194"/>
      <c r="AA183" s="194"/>
      <c r="AB183" s="194"/>
      <c r="AC183" s="194"/>
      <c r="AD183" s="195"/>
      <c r="AE183" s="203"/>
      <c r="AF183" s="33"/>
      <c r="AG183"/>
      <c r="AH183" s="30"/>
    </row>
    <row r="184" spans="1:37" s="32" customFormat="1" ht="19.5" customHeight="1" hidden="1">
      <c r="A184" s="84" t="s">
        <v>68</v>
      </c>
      <c r="B184" s="184"/>
      <c r="C184" s="184"/>
      <c r="D184" s="184"/>
      <c r="E184" s="184"/>
      <c r="F184" s="184"/>
      <c r="G184" s="184"/>
      <c r="H184" s="126"/>
      <c r="I184" s="186">
        <v>19.8</v>
      </c>
      <c r="J184" s="186"/>
      <c r="K184" s="186"/>
      <c r="L184" s="186"/>
      <c r="M184" s="186"/>
      <c r="N184" s="186"/>
      <c r="O184" s="93">
        <f>+ROUND('[7]Шуш_3 эт и выше'!O183,4)</f>
        <v>0.0139</v>
      </c>
      <c r="P184" s="94"/>
      <c r="Q184" s="94"/>
      <c r="R184" s="94"/>
      <c r="S184" s="95"/>
      <c r="T184" s="204">
        <f>+T158</f>
        <v>1780.82</v>
      </c>
      <c r="U184" s="205"/>
      <c r="V184" s="205"/>
      <c r="W184" s="205"/>
      <c r="X184" s="205"/>
      <c r="Y184" s="212">
        <f>ROUND(I184*O184*T184,2)</f>
        <v>490.12</v>
      </c>
      <c r="Z184" s="64">
        <f>ROUND(Y184*$AF$154,2)</f>
        <v>245.06</v>
      </c>
      <c r="AA184" s="65"/>
      <c r="AB184" s="65"/>
      <c r="AC184" s="65"/>
      <c r="AD184" s="66"/>
      <c r="AE184" s="62"/>
      <c r="AF184" s="29">
        <f>ROUND(O184*T184,2)+ROUND((ROUND(O184*T184,2)*$AF$154),2)</f>
        <v>37.13</v>
      </c>
      <c r="AG184"/>
      <c r="AH184" s="30"/>
      <c r="AI184" s="31">
        <v>54.52</v>
      </c>
      <c r="AK184" s="63">
        <f>AF184/AI184</f>
        <v>0.6810344827586207</v>
      </c>
    </row>
    <row r="185" spans="1:34" s="32" customFormat="1" ht="34.5" customHeight="1" hidden="1">
      <c r="A185" s="127"/>
      <c r="B185" s="185"/>
      <c r="C185" s="185"/>
      <c r="D185" s="185"/>
      <c r="E185" s="185"/>
      <c r="F185" s="185"/>
      <c r="G185" s="185"/>
      <c r="H185" s="128"/>
      <c r="I185" s="193" t="e">
        <f>CONCATENATE(I184," ",$I$156," х ",O184," ",$O$156," х ",T184," ",$T$156," = ",Y184," ",$Y$156,"                                         ",Y184," ",$Y$156,"+",Y184," ",$Y$156,"х коэф. ",$AF$154," = ",#REF!,#REF!)</f>
        <v>#REF!</v>
      </c>
      <c r="J185" s="194"/>
      <c r="K185" s="194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  <c r="AA185" s="194"/>
      <c r="AB185" s="194"/>
      <c r="AC185" s="194"/>
      <c r="AD185" s="195"/>
      <c r="AE185" s="203"/>
      <c r="AF185" s="33"/>
      <c r="AG185"/>
      <c r="AH185" s="30"/>
    </row>
    <row r="186" ht="3" customHeight="1" hidden="1"/>
    <row r="187" spans="1:33" s="34" customFormat="1" ht="33" customHeight="1">
      <c r="A187" s="34" t="str">
        <f>+'[7]Шуш_3 эт и выше'!A197</f>
        <v>Начальник ПЭО                                         С.А.Окунева</v>
      </c>
      <c r="AD187" s="35"/>
      <c r="AE187" s="35"/>
      <c r="AF187" s="36"/>
      <c r="AG187"/>
    </row>
    <row r="188" ht="3.75" customHeight="1"/>
    <row r="189" ht="12.75" hidden="1">
      <c r="A189" s="7" t="s">
        <v>23</v>
      </c>
    </row>
    <row r="190" spans="1:38" ht="25.5" customHeight="1" hidden="1">
      <c r="A190" s="8">
        <v>1</v>
      </c>
      <c r="B190" s="102" t="str">
        <f>CONCATENATE("Тариф на тепловую энергию в размере ",$K$17," руб./Гкал (с НДС) утвержден Приказом Министерства тарифной политики Красноярского края ",AK190," № ",AL190,)</f>
        <v>Тариф на тепловую энергию в размере 1780,82 руб./Гкал (с НДС) утвержден Приказом Министерства тарифной политики Красноярского края от 15.12.2016 г. № 618-п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9"/>
      <c r="AF190" s="37"/>
      <c r="AK190" s="38" t="s">
        <v>70</v>
      </c>
      <c r="AL190" s="39" t="s">
        <v>71</v>
      </c>
    </row>
    <row r="191" spans="1:38" ht="27" customHeight="1" hidden="1">
      <c r="A191" s="8">
        <v>3</v>
      </c>
      <c r="B191" s="102" t="str">
        <f>CONCATENATE("Тариф на теплоноситель ",,"утвержден Приказом Министерства тарифной политики Красноярского края ",AK191," № ",AL191)</f>
        <v>Тариф на теплоноситель утвержден Приказом Министерства тарифной политики Красноярского края от 16.12.2015 г. № 568-п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9"/>
      <c r="AF191" s="37"/>
      <c r="AK191" s="38" t="s">
        <v>98</v>
      </c>
      <c r="AL191" s="39" t="s">
        <v>99</v>
      </c>
    </row>
    <row r="192" spans="1:38" ht="37.5" customHeight="1" hidden="1">
      <c r="A192" s="8">
        <v>2</v>
      </c>
      <c r="B192" s="103" t="s">
        <v>69</v>
      </c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9"/>
      <c r="AF192" s="37"/>
      <c r="AK192" s="207"/>
      <c r="AL192" s="208"/>
    </row>
    <row r="193" ht="12.75">
      <c r="A193" s="40" t="s">
        <v>51</v>
      </c>
    </row>
    <row r="194" spans="1:28" ht="12.75">
      <c r="A194" s="41" t="s">
        <v>52</v>
      </c>
      <c r="Z194" s="196"/>
      <c r="AA194" s="196"/>
      <c r="AB194" s="196"/>
    </row>
  </sheetData>
  <sheetProtection/>
  <mergeCells count="825">
    <mergeCell ref="B191:AD191"/>
    <mergeCell ref="B192:AD192"/>
    <mergeCell ref="Z194:AB194"/>
    <mergeCell ref="A184:H185"/>
    <mergeCell ref="I184:N184"/>
    <mergeCell ref="O184:S184"/>
    <mergeCell ref="T184:X184"/>
    <mergeCell ref="I185:AD185"/>
    <mergeCell ref="B190:AD190"/>
    <mergeCell ref="A180:H181"/>
    <mergeCell ref="I180:N180"/>
    <mergeCell ref="O180:S180"/>
    <mergeCell ref="T180:X180"/>
    <mergeCell ref="I181:AD181"/>
    <mergeCell ref="A182:H183"/>
    <mergeCell ref="I182:N182"/>
    <mergeCell ref="O182:S182"/>
    <mergeCell ref="T182:X182"/>
    <mergeCell ref="I183:AD183"/>
    <mergeCell ref="A176:H177"/>
    <mergeCell ref="I176:N176"/>
    <mergeCell ref="O176:S176"/>
    <mergeCell ref="T176:X176"/>
    <mergeCell ref="I177:AD177"/>
    <mergeCell ref="A178:H179"/>
    <mergeCell ref="I178:N178"/>
    <mergeCell ref="O178:S178"/>
    <mergeCell ref="T178:X178"/>
    <mergeCell ref="I179:AD179"/>
    <mergeCell ref="A172:H173"/>
    <mergeCell ref="I172:N172"/>
    <mergeCell ref="O172:S172"/>
    <mergeCell ref="T172:X172"/>
    <mergeCell ref="I173:AD173"/>
    <mergeCell ref="A174:H175"/>
    <mergeCell ref="I174:N174"/>
    <mergeCell ref="O174:S174"/>
    <mergeCell ref="T174:X174"/>
    <mergeCell ref="I175:AD175"/>
    <mergeCell ref="A168:H169"/>
    <mergeCell ref="I168:N168"/>
    <mergeCell ref="O168:S168"/>
    <mergeCell ref="T168:X168"/>
    <mergeCell ref="I169:AD169"/>
    <mergeCell ref="A170:H171"/>
    <mergeCell ref="I170:N170"/>
    <mergeCell ref="O170:S170"/>
    <mergeCell ref="T170:X170"/>
    <mergeCell ref="I171:AD171"/>
    <mergeCell ref="A164:H165"/>
    <mergeCell ref="I164:N164"/>
    <mergeCell ref="O164:S164"/>
    <mergeCell ref="T164:X164"/>
    <mergeCell ref="I165:AD165"/>
    <mergeCell ref="A166:H167"/>
    <mergeCell ref="I166:N166"/>
    <mergeCell ref="O166:S166"/>
    <mergeCell ref="T166:X166"/>
    <mergeCell ref="I167:AD167"/>
    <mergeCell ref="A160:H161"/>
    <mergeCell ref="I160:N160"/>
    <mergeCell ref="O160:S160"/>
    <mergeCell ref="T160:X160"/>
    <mergeCell ref="I161:AD161"/>
    <mergeCell ref="A162:H163"/>
    <mergeCell ref="I162:N162"/>
    <mergeCell ref="O162:S162"/>
    <mergeCell ref="T162:X162"/>
    <mergeCell ref="I163:AD163"/>
    <mergeCell ref="A157:H157"/>
    <mergeCell ref="I157:N157"/>
    <mergeCell ref="O157:S157"/>
    <mergeCell ref="T157:X157"/>
    <mergeCell ref="A158:H159"/>
    <mergeCell ref="I158:N158"/>
    <mergeCell ref="O158:S158"/>
    <mergeCell ref="T158:X158"/>
    <mergeCell ref="I159:AD159"/>
    <mergeCell ref="A155:H156"/>
    <mergeCell ref="I155:N155"/>
    <mergeCell ref="O155:S155"/>
    <mergeCell ref="T155:X155"/>
    <mergeCell ref="I156:N156"/>
    <mergeCell ref="O156:S156"/>
    <mergeCell ref="T156:X156"/>
    <mergeCell ref="B148:AD148"/>
    <mergeCell ref="B149:AD149"/>
    <mergeCell ref="B150:AD150"/>
    <mergeCell ref="B151:AD151"/>
    <mergeCell ref="A153:AD153"/>
    <mergeCell ref="A154:AD154"/>
    <mergeCell ref="AF144:AF145"/>
    <mergeCell ref="AI144:AI145"/>
    <mergeCell ref="AK144:AK145"/>
    <mergeCell ref="I145:J145"/>
    <mergeCell ref="K145:N145"/>
    <mergeCell ref="O145:S145"/>
    <mergeCell ref="T145:X145"/>
    <mergeCell ref="A144:B145"/>
    <mergeCell ref="C144:G145"/>
    <mergeCell ref="I144:J144"/>
    <mergeCell ref="K144:N144"/>
    <mergeCell ref="O144:S144"/>
    <mergeCell ref="T144:X144"/>
    <mergeCell ref="AF142:AF143"/>
    <mergeCell ref="AI142:AI143"/>
    <mergeCell ref="AK142:AK143"/>
    <mergeCell ref="I143:J143"/>
    <mergeCell ref="K143:N143"/>
    <mergeCell ref="O143:S143"/>
    <mergeCell ref="T143:X143"/>
    <mergeCell ref="A142:B143"/>
    <mergeCell ref="C142:G143"/>
    <mergeCell ref="I142:J142"/>
    <mergeCell ref="K142:N142"/>
    <mergeCell ref="O142:S142"/>
    <mergeCell ref="T142:X142"/>
    <mergeCell ref="AF140:AF141"/>
    <mergeCell ref="AI140:AI141"/>
    <mergeCell ref="AK140:AK141"/>
    <mergeCell ref="I141:J141"/>
    <mergeCell ref="K141:N141"/>
    <mergeCell ref="O141:S141"/>
    <mergeCell ref="T141:X141"/>
    <mergeCell ref="A140:B141"/>
    <mergeCell ref="C140:G141"/>
    <mergeCell ref="I140:J140"/>
    <mergeCell ref="K140:N140"/>
    <mergeCell ref="O140:S140"/>
    <mergeCell ref="T140:X140"/>
    <mergeCell ref="AF138:AF139"/>
    <mergeCell ref="AI138:AI139"/>
    <mergeCell ref="AK138:AK139"/>
    <mergeCell ref="I139:J139"/>
    <mergeCell ref="K139:N139"/>
    <mergeCell ref="O139:S139"/>
    <mergeCell ref="T139:X139"/>
    <mergeCell ref="A138:B139"/>
    <mergeCell ref="C138:G139"/>
    <mergeCell ref="I138:J138"/>
    <mergeCell ref="K138:N138"/>
    <mergeCell ref="O138:S138"/>
    <mergeCell ref="T138:X138"/>
    <mergeCell ref="A137:B137"/>
    <mergeCell ref="C137:H137"/>
    <mergeCell ref="I137:J137"/>
    <mergeCell ref="K137:N137"/>
    <mergeCell ref="O137:S137"/>
    <mergeCell ref="T137:X137"/>
    <mergeCell ref="A135:AD135"/>
    <mergeCell ref="AE135:AF135"/>
    <mergeCell ref="A136:B136"/>
    <mergeCell ref="C136:H136"/>
    <mergeCell ref="I136:J136"/>
    <mergeCell ref="K136:N136"/>
    <mergeCell ref="O136:S136"/>
    <mergeCell ref="T136:X136"/>
    <mergeCell ref="AF132:AF133"/>
    <mergeCell ref="AI132:AI133"/>
    <mergeCell ref="AK132:AK133"/>
    <mergeCell ref="I133:J133"/>
    <mergeCell ref="K133:N133"/>
    <mergeCell ref="O133:S133"/>
    <mergeCell ref="T133:X133"/>
    <mergeCell ref="A132:B133"/>
    <mergeCell ref="C132:G133"/>
    <mergeCell ref="I132:J132"/>
    <mergeCell ref="K132:N132"/>
    <mergeCell ref="O132:S132"/>
    <mergeCell ref="T132:X132"/>
    <mergeCell ref="AF130:AF131"/>
    <mergeCell ref="AI130:AI131"/>
    <mergeCell ref="AK130:AK131"/>
    <mergeCell ref="I131:J131"/>
    <mergeCell ref="K131:N131"/>
    <mergeCell ref="O131:S131"/>
    <mergeCell ref="T131:X131"/>
    <mergeCell ref="A130:B131"/>
    <mergeCell ref="C130:G131"/>
    <mergeCell ref="I130:J130"/>
    <mergeCell ref="K130:N130"/>
    <mergeCell ref="O130:S130"/>
    <mergeCell ref="T130:X130"/>
    <mergeCell ref="AF128:AF129"/>
    <mergeCell ref="AI128:AI129"/>
    <mergeCell ref="AK128:AK129"/>
    <mergeCell ref="I129:J129"/>
    <mergeCell ref="K129:N129"/>
    <mergeCell ref="O129:S129"/>
    <mergeCell ref="T129:X129"/>
    <mergeCell ref="A128:B129"/>
    <mergeCell ref="C128:G129"/>
    <mergeCell ref="I128:J128"/>
    <mergeCell ref="K128:N128"/>
    <mergeCell ref="O128:S128"/>
    <mergeCell ref="T128:X128"/>
    <mergeCell ref="AF126:AF127"/>
    <mergeCell ref="AI126:AI127"/>
    <mergeCell ref="AK126:AK127"/>
    <mergeCell ref="I127:J127"/>
    <mergeCell ref="K127:N127"/>
    <mergeCell ref="O127:S127"/>
    <mergeCell ref="T127:X127"/>
    <mergeCell ref="A126:B127"/>
    <mergeCell ref="C126:G127"/>
    <mergeCell ref="I126:J126"/>
    <mergeCell ref="K126:N126"/>
    <mergeCell ref="O126:S126"/>
    <mergeCell ref="T126:X126"/>
    <mergeCell ref="A125:B125"/>
    <mergeCell ref="C125:H125"/>
    <mergeCell ref="I125:J125"/>
    <mergeCell ref="K125:N125"/>
    <mergeCell ref="O125:S125"/>
    <mergeCell ref="T125:X125"/>
    <mergeCell ref="A123:AD123"/>
    <mergeCell ref="AE123:AF123"/>
    <mergeCell ref="A124:B124"/>
    <mergeCell ref="C124:H124"/>
    <mergeCell ref="I124:J124"/>
    <mergeCell ref="K124:N124"/>
    <mergeCell ref="O124:S124"/>
    <mergeCell ref="T124:X124"/>
    <mergeCell ref="AF120:AF121"/>
    <mergeCell ref="AI120:AI121"/>
    <mergeCell ref="AK120:AK121"/>
    <mergeCell ref="I121:J121"/>
    <mergeCell ref="K121:N121"/>
    <mergeCell ref="O121:S121"/>
    <mergeCell ref="T121:X121"/>
    <mergeCell ref="A120:B121"/>
    <mergeCell ref="C120:G121"/>
    <mergeCell ref="I120:J120"/>
    <mergeCell ref="K120:N120"/>
    <mergeCell ref="O120:S120"/>
    <mergeCell ref="T120:X120"/>
    <mergeCell ref="AF118:AF119"/>
    <mergeCell ref="AI118:AI119"/>
    <mergeCell ref="AK118:AK119"/>
    <mergeCell ref="I119:J119"/>
    <mergeCell ref="K119:N119"/>
    <mergeCell ref="O119:S119"/>
    <mergeCell ref="T119:X119"/>
    <mergeCell ref="A118:B119"/>
    <mergeCell ref="C118:G119"/>
    <mergeCell ref="I118:J118"/>
    <mergeCell ref="K118:N118"/>
    <mergeCell ref="O118:S118"/>
    <mergeCell ref="T118:X118"/>
    <mergeCell ref="AF116:AF117"/>
    <mergeCell ref="AI116:AI117"/>
    <mergeCell ref="AK116:AK117"/>
    <mergeCell ref="I117:J117"/>
    <mergeCell ref="K117:N117"/>
    <mergeCell ref="O117:S117"/>
    <mergeCell ref="T117:X117"/>
    <mergeCell ref="A116:B117"/>
    <mergeCell ref="C116:G117"/>
    <mergeCell ref="I116:J116"/>
    <mergeCell ref="K116:N116"/>
    <mergeCell ref="O116:S116"/>
    <mergeCell ref="T116:X116"/>
    <mergeCell ref="AF114:AF115"/>
    <mergeCell ref="AI114:AI115"/>
    <mergeCell ref="AK114:AK115"/>
    <mergeCell ref="I115:J115"/>
    <mergeCell ref="K115:N115"/>
    <mergeCell ref="O115:S115"/>
    <mergeCell ref="T115:X115"/>
    <mergeCell ref="A114:B115"/>
    <mergeCell ref="C114:G115"/>
    <mergeCell ref="I114:J114"/>
    <mergeCell ref="K114:N114"/>
    <mergeCell ref="O114:S114"/>
    <mergeCell ref="T114:X114"/>
    <mergeCell ref="A113:B113"/>
    <mergeCell ref="C113:H113"/>
    <mergeCell ref="I113:J113"/>
    <mergeCell ref="K113:N113"/>
    <mergeCell ref="O113:S113"/>
    <mergeCell ref="T113:X113"/>
    <mergeCell ref="A111:AD111"/>
    <mergeCell ref="AE111:AF111"/>
    <mergeCell ref="A112:B112"/>
    <mergeCell ref="C112:H112"/>
    <mergeCell ref="I112:J112"/>
    <mergeCell ref="K112:N112"/>
    <mergeCell ref="O112:S112"/>
    <mergeCell ref="T112:X112"/>
    <mergeCell ref="AF108:AF109"/>
    <mergeCell ref="AI108:AI109"/>
    <mergeCell ref="AK108:AK109"/>
    <mergeCell ref="I109:J109"/>
    <mergeCell ref="K109:N109"/>
    <mergeCell ref="O109:S109"/>
    <mergeCell ref="T109:X109"/>
    <mergeCell ref="A108:B109"/>
    <mergeCell ref="C108:G109"/>
    <mergeCell ref="I108:J108"/>
    <mergeCell ref="K108:N108"/>
    <mergeCell ref="O108:S108"/>
    <mergeCell ref="T108:X108"/>
    <mergeCell ref="AF106:AF107"/>
    <mergeCell ref="AI106:AI107"/>
    <mergeCell ref="AK106:AK107"/>
    <mergeCell ref="I107:J107"/>
    <mergeCell ref="K107:N107"/>
    <mergeCell ref="O107:S107"/>
    <mergeCell ref="T107:X107"/>
    <mergeCell ref="A106:B107"/>
    <mergeCell ref="C106:G107"/>
    <mergeCell ref="I106:J106"/>
    <mergeCell ref="K106:N106"/>
    <mergeCell ref="O106:S106"/>
    <mergeCell ref="T106:X106"/>
    <mergeCell ref="AF104:AF105"/>
    <mergeCell ref="AI104:AI105"/>
    <mergeCell ref="AK104:AK105"/>
    <mergeCell ref="I105:J105"/>
    <mergeCell ref="K105:N105"/>
    <mergeCell ref="O105:S105"/>
    <mergeCell ref="T105:X105"/>
    <mergeCell ref="A104:B105"/>
    <mergeCell ref="C104:G105"/>
    <mergeCell ref="I104:J104"/>
    <mergeCell ref="K104:N104"/>
    <mergeCell ref="O104:S104"/>
    <mergeCell ref="T104:X104"/>
    <mergeCell ref="AF102:AF103"/>
    <mergeCell ref="AI102:AI103"/>
    <mergeCell ref="AK102:AK103"/>
    <mergeCell ref="I103:J103"/>
    <mergeCell ref="K103:N103"/>
    <mergeCell ref="O103:S103"/>
    <mergeCell ref="T103:X103"/>
    <mergeCell ref="A102:B103"/>
    <mergeCell ref="C102:G103"/>
    <mergeCell ref="I102:J102"/>
    <mergeCell ref="K102:N102"/>
    <mergeCell ref="O102:S102"/>
    <mergeCell ref="T102:X102"/>
    <mergeCell ref="A101:B101"/>
    <mergeCell ref="C101:H101"/>
    <mergeCell ref="I101:J101"/>
    <mergeCell ref="K101:N101"/>
    <mergeCell ref="O101:S101"/>
    <mergeCell ref="T101:X101"/>
    <mergeCell ref="A99:AD99"/>
    <mergeCell ref="AE99:AF99"/>
    <mergeCell ref="A100:B100"/>
    <mergeCell ref="C100:H100"/>
    <mergeCell ref="I100:J100"/>
    <mergeCell ref="K100:N100"/>
    <mergeCell ref="O100:S100"/>
    <mergeCell ref="T100:X100"/>
    <mergeCell ref="AF96:AF97"/>
    <mergeCell ref="AI96:AI97"/>
    <mergeCell ref="AK96:AK97"/>
    <mergeCell ref="I97:J97"/>
    <mergeCell ref="K97:N97"/>
    <mergeCell ref="O97:S97"/>
    <mergeCell ref="T97:X97"/>
    <mergeCell ref="A96:B97"/>
    <mergeCell ref="C96:G97"/>
    <mergeCell ref="I96:J96"/>
    <mergeCell ref="K96:N96"/>
    <mergeCell ref="O96:S96"/>
    <mergeCell ref="T96:X96"/>
    <mergeCell ref="AF94:AF95"/>
    <mergeCell ref="AI94:AI95"/>
    <mergeCell ref="AK94:AK95"/>
    <mergeCell ref="I95:J95"/>
    <mergeCell ref="K95:N95"/>
    <mergeCell ref="O95:S95"/>
    <mergeCell ref="T95:X95"/>
    <mergeCell ref="A94:B95"/>
    <mergeCell ref="C94:G95"/>
    <mergeCell ref="I94:J94"/>
    <mergeCell ref="K94:N94"/>
    <mergeCell ref="O94:S94"/>
    <mergeCell ref="T94:X94"/>
    <mergeCell ref="AF92:AF93"/>
    <mergeCell ref="AI92:AI93"/>
    <mergeCell ref="AK92:AK93"/>
    <mergeCell ref="I93:J93"/>
    <mergeCell ref="K93:N93"/>
    <mergeCell ref="O93:S93"/>
    <mergeCell ref="T93:X93"/>
    <mergeCell ref="A92:B93"/>
    <mergeCell ref="C92:G93"/>
    <mergeCell ref="I92:J92"/>
    <mergeCell ref="K92:N92"/>
    <mergeCell ref="O92:S92"/>
    <mergeCell ref="T92:X92"/>
    <mergeCell ref="AF90:AF91"/>
    <mergeCell ref="AI90:AI91"/>
    <mergeCell ref="AK90:AK91"/>
    <mergeCell ref="I91:J91"/>
    <mergeCell ref="K91:N91"/>
    <mergeCell ref="O91:S91"/>
    <mergeCell ref="T91:X91"/>
    <mergeCell ref="A90:B91"/>
    <mergeCell ref="C90:G91"/>
    <mergeCell ref="I90:J90"/>
    <mergeCell ref="K90:N90"/>
    <mergeCell ref="O90:S90"/>
    <mergeCell ref="T90:X90"/>
    <mergeCell ref="A89:B89"/>
    <mergeCell ref="C89:H89"/>
    <mergeCell ref="I89:J89"/>
    <mergeCell ref="K89:N89"/>
    <mergeCell ref="O89:S89"/>
    <mergeCell ref="T89:X89"/>
    <mergeCell ref="A87:AD87"/>
    <mergeCell ref="AE87:AF87"/>
    <mergeCell ref="A88:B88"/>
    <mergeCell ref="C88:H88"/>
    <mergeCell ref="I88:J88"/>
    <mergeCell ref="K88:N88"/>
    <mergeCell ref="O88:S88"/>
    <mergeCell ref="T88:X88"/>
    <mergeCell ref="AF84:AF85"/>
    <mergeCell ref="AI84:AI85"/>
    <mergeCell ref="AK84:AK85"/>
    <mergeCell ref="I85:J85"/>
    <mergeCell ref="K85:N85"/>
    <mergeCell ref="O85:S85"/>
    <mergeCell ref="T85:X85"/>
    <mergeCell ref="A84:B85"/>
    <mergeCell ref="C84:G85"/>
    <mergeCell ref="I84:J84"/>
    <mergeCell ref="K84:N84"/>
    <mergeCell ref="O84:S84"/>
    <mergeCell ref="T84:X84"/>
    <mergeCell ref="AF82:AF83"/>
    <mergeCell ref="AI82:AI83"/>
    <mergeCell ref="AK82:AK83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AF80:AF81"/>
    <mergeCell ref="AI80:AI81"/>
    <mergeCell ref="AK80:AK81"/>
    <mergeCell ref="I81:J81"/>
    <mergeCell ref="K81:N81"/>
    <mergeCell ref="O81:S81"/>
    <mergeCell ref="T81:X81"/>
    <mergeCell ref="A80:B81"/>
    <mergeCell ref="C80:G81"/>
    <mergeCell ref="I80:J80"/>
    <mergeCell ref="K80:N80"/>
    <mergeCell ref="O80:S80"/>
    <mergeCell ref="T80:X80"/>
    <mergeCell ref="AF78:AF79"/>
    <mergeCell ref="AI78:AI79"/>
    <mergeCell ref="AK78:AK79"/>
    <mergeCell ref="I79:J79"/>
    <mergeCell ref="K79:N79"/>
    <mergeCell ref="O79:S79"/>
    <mergeCell ref="T79:X79"/>
    <mergeCell ref="A78:B79"/>
    <mergeCell ref="C78:G79"/>
    <mergeCell ref="I78:J78"/>
    <mergeCell ref="K78:N78"/>
    <mergeCell ref="O78:S78"/>
    <mergeCell ref="T78:X78"/>
    <mergeCell ref="A77:B77"/>
    <mergeCell ref="C77:H77"/>
    <mergeCell ref="I77:J77"/>
    <mergeCell ref="K77:N77"/>
    <mergeCell ref="O77:S77"/>
    <mergeCell ref="T77:X77"/>
    <mergeCell ref="A75:AD75"/>
    <mergeCell ref="AE75:AF75"/>
    <mergeCell ref="A76:B76"/>
    <mergeCell ref="C76:H76"/>
    <mergeCell ref="I76:J76"/>
    <mergeCell ref="K76:N76"/>
    <mergeCell ref="O76:S76"/>
    <mergeCell ref="T76:X76"/>
    <mergeCell ref="AF72:AF73"/>
    <mergeCell ref="AI72:AI73"/>
    <mergeCell ref="AK72:AK73"/>
    <mergeCell ref="I73:J73"/>
    <mergeCell ref="K73:N73"/>
    <mergeCell ref="O73:S73"/>
    <mergeCell ref="T73:X73"/>
    <mergeCell ref="A72:B73"/>
    <mergeCell ref="C72:G73"/>
    <mergeCell ref="I72:J72"/>
    <mergeCell ref="K72:N72"/>
    <mergeCell ref="O72:S72"/>
    <mergeCell ref="T72:X72"/>
    <mergeCell ref="AF70:AF71"/>
    <mergeCell ref="AI70:AI71"/>
    <mergeCell ref="AK70:AK71"/>
    <mergeCell ref="I71:J71"/>
    <mergeCell ref="K71:N71"/>
    <mergeCell ref="O71:S71"/>
    <mergeCell ref="T71:X71"/>
    <mergeCell ref="A70:B71"/>
    <mergeCell ref="C70:G71"/>
    <mergeCell ref="I70:J70"/>
    <mergeCell ref="K70:N70"/>
    <mergeCell ref="O70:S70"/>
    <mergeCell ref="T70:X70"/>
    <mergeCell ref="AF68:AF69"/>
    <mergeCell ref="AI68:AI69"/>
    <mergeCell ref="AK68:AK69"/>
    <mergeCell ref="I69:J69"/>
    <mergeCell ref="K69:N69"/>
    <mergeCell ref="O69:S69"/>
    <mergeCell ref="T69:X69"/>
    <mergeCell ref="A68:B69"/>
    <mergeCell ref="C68:G69"/>
    <mergeCell ref="I68:J68"/>
    <mergeCell ref="K68:N68"/>
    <mergeCell ref="O68:S68"/>
    <mergeCell ref="T68:X68"/>
    <mergeCell ref="AF66:AF67"/>
    <mergeCell ref="AI66:AI67"/>
    <mergeCell ref="AK66:AK67"/>
    <mergeCell ref="I67:J67"/>
    <mergeCell ref="K67:N67"/>
    <mergeCell ref="O67:S67"/>
    <mergeCell ref="T67:X67"/>
    <mergeCell ref="A66:B67"/>
    <mergeCell ref="C66:G67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T65:X65"/>
    <mergeCell ref="A63:AD63"/>
    <mergeCell ref="AE63:AF63"/>
    <mergeCell ref="A64:B64"/>
    <mergeCell ref="C64:H64"/>
    <mergeCell ref="I64:J64"/>
    <mergeCell ref="K64:N64"/>
    <mergeCell ref="O64:S64"/>
    <mergeCell ref="T64:X64"/>
    <mergeCell ref="AF60:AF61"/>
    <mergeCell ref="AI60:AI61"/>
    <mergeCell ref="AK60:AK61"/>
    <mergeCell ref="I61:J61"/>
    <mergeCell ref="K61:N61"/>
    <mergeCell ref="O61:S61"/>
    <mergeCell ref="T61:X61"/>
    <mergeCell ref="A60:B61"/>
    <mergeCell ref="C60:G61"/>
    <mergeCell ref="I60:J60"/>
    <mergeCell ref="K60:N60"/>
    <mergeCell ref="O60:S60"/>
    <mergeCell ref="T60:X60"/>
    <mergeCell ref="AF58:AF59"/>
    <mergeCell ref="AI58:AI59"/>
    <mergeCell ref="AK58:AK59"/>
    <mergeCell ref="I59:J59"/>
    <mergeCell ref="K59:N59"/>
    <mergeCell ref="O59:S59"/>
    <mergeCell ref="T59:X59"/>
    <mergeCell ref="A58:B59"/>
    <mergeCell ref="C58:G59"/>
    <mergeCell ref="I58:J58"/>
    <mergeCell ref="K58:N58"/>
    <mergeCell ref="O58:S58"/>
    <mergeCell ref="T58:X58"/>
    <mergeCell ref="AF56:AF57"/>
    <mergeCell ref="AI56:AI57"/>
    <mergeCell ref="AK56:AK57"/>
    <mergeCell ref="I57:J57"/>
    <mergeCell ref="K57:N57"/>
    <mergeCell ref="O57:S57"/>
    <mergeCell ref="T57:X57"/>
    <mergeCell ref="A56:B57"/>
    <mergeCell ref="C56:G57"/>
    <mergeCell ref="I56:J56"/>
    <mergeCell ref="K56:N56"/>
    <mergeCell ref="O56:S56"/>
    <mergeCell ref="T56:X56"/>
    <mergeCell ref="AF54:AF55"/>
    <mergeCell ref="AI54:AI55"/>
    <mergeCell ref="AK54:AK55"/>
    <mergeCell ref="I55:J55"/>
    <mergeCell ref="K55:N55"/>
    <mergeCell ref="O55:S55"/>
    <mergeCell ref="T55:X55"/>
    <mergeCell ref="A54:B55"/>
    <mergeCell ref="C54:G55"/>
    <mergeCell ref="I54:J54"/>
    <mergeCell ref="K54:N54"/>
    <mergeCell ref="O54:S54"/>
    <mergeCell ref="T54:X54"/>
    <mergeCell ref="A53:B53"/>
    <mergeCell ref="C53:H53"/>
    <mergeCell ref="I53:J53"/>
    <mergeCell ref="K53:N53"/>
    <mergeCell ref="O53:S53"/>
    <mergeCell ref="T53:X53"/>
    <mergeCell ref="A51:AD51"/>
    <mergeCell ref="AE51:AF51"/>
    <mergeCell ref="A52:B52"/>
    <mergeCell ref="C52:H52"/>
    <mergeCell ref="I52:J52"/>
    <mergeCell ref="K52:N52"/>
    <mergeCell ref="O52:S52"/>
    <mergeCell ref="T52:X52"/>
    <mergeCell ref="AF48:AF49"/>
    <mergeCell ref="AI48:AI49"/>
    <mergeCell ref="AK48:AK49"/>
    <mergeCell ref="I49:J49"/>
    <mergeCell ref="K49:N49"/>
    <mergeCell ref="O49:S49"/>
    <mergeCell ref="T49:X49"/>
    <mergeCell ref="A48:B49"/>
    <mergeCell ref="C48:G49"/>
    <mergeCell ref="I48:J48"/>
    <mergeCell ref="K48:N48"/>
    <mergeCell ref="O48:S48"/>
    <mergeCell ref="T48:X48"/>
    <mergeCell ref="AF46:AF47"/>
    <mergeCell ref="AI46:AI47"/>
    <mergeCell ref="AK46:AK47"/>
    <mergeCell ref="I47:J47"/>
    <mergeCell ref="K47:N47"/>
    <mergeCell ref="O47:S47"/>
    <mergeCell ref="T47:X47"/>
    <mergeCell ref="A46:B47"/>
    <mergeCell ref="C46:G47"/>
    <mergeCell ref="I46:J46"/>
    <mergeCell ref="K46:N46"/>
    <mergeCell ref="O46:S46"/>
    <mergeCell ref="T46:X46"/>
    <mergeCell ref="AF44:AF45"/>
    <mergeCell ref="AI44:AI45"/>
    <mergeCell ref="AK44:AK45"/>
    <mergeCell ref="I45:J45"/>
    <mergeCell ref="K45:N45"/>
    <mergeCell ref="O45:S45"/>
    <mergeCell ref="T45:X45"/>
    <mergeCell ref="A44:B45"/>
    <mergeCell ref="C44:G45"/>
    <mergeCell ref="I44:J44"/>
    <mergeCell ref="K44:N44"/>
    <mergeCell ref="O44:S44"/>
    <mergeCell ref="T44:X44"/>
    <mergeCell ref="AF42:AF43"/>
    <mergeCell ref="AI42:AI43"/>
    <mergeCell ref="AK42:AK43"/>
    <mergeCell ref="I43:J43"/>
    <mergeCell ref="K43:N43"/>
    <mergeCell ref="O43:S43"/>
    <mergeCell ref="T43:X43"/>
    <mergeCell ref="A42:B43"/>
    <mergeCell ref="C42:G43"/>
    <mergeCell ref="I42:J42"/>
    <mergeCell ref="K42:N42"/>
    <mergeCell ref="O42:S42"/>
    <mergeCell ref="T42:X42"/>
    <mergeCell ref="A41:B41"/>
    <mergeCell ref="C41:H41"/>
    <mergeCell ref="I41:J41"/>
    <mergeCell ref="K41:N41"/>
    <mergeCell ref="O41:S41"/>
    <mergeCell ref="T41:X41"/>
    <mergeCell ref="A39:AD39"/>
    <mergeCell ref="A40:B40"/>
    <mergeCell ref="C40:H40"/>
    <mergeCell ref="I40:J40"/>
    <mergeCell ref="K40:N40"/>
    <mergeCell ref="O40:S40"/>
    <mergeCell ref="T40:X40"/>
    <mergeCell ref="AF36:AF37"/>
    <mergeCell ref="AI36:AI37"/>
    <mergeCell ref="AK36:AK37"/>
    <mergeCell ref="I37:J37"/>
    <mergeCell ref="K37:N37"/>
    <mergeCell ref="O37:S37"/>
    <mergeCell ref="T37:X37"/>
    <mergeCell ref="A36:B37"/>
    <mergeCell ref="C36:G37"/>
    <mergeCell ref="I36:J36"/>
    <mergeCell ref="K36:N36"/>
    <mergeCell ref="O36:S36"/>
    <mergeCell ref="T36:X36"/>
    <mergeCell ref="AF34:AF35"/>
    <mergeCell ref="AI34:AI35"/>
    <mergeCell ref="AK34:AK35"/>
    <mergeCell ref="I35:J35"/>
    <mergeCell ref="K35:N35"/>
    <mergeCell ref="O35:S35"/>
    <mergeCell ref="T35:X35"/>
    <mergeCell ref="A34:B35"/>
    <mergeCell ref="C34:G35"/>
    <mergeCell ref="I34:J34"/>
    <mergeCell ref="K34:N34"/>
    <mergeCell ref="O34:S34"/>
    <mergeCell ref="T34:X34"/>
    <mergeCell ref="AF32:AF33"/>
    <mergeCell ref="AI32:AI33"/>
    <mergeCell ref="AK32:AK33"/>
    <mergeCell ref="I33:J33"/>
    <mergeCell ref="K33:N33"/>
    <mergeCell ref="O33:S33"/>
    <mergeCell ref="T33:X33"/>
    <mergeCell ref="A32:B33"/>
    <mergeCell ref="C32:G33"/>
    <mergeCell ref="I32:J32"/>
    <mergeCell ref="K32:N32"/>
    <mergeCell ref="O32:S32"/>
    <mergeCell ref="T32:X32"/>
    <mergeCell ref="AF30:AF31"/>
    <mergeCell ref="AI30:AI31"/>
    <mergeCell ref="AK30:AK31"/>
    <mergeCell ref="I31:J31"/>
    <mergeCell ref="K31:N31"/>
    <mergeCell ref="O31:S31"/>
    <mergeCell ref="T31:X31"/>
    <mergeCell ref="A30:B31"/>
    <mergeCell ref="C30:G31"/>
    <mergeCell ref="I30:J30"/>
    <mergeCell ref="K30:N30"/>
    <mergeCell ref="O30:S30"/>
    <mergeCell ref="T30:X30"/>
    <mergeCell ref="A29:B29"/>
    <mergeCell ref="C29:H29"/>
    <mergeCell ref="I29:J29"/>
    <mergeCell ref="K29:N29"/>
    <mergeCell ref="O29:S29"/>
    <mergeCell ref="T29:X29"/>
    <mergeCell ref="A25:AD25"/>
    <mergeCell ref="A26:Z26"/>
    <mergeCell ref="A27:Z27"/>
    <mergeCell ref="A28:B28"/>
    <mergeCell ref="C28:H28"/>
    <mergeCell ref="I28:J28"/>
    <mergeCell ref="K28:N28"/>
    <mergeCell ref="O28:S28"/>
    <mergeCell ref="T28:X28"/>
    <mergeCell ref="AF22:AF23"/>
    <mergeCell ref="AI22:AI23"/>
    <mergeCell ref="AK22:AK23"/>
    <mergeCell ref="I23:J23"/>
    <mergeCell ref="K23:N23"/>
    <mergeCell ref="O23:S23"/>
    <mergeCell ref="T23:X23"/>
    <mergeCell ref="A22:B23"/>
    <mergeCell ref="C22:G23"/>
    <mergeCell ref="I22:J22"/>
    <mergeCell ref="K22:N22"/>
    <mergeCell ref="O22:S22"/>
    <mergeCell ref="T22:X22"/>
    <mergeCell ref="AF20:AF21"/>
    <mergeCell ref="AI20:AI21"/>
    <mergeCell ref="AK20:AK21"/>
    <mergeCell ref="I21:J21"/>
    <mergeCell ref="K21:N21"/>
    <mergeCell ref="O21:S21"/>
    <mergeCell ref="T21:X21"/>
    <mergeCell ref="A20:B21"/>
    <mergeCell ref="C20:G21"/>
    <mergeCell ref="I20:J20"/>
    <mergeCell ref="K20:N20"/>
    <mergeCell ref="O20:S20"/>
    <mergeCell ref="T20:X20"/>
    <mergeCell ref="AF18:AF19"/>
    <mergeCell ref="AI18:AI19"/>
    <mergeCell ref="AK18:AK19"/>
    <mergeCell ref="I19:J19"/>
    <mergeCell ref="K19:N19"/>
    <mergeCell ref="O19:S19"/>
    <mergeCell ref="T19:X19"/>
    <mergeCell ref="A18:B19"/>
    <mergeCell ref="C18:G19"/>
    <mergeCell ref="I18:J18"/>
    <mergeCell ref="K18:N18"/>
    <mergeCell ref="O18:S18"/>
    <mergeCell ref="T18:X18"/>
    <mergeCell ref="AF16:AF17"/>
    <mergeCell ref="AI16:AI17"/>
    <mergeCell ref="AK16:AK17"/>
    <mergeCell ref="I17:J17"/>
    <mergeCell ref="K17:N17"/>
    <mergeCell ref="O17:S17"/>
    <mergeCell ref="T17:X17"/>
    <mergeCell ref="A16:B17"/>
    <mergeCell ref="C16:G17"/>
    <mergeCell ref="I16:J16"/>
    <mergeCell ref="K16:N16"/>
    <mergeCell ref="O16:S16"/>
    <mergeCell ref="T16:X16"/>
    <mergeCell ref="A15:B15"/>
    <mergeCell ref="C15:H15"/>
    <mergeCell ref="I15:J15"/>
    <mergeCell ref="K15:N15"/>
    <mergeCell ref="O15:S15"/>
    <mergeCell ref="T15:X15"/>
    <mergeCell ref="AK10:AK11"/>
    <mergeCell ref="A11:AD11"/>
    <mergeCell ref="A12:AD12"/>
    <mergeCell ref="AE12:AF12"/>
    <mergeCell ref="A14:B14"/>
    <mergeCell ref="C14:H14"/>
    <mergeCell ref="I14:J14"/>
    <mergeCell ref="K14:N14"/>
    <mergeCell ref="O14:S14"/>
    <mergeCell ref="T14:X14"/>
    <mergeCell ref="A5:AD5"/>
    <mergeCell ref="A6:AD6"/>
    <mergeCell ref="A7:AC7"/>
    <mergeCell ref="A8:AD8"/>
    <mergeCell ref="A9:AE9"/>
    <mergeCell ref="AI10:AI11"/>
  </mergeCells>
  <printOptions/>
  <pageMargins left="0.4724409448818898" right="0.15748031496062992" top="0.31496062992125984" bottom="0.3937007874015748" header="0.31496062992125984" footer="0.31496062992125984"/>
  <pageSetup fitToHeight="2" horizontalDpi="600" verticalDpi="600" orientation="portrait" paperSize="9" scale="81" r:id="rId1"/>
  <rowBreaks count="1" manualBreakCount="1">
    <brk id="86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M199"/>
  <sheetViews>
    <sheetView showGridLines="0" view="pageBreakPreview" zoomScaleSheetLayoutView="100" zoomScalePageLayoutView="0" workbookViewId="0" topLeftCell="A185">
      <selection activeCell="A185" sqref="A1:IV16384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625" style="0" customWidth="1"/>
    <col min="8" max="8" width="19.625" style="0" customWidth="1"/>
    <col min="9" max="9" width="3.50390625" style="0" customWidth="1"/>
    <col min="10" max="10" width="5.125" style="0" customWidth="1"/>
    <col min="11" max="29" width="3.50390625" style="0" customWidth="1"/>
    <col min="30" max="31" width="3.375" style="0" customWidth="1"/>
    <col min="32" max="32" width="0.12890625" style="0" hidden="1" customWidth="1"/>
    <col min="33" max="33" width="12.50390625" style="14" customWidth="1"/>
    <col min="34" max="35" width="1.875" style="0" hidden="1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customWidth="1"/>
    <col min="40" max="40" width="4.50390625" style="0" customWidth="1"/>
    <col min="41" max="50" width="3.50390625" style="0" customWidth="1"/>
    <col min="51" max="51" width="11.125" style="0" customWidth="1"/>
    <col min="52" max="52" width="8.125" style="0" customWidth="1"/>
  </cols>
  <sheetData>
    <row r="1" spans="20:34" s="11" customFormat="1" ht="16.5">
      <c r="T1" s="12" t="s">
        <v>25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G1" s="13"/>
      <c r="AH1"/>
    </row>
    <row r="2" spans="20:34" s="11" customFormat="1" ht="16.5">
      <c r="T2" s="12" t="s">
        <v>74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G2" s="13"/>
      <c r="AH2"/>
    </row>
    <row r="3" spans="20:34" s="11" customFormat="1" ht="17.25" customHeight="1">
      <c r="T3" s="12" t="s">
        <v>75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G3" s="13"/>
      <c r="AH3"/>
    </row>
    <row r="5" spans="1:32" ht="20.25" customHeight="1">
      <c r="A5" s="67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1"/>
    </row>
    <row r="6" spans="1:32" ht="20.25" customHeight="1">
      <c r="A6" s="67" t="s">
        <v>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1"/>
    </row>
    <row r="7" spans="1:32" ht="20.25" customHeight="1">
      <c r="A7" s="68" t="s">
        <v>26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1"/>
      <c r="AF7" s="1"/>
    </row>
    <row r="8" spans="1:32" ht="20.25" customHeight="1">
      <c r="A8" s="70" t="s">
        <v>120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10"/>
    </row>
    <row r="9" spans="1:35" ht="20.25" customHeight="1">
      <c r="A9" s="68" t="s">
        <v>111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2"/>
      <c r="AI9" s="15"/>
    </row>
    <row r="10" spans="35:38" ht="12.75">
      <c r="AI10" s="16"/>
      <c r="AJ10" s="105" t="s">
        <v>36</v>
      </c>
      <c r="AL10" s="105" t="s">
        <v>27</v>
      </c>
    </row>
    <row r="11" spans="1:38" s="19" customFormat="1" ht="15">
      <c r="A11" s="107" t="s">
        <v>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4"/>
      <c r="AG11" s="14"/>
      <c r="AH11" s="17"/>
      <c r="AI11" s="18"/>
      <c r="AJ11" s="106"/>
      <c r="AL11" s="106"/>
    </row>
    <row r="12" spans="1:35" s="5" customFormat="1" ht="15">
      <c r="A12" s="108" t="s">
        <v>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/>
      <c r="AI12" s="20"/>
    </row>
    <row r="13" ht="12.75">
      <c r="AI13" s="15"/>
    </row>
    <row r="14" spans="1:35" ht="60" customHeight="1">
      <c r="A14" s="109" t="s">
        <v>4</v>
      </c>
      <c r="B14" s="110"/>
      <c r="C14" s="111" t="s">
        <v>28</v>
      </c>
      <c r="D14" s="112"/>
      <c r="E14" s="112"/>
      <c r="F14" s="112"/>
      <c r="G14" s="112"/>
      <c r="H14" s="113"/>
      <c r="I14" s="114" t="s">
        <v>5</v>
      </c>
      <c r="J14" s="114"/>
      <c r="K14" s="114" t="s">
        <v>29</v>
      </c>
      <c r="L14" s="114"/>
      <c r="M14" s="114"/>
      <c r="N14" s="114"/>
      <c r="O14" s="115" t="s">
        <v>83</v>
      </c>
      <c r="P14" s="116"/>
      <c r="Q14" s="116"/>
      <c r="R14" s="116"/>
      <c r="S14" s="117"/>
      <c r="T14" s="114" t="s">
        <v>6</v>
      </c>
      <c r="U14" s="114"/>
      <c r="V14" s="114"/>
      <c r="W14" s="114"/>
      <c r="X14" s="114"/>
      <c r="AI14" s="15"/>
    </row>
    <row r="15" spans="1:38" s="21" customFormat="1" ht="13.5" customHeight="1">
      <c r="A15" s="118">
        <v>1</v>
      </c>
      <c r="B15" s="119"/>
      <c r="C15" s="118">
        <v>2</v>
      </c>
      <c r="D15" s="120"/>
      <c r="E15" s="120"/>
      <c r="F15" s="120"/>
      <c r="G15" s="120"/>
      <c r="H15" s="119"/>
      <c r="I15" s="121">
        <v>3</v>
      </c>
      <c r="J15" s="121"/>
      <c r="K15" s="121">
        <v>4</v>
      </c>
      <c r="L15" s="121"/>
      <c r="M15" s="121"/>
      <c r="N15" s="121"/>
      <c r="O15" s="122">
        <v>5</v>
      </c>
      <c r="P15" s="123"/>
      <c r="Q15" s="123"/>
      <c r="R15" s="123"/>
      <c r="S15" s="124"/>
      <c r="T15" s="121">
        <v>6</v>
      </c>
      <c r="U15" s="121"/>
      <c r="V15" s="121"/>
      <c r="W15" s="121"/>
      <c r="X15" s="121"/>
      <c r="AG15" s="14" t="s">
        <v>30</v>
      </c>
      <c r="AH15"/>
      <c r="AI15" s="22"/>
      <c r="AJ15" s="14" t="s">
        <v>31</v>
      </c>
      <c r="AL15" s="14" t="s">
        <v>32</v>
      </c>
    </row>
    <row r="16" spans="1:38" ht="18.75" customHeight="1" hidden="1">
      <c r="A16" s="125" t="s">
        <v>7</v>
      </c>
      <c r="B16" s="126"/>
      <c r="C16" s="129" t="s">
        <v>84</v>
      </c>
      <c r="D16" s="130"/>
      <c r="E16" s="130"/>
      <c r="F16" s="130"/>
      <c r="G16" s="131"/>
      <c r="H16" s="209" t="s">
        <v>8</v>
      </c>
      <c r="I16" s="135" t="s">
        <v>9</v>
      </c>
      <c r="J16" s="136"/>
      <c r="K16" s="137">
        <f>+'[7]Шуш_1-2 эт'!K16:N16</f>
        <v>75.11</v>
      </c>
      <c r="L16" s="137"/>
      <c r="M16" s="137"/>
      <c r="N16" s="137"/>
      <c r="O16" s="138">
        <v>0</v>
      </c>
      <c r="P16" s="139"/>
      <c r="Q16" s="139"/>
      <c r="R16" s="139"/>
      <c r="S16" s="140"/>
      <c r="T16" s="141">
        <f>K16</f>
        <v>75.11</v>
      </c>
      <c r="U16" s="141"/>
      <c r="V16" s="141"/>
      <c r="W16" s="141"/>
      <c r="X16" s="141"/>
      <c r="AG16" s="142">
        <f>T16+T17</f>
        <v>232.678265</v>
      </c>
      <c r="AI16" s="15"/>
      <c r="AJ16" s="142">
        <v>151.33</v>
      </c>
      <c r="AL16" s="144">
        <f>AG16/AJ16</f>
        <v>1.5375554417498183</v>
      </c>
    </row>
    <row r="17" spans="1:38" ht="18.75" customHeight="1" hidden="1">
      <c r="A17" s="127"/>
      <c r="B17" s="128"/>
      <c r="C17" s="132"/>
      <c r="D17" s="133"/>
      <c r="E17" s="133"/>
      <c r="F17" s="133"/>
      <c r="G17" s="134"/>
      <c r="H17" s="209" t="s">
        <v>10</v>
      </c>
      <c r="I17" s="135" t="s">
        <v>11</v>
      </c>
      <c r="J17" s="136"/>
      <c r="K17" s="137">
        <v>2481.39</v>
      </c>
      <c r="L17" s="137"/>
      <c r="M17" s="137"/>
      <c r="N17" s="137"/>
      <c r="O17" s="146">
        <f>+'[7]Приказ изм нагрева'!E16</f>
        <v>0.0635</v>
      </c>
      <c r="P17" s="147"/>
      <c r="Q17" s="147"/>
      <c r="R17" s="147"/>
      <c r="S17" s="148"/>
      <c r="T17" s="141">
        <f>K17*O17</f>
        <v>157.568265</v>
      </c>
      <c r="U17" s="141"/>
      <c r="V17" s="141"/>
      <c r="W17" s="141"/>
      <c r="X17" s="141"/>
      <c r="AG17" s="143"/>
      <c r="AI17" s="15"/>
      <c r="AJ17" s="143"/>
      <c r="AL17" s="145"/>
    </row>
    <row r="18" spans="1:38" ht="18.75" customHeight="1" hidden="1">
      <c r="A18" s="125" t="s">
        <v>7</v>
      </c>
      <c r="B18" s="126"/>
      <c r="C18" s="129" t="s">
        <v>85</v>
      </c>
      <c r="D18" s="130"/>
      <c r="E18" s="130"/>
      <c r="F18" s="130"/>
      <c r="G18" s="131"/>
      <c r="H18" s="209" t="s">
        <v>8</v>
      </c>
      <c r="I18" s="135" t="s">
        <v>9</v>
      </c>
      <c r="J18" s="136"/>
      <c r="K18" s="141">
        <f>+K16</f>
        <v>75.11</v>
      </c>
      <c r="L18" s="141"/>
      <c r="M18" s="141"/>
      <c r="N18" s="141"/>
      <c r="O18" s="138">
        <v>0</v>
      </c>
      <c r="P18" s="139"/>
      <c r="Q18" s="139"/>
      <c r="R18" s="139"/>
      <c r="S18" s="140"/>
      <c r="T18" s="141">
        <f>K18</f>
        <v>75.11</v>
      </c>
      <c r="U18" s="141"/>
      <c r="V18" s="141"/>
      <c r="W18" s="141"/>
      <c r="X18" s="141"/>
      <c r="AG18" s="142">
        <f>T18+T19</f>
        <v>220.02317599999998</v>
      </c>
      <c r="AI18" s="15"/>
      <c r="AJ18" s="142">
        <v>151.33</v>
      </c>
      <c r="AL18" s="144">
        <f>AG18/AJ18</f>
        <v>1.4539296636489787</v>
      </c>
    </row>
    <row r="19" spans="1:38" ht="18.75" customHeight="1" hidden="1">
      <c r="A19" s="127"/>
      <c r="B19" s="128"/>
      <c r="C19" s="132"/>
      <c r="D19" s="133"/>
      <c r="E19" s="133"/>
      <c r="F19" s="133"/>
      <c r="G19" s="134"/>
      <c r="H19" s="209" t="s">
        <v>10</v>
      </c>
      <c r="I19" s="135" t="s">
        <v>11</v>
      </c>
      <c r="J19" s="136"/>
      <c r="K19" s="141">
        <f>+K17</f>
        <v>2481.39</v>
      </c>
      <c r="L19" s="141"/>
      <c r="M19" s="141"/>
      <c r="N19" s="141"/>
      <c r="O19" s="146">
        <f>+'[7]Приказ изм нагрева'!F16</f>
        <v>0.0584</v>
      </c>
      <c r="P19" s="147"/>
      <c r="Q19" s="147"/>
      <c r="R19" s="147"/>
      <c r="S19" s="148"/>
      <c r="T19" s="141">
        <f>K19*O19</f>
        <v>144.913176</v>
      </c>
      <c r="U19" s="141"/>
      <c r="V19" s="141"/>
      <c r="W19" s="141"/>
      <c r="X19" s="141"/>
      <c r="AG19" s="143"/>
      <c r="AI19" s="15"/>
      <c r="AJ19" s="143"/>
      <c r="AL19" s="145"/>
    </row>
    <row r="20" spans="1:38" ht="18.75" customHeight="1">
      <c r="A20" s="125" t="s">
        <v>7</v>
      </c>
      <c r="B20" s="126"/>
      <c r="C20" s="129" t="s">
        <v>86</v>
      </c>
      <c r="D20" s="130"/>
      <c r="E20" s="130"/>
      <c r="F20" s="130"/>
      <c r="G20" s="131"/>
      <c r="H20" s="209" t="s">
        <v>8</v>
      </c>
      <c r="I20" s="135" t="s">
        <v>9</v>
      </c>
      <c r="J20" s="136"/>
      <c r="K20" s="141">
        <f>+K16</f>
        <v>75.11</v>
      </c>
      <c r="L20" s="141"/>
      <c r="M20" s="141"/>
      <c r="N20" s="141"/>
      <c r="O20" s="138">
        <v>0</v>
      </c>
      <c r="P20" s="139"/>
      <c r="Q20" s="139"/>
      <c r="R20" s="139"/>
      <c r="S20" s="140"/>
      <c r="T20" s="141">
        <f>K20</f>
        <v>75.11</v>
      </c>
      <c r="U20" s="141"/>
      <c r="V20" s="141"/>
      <c r="W20" s="141"/>
      <c r="X20" s="141"/>
      <c r="AG20" s="142">
        <f>T20+T21</f>
        <v>245.33335399999999</v>
      </c>
      <c r="AI20" s="15"/>
      <c r="AJ20" s="142">
        <v>151.33</v>
      </c>
      <c r="AL20" s="144">
        <f>AG20/AJ20</f>
        <v>1.6211812198506572</v>
      </c>
    </row>
    <row r="21" spans="1:38" ht="18.75" customHeight="1">
      <c r="A21" s="127"/>
      <c r="B21" s="128"/>
      <c r="C21" s="132"/>
      <c r="D21" s="133"/>
      <c r="E21" s="133"/>
      <c r="F21" s="133"/>
      <c r="G21" s="134"/>
      <c r="H21" s="209" t="s">
        <v>10</v>
      </c>
      <c r="I21" s="135" t="s">
        <v>11</v>
      </c>
      <c r="J21" s="136"/>
      <c r="K21" s="141">
        <f>+K17</f>
        <v>2481.39</v>
      </c>
      <c r="L21" s="141"/>
      <c r="M21" s="141"/>
      <c r="N21" s="141"/>
      <c r="O21" s="146">
        <f>+'[7]Приказ изм нагрева'!D16</f>
        <v>0.0686</v>
      </c>
      <c r="P21" s="147"/>
      <c r="Q21" s="147"/>
      <c r="R21" s="147"/>
      <c r="S21" s="148"/>
      <c r="T21" s="141">
        <f>K21*O21</f>
        <v>170.22335399999997</v>
      </c>
      <c r="U21" s="141"/>
      <c r="V21" s="141"/>
      <c r="W21" s="141"/>
      <c r="X21" s="141"/>
      <c r="AG21" s="143"/>
      <c r="AI21" s="15"/>
      <c r="AJ21" s="143"/>
      <c r="AL21" s="145"/>
    </row>
    <row r="22" spans="1:38" ht="18.75" customHeight="1">
      <c r="A22" s="125" t="s">
        <v>7</v>
      </c>
      <c r="B22" s="126"/>
      <c r="C22" s="129" t="s">
        <v>87</v>
      </c>
      <c r="D22" s="130"/>
      <c r="E22" s="130"/>
      <c r="F22" s="130"/>
      <c r="G22" s="131"/>
      <c r="H22" s="209" t="s">
        <v>8</v>
      </c>
      <c r="I22" s="135" t="s">
        <v>9</v>
      </c>
      <c r="J22" s="136"/>
      <c r="K22" s="141">
        <f>+K16</f>
        <v>75.11</v>
      </c>
      <c r="L22" s="141"/>
      <c r="M22" s="141"/>
      <c r="N22" s="141"/>
      <c r="O22" s="138">
        <v>0</v>
      </c>
      <c r="P22" s="139"/>
      <c r="Q22" s="139"/>
      <c r="R22" s="139"/>
      <c r="S22" s="140"/>
      <c r="T22" s="141">
        <f>K22</f>
        <v>75.11</v>
      </c>
      <c r="U22" s="141"/>
      <c r="V22" s="141"/>
      <c r="W22" s="141"/>
      <c r="X22" s="141"/>
      <c r="AG22" s="142">
        <f>T22+T23</f>
        <v>232.678265</v>
      </c>
      <c r="AI22" s="15"/>
      <c r="AJ22" s="142">
        <v>151.33</v>
      </c>
      <c r="AL22" s="144">
        <f>AG22/AJ22</f>
        <v>1.5375554417498183</v>
      </c>
    </row>
    <row r="23" spans="1:38" ht="18.75" customHeight="1">
      <c r="A23" s="127"/>
      <c r="B23" s="128"/>
      <c r="C23" s="132"/>
      <c r="D23" s="133"/>
      <c r="E23" s="133"/>
      <c r="F23" s="133"/>
      <c r="G23" s="134"/>
      <c r="H23" s="209" t="s">
        <v>10</v>
      </c>
      <c r="I23" s="135" t="s">
        <v>11</v>
      </c>
      <c r="J23" s="136"/>
      <c r="K23" s="141">
        <f>+K17</f>
        <v>2481.39</v>
      </c>
      <c r="L23" s="141"/>
      <c r="M23" s="141"/>
      <c r="N23" s="141"/>
      <c r="O23" s="146">
        <f>+'[7]Приказ изм нагрева'!E16</f>
        <v>0.0635</v>
      </c>
      <c r="P23" s="147"/>
      <c r="Q23" s="147"/>
      <c r="R23" s="147"/>
      <c r="S23" s="148"/>
      <c r="T23" s="141">
        <f>K23*O23</f>
        <v>157.568265</v>
      </c>
      <c r="U23" s="141"/>
      <c r="V23" s="141"/>
      <c r="W23" s="141"/>
      <c r="X23" s="141"/>
      <c r="AG23" s="143"/>
      <c r="AI23" s="15"/>
      <c r="AJ23" s="143"/>
      <c r="AL23" s="145"/>
    </row>
    <row r="24" ht="12.75">
      <c r="AI24" s="15"/>
    </row>
    <row r="25" spans="1:35" s="5" customFormat="1" ht="15">
      <c r="A25" s="108" t="s">
        <v>12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210"/>
      <c r="AG25" s="210"/>
      <c r="AH25"/>
      <c r="AI25" s="20"/>
    </row>
    <row r="26" ht="12.75" hidden="1">
      <c r="AI26" s="15"/>
    </row>
    <row r="27" spans="1:33" s="24" customFormat="1" ht="28.5" customHeight="1" hidden="1">
      <c r="A27" s="149" t="s">
        <v>39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23"/>
      <c r="AG27" s="23"/>
    </row>
    <row r="28" spans="1:35" ht="51" customHeight="1" hidden="1">
      <c r="A28" s="109" t="s">
        <v>4</v>
      </c>
      <c r="B28" s="110"/>
      <c r="C28" s="111" t="s">
        <v>28</v>
      </c>
      <c r="D28" s="112"/>
      <c r="E28" s="112"/>
      <c r="F28" s="112"/>
      <c r="G28" s="112"/>
      <c r="H28" s="113"/>
      <c r="I28" s="114" t="s">
        <v>5</v>
      </c>
      <c r="J28" s="114"/>
      <c r="K28" s="114" t="s">
        <v>29</v>
      </c>
      <c r="L28" s="114"/>
      <c r="M28" s="114"/>
      <c r="N28" s="114"/>
      <c r="O28" s="114" t="s">
        <v>40</v>
      </c>
      <c r="P28" s="114"/>
      <c r="Q28" s="114"/>
      <c r="R28" s="114"/>
      <c r="S28" s="114"/>
      <c r="T28" s="114" t="s">
        <v>6</v>
      </c>
      <c r="U28" s="114"/>
      <c r="V28" s="114"/>
      <c r="W28" s="114"/>
      <c r="X28" s="114"/>
      <c r="AI28" s="15"/>
    </row>
    <row r="29" spans="1:38" ht="12.75" customHeight="1" hidden="1">
      <c r="A29" s="118">
        <v>1</v>
      </c>
      <c r="B29" s="119"/>
      <c r="C29" s="118">
        <v>2</v>
      </c>
      <c r="D29" s="120"/>
      <c r="E29" s="120"/>
      <c r="F29" s="120"/>
      <c r="G29" s="120"/>
      <c r="H29" s="119"/>
      <c r="I29" s="121">
        <v>3</v>
      </c>
      <c r="J29" s="121"/>
      <c r="K29" s="121">
        <v>4</v>
      </c>
      <c r="L29" s="121"/>
      <c r="M29" s="121"/>
      <c r="N29" s="121"/>
      <c r="O29" s="121">
        <v>5</v>
      </c>
      <c r="P29" s="121"/>
      <c r="Q29" s="121"/>
      <c r="R29" s="121"/>
      <c r="S29" s="121"/>
      <c r="T29" s="122" t="s">
        <v>80</v>
      </c>
      <c r="U29" s="123"/>
      <c r="V29" s="123"/>
      <c r="W29" s="123"/>
      <c r="X29" s="124"/>
      <c r="AG29" s="14" t="s">
        <v>33</v>
      </c>
      <c r="AI29" s="15"/>
      <c r="AJ29" s="14" t="s">
        <v>33</v>
      </c>
      <c r="AL29" s="14" t="s">
        <v>32</v>
      </c>
    </row>
    <row r="30" spans="1:38" ht="12.75" customHeight="1" hidden="1">
      <c r="A30" s="125" t="s">
        <v>7</v>
      </c>
      <c r="B30" s="126"/>
      <c r="C30" s="150" t="s">
        <v>84</v>
      </c>
      <c r="D30" s="151"/>
      <c r="E30" s="151"/>
      <c r="F30" s="151"/>
      <c r="G30" s="152"/>
      <c r="H30" s="209" t="s">
        <v>8</v>
      </c>
      <c r="I30" s="135" t="s">
        <v>9</v>
      </c>
      <c r="J30" s="136"/>
      <c r="K30" s="141">
        <f aca="true" t="shared" si="0" ref="K30:K37">K16</f>
        <v>75.11</v>
      </c>
      <c r="L30" s="141"/>
      <c r="M30" s="141"/>
      <c r="N30" s="141"/>
      <c r="O30" s="156">
        <v>3.3</v>
      </c>
      <c r="P30" s="156"/>
      <c r="Q30" s="156"/>
      <c r="R30" s="156"/>
      <c r="S30" s="156"/>
      <c r="T30" s="141">
        <f aca="true" t="shared" si="1" ref="T30:T37">K30*O30</f>
        <v>247.86299999999997</v>
      </c>
      <c r="U30" s="141"/>
      <c r="V30" s="141"/>
      <c r="W30" s="141"/>
      <c r="X30" s="141"/>
      <c r="AG30" s="142">
        <f>T30+T31</f>
        <v>767.8382744999999</v>
      </c>
      <c r="AI30" s="15"/>
      <c r="AJ30" s="157">
        <v>844.99</v>
      </c>
      <c r="AL30" s="144">
        <f>AG30/AJ30</f>
        <v>0.9086951023089029</v>
      </c>
    </row>
    <row r="31" spans="1:38" ht="12.75" hidden="1">
      <c r="A31" s="127"/>
      <c r="B31" s="128"/>
      <c r="C31" s="153"/>
      <c r="D31" s="154"/>
      <c r="E31" s="154"/>
      <c r="F31" s="154"/>
      <c r="G31" s="155"/>
      <c r="H31" s="209" t="s">
        <v>10</v>
      </c>
      <c r="I31" s="135" t="s">
        <v>11</v>
      </c>
      <c r="J31" s="136"/>
      <c r="K31" s="141">
        <f t="shared" si="0"/>
        <v>2481.39</v>
      </c>
      <c r="L31" s="141"/>
      <c r="M31" s="141"/>
      <c r="N31" s="141"/>
      <c r="O31" s="159">
        <f>O30*O$17</f>
        <v>0.20955</v>
      </c>
      <c r="P31" s="159"/>
      <c r="Q31" s="159"/>
      <c r="R31" s="159"/>
      <c r="S31" s="159"/>
      <c r="T31" s="141">
        <f t="shared" si="1"/>
        <v>519.9752745</v>
      </c>
      <c r="U31" s="141"/>
      <c r="V31" s="141"/>
      <c r="W31" s="141"/>
      <c r="X31" s="141"/>
      <c r="AG31" s="143"/>
      <c r="AI31" s="15"/>
      <c r="AJ31" s="158"/>
      <c r="AL31" s="145"/>
    </row>
    <row r="32" spans="1:38" ht="12.75" customHeight="1" hidden="1">
      <c r="A32" s="125" t="s">
        <v>7</v>
      </c>
      <c r="B32" s="126"/>
      <c r="C32" s="150" t="s">
        <v>85</v>
      </c>
      <c r="D32" s="151"/>
      <c r="E32" s="151"/>
      <c r="F32" s="151"/>
      <c r="G32" s="152"/>
      <c r="H32" s="209" t="s">
        <v>8</v>
      </c>
      <c r="I32" s="135" t="s">
        <v>9</v>
      </c>
      <c r="J32" s="136"/>
      <c r="K32" s="141">
        <f t="shared" si="0"/>
        <v>75.11</v>
      </c>
      <c r="L32" s="141"/>
      <c r="M32" s="141"/>
      <c r="N32" s="141"/>
      <c r="O32" s="159">
        <f>+O30</f>
        <v>3.3</v>
      </c>
      <c r="P32" s="159"/>
      <c r="Q32" s="159"/>
      <c r="R32" s="159"/>
      <c r="S32" s="159"/>
      <c r="T32" s="141">
        <f t="shared" si="1"/>
        <v>247.86299999999997</v>
      </c>
      <c r="U32" s="141"/>
      <c r="V32" s="141"/>
      <c r="W32" s="141"/>
      <c r="X32" s="141"/>
      <c r="AG32" s="142">
        <f>T32+T33</f>
        <v>726.0764807999999</v>
      </c>
      <c r="AI32" s="15"/>
      <c r="AJ32" s="157">
        <v>844.99</v>
      </c>
      <c r="AL32" s="144">
        <f>AG32/AJ32</f>
        <v>0.8592722763583</v>
      </c>
    </row>
    <row r="33" spans="1:38" ht="12.75" customHeight="1" hidden="1">
      <c r="A33" s="127"/>
      <c r="B33" s="128"/>
      <c r="C33" s="153"/>
      <c r="D33" s="154"/>
      <c r="E33" s="154"/>
      <c r="F33" s="154"/>
      <c r="G33" s="155"/>
      <c r="H33" s="209" t="s">
        <v>10</v>
      </c>
      <c r="I33" s="135" t="s">
        <v>11</v>
      </c>
      <c r="J33" s="136"/>
      <c r="K33" s="141">
        <f t="shared" si="0"/>
        <v>2481.39</v>
      </c>
      <c r="L33" s="141"/>
      <c r="M33" s="141"/>
      <c r="N33" s="141"/>
      <c r="O33" s="159">
        <f>O32*O$19</f>
        <v>0.19272</v>
      </c>
      <c r="P33" s="159"/>
      <c r="Q33" s="159"/>
      <c r="R33" s="159"/>
      <c r="S33" s="159"/>
      <c r="T33" s="141">
        <f t="shared" si="1"/>
        <v>478.21348079999996</v>
      </c>
      <c r="U33" s="141"/>
      <c r="V33" s="141"/>
      <c r="W33" s="141"/>
      <c r="X33" s="141"/>
      <c r="AG33" s="143"/>
      <c r="AI33" s="15"/>
      <c r="AJ33" s="158"/>
      <c r="AL33" s="145"/>
    </row>
    <row r="34" spans="1:38" ht="12.75" customHeight="1" hidden="1">
      <c r="A34" s="125" t="s">
        <v>7</v>
      </c>
      <c r="B34" s="126"/>
      <c r="C34" s="150" t="s">
        <v>86</v>
      </c>
      <c r="D34" s="151"/>
      <c r="E34" s="151"/>
      <c r="F34" s="151"/>
      <c r="G34" s="152"/>
      <c r="H34" s="209" t="s">
        <v>8</v>
      </c>
      <c r="I34" s="135" t="s">
        <v>9</v>
      </c>
      <c r="J34" s="136"/>
      <c r="K34" s="141">
        <f t="shared" si="0"/>
        <v>75.11</v>
      </c>
      <c r="L34" s="141"/>
      <c r="M34" s="141"/>
      <c r="N34" s="141"/>
      <c r="O34" s="159">
        <f>+O30</f>
        <v>3.3</v>
      </c>
      <c r="P34" s="159"/>
      <c r="Q34" s="159"/>
      <c r="R34" s="159"/>
      <c r="S34" s="159"/>
      <c r="T34" s="141">
        <f t="shared" si="1"/>
        <v>247.86299999999997</v>
      </c>
      <c r="U34" s="141"/>
      <c r="V34" s="141"/>
      <c r="W34" s="141"/>
      <c r="X34" s="141"/>
      <c r="AG34" s="142">
        <f>T34+T35</f>
        <v>809.6000681999999</v>
      </c>
      <c r="AI34" s="15"/>
      <c r="AJ34" s="157">
        <v>844.99</v>
      </c>
      <c r="AL34" s="144">
        <f>AG34/AJ34</f>
        <v>0.9581179282595059</v>
      </c>
    </row>
    <row r="35" spans="1:38" ht="12.75" customHeight="1" hidden="1">
      <c r="A35" s="127"/>
      <c r="B35" s="128"/>
      <c r="C35" s="153"/>
      <c r="D35" s="154"/>
      <c r="E35" s="154"/>
      <c r="F35" s="154"/>
      <c r="G35" s="155"/>
      <c r="H35" s="209" t="s">
        <v>10</v>
      </c>
      <c r="I35" s="135" t="s">
        <v>11</v>
      </c>
      <c r="J35" s="136"/>
      <c r="K35" s="141">
        <f t="shared" si="0"/>
        <v>2481.39</v>
      </c>
      <c r="L35" s="141"/>
      <c r="M35" s="141"/>
      <c r="N35" s="141"/>
      <c r="O35" s="159">
        <f>O34*O$21</f>
        <v>0.22637999999999997</v>
      </c>
      <c r="P35" s="159"/>
      <c r="Q35" s="159"/>
      <c r="R35" s="159"/>
      <c r="S35" s="159"/>
      <c r="T35" s="141">
        <f t="shared" si="1"/>
        <v>561.7370682</v>
      </c>
      <c r="U35" s="141"/>
      <c r="V35" s="141"/>
      <c r="W35" s="141"/>
      <c r="X35" s="141"/>
      <c r="AG35" s="143"/>
      <c r="AI35" s="15"/>
      <c r="AJ35" s="158"/>
      <c r="AL35" s="145"/>
    </row>
    <row r="36" spans="1:38" ht="12.75" customHeight="1" hidden="1">
      <c r="A36" s="125" t="s">
        <v>7</v>
      </c>
      <c r="B36" s="126"/>
      <c r="C36" s="150" t="s">
        <v>87</v>
      </c>
      <c r="D36" s="151"/>
      <c r="E36" s="151"/>
      <c r="F36" s="151"/>
      <c r="G36" s="152"/>
      <c r="H36" s="209" t="s">
        <v>8</v>
      </c>
      <c r="I36" s="135" t="s">
        <v>9</v>
      </c>
      <c r="J36" s="136"/>
      <c r="K36" s="141">
        <f t="shared" si="0"/>
        <v>75.11</v>
      </c>
      <c r="L36" s="141"/>
      <c r="M36" s="141"/>
      <c r="N36" s="141"/>
      <c r="O36" s="159">
        <f>+O30</f>
        <v>3.3</v>
      </c>
      <c r="P36" s="159"/>
      <c r="Q36" s="159"/>
      <c r="R36" s="159"/>
      <c r="S36" s="159"/>
      <c r="T36" s="141">
        <f t="shared" si="1"/>
        <v>247.86299999999997</v>
      </c>
      <c r="U36" s="141"/>
      <c r="V36" s="141"/>
      <c r="W36" s="141"/>
      <c r="X36" s="141"/>
      <c r="AG36" s="142">
        <f>T36+T37</f>
        <v>767.8382744999999</v>
      </c>
      <c r="AI36" s="15"/>
      <c r="AJ36" s="157">
        <v>844.99</v>
      </c>
      <c r="AL36" s="144">
        <f>AG36/AJ36</f>
        <v>0.9086951023089029</v>
      </c>
    </row>
    <row r="37" spans="1:38" ht="12.75" customHeight="1" hidden="1">
      <c r="A37" s="127"/>
      <c r="B37" s="128"/>
      <c r="C37" s="153"/>
      <c r="D37" s="154"/>
      <c r="E37" s="154"/>
      <c r="F37" s="154"/>
      <c r="G37" s="155"/>
      <c r="H37" s="209" t="s">
        <v>10</v>
      </c>
      <c r="I37" s="135" t="s">
        <v>11</v>
      </c>
      <c r="J37" s="136"/>
      <c r="K37" s="141">
        <f t="shared" si="0"/>
        <v>2481.39</v>
      </c>
      <c r="L37" s="141"/>
      <c r="M37" s="141"/>
      <c r="N37" s="141"/>
      <c r="O37" s="159">
        <f>O36*O$23</f>
        <v>0.20955</v>
      </c>
      <c r="P37" s="159"/>
      <c r="Q37" s="159"/>
      <c r="R37" s="159"/>
      <c r="S37" s="159"/>
      <c r="T37" s="141">
        <f t="shared" si="1"/>
        <v>519.9752745</v>
      </c>
      <c r="U37" s="141"/>
      <c r="V37" s="141"/>
      <c r="W37" s="141"/>
      <c r="X37" s="141"/>
      <c r="AG37" s="143"/>
      <c r="AI37" s="15"/>
      <c r="AJ37" s="158"/>
      <c r="AL37" s="145"/>
    </row>
    <row r="38" spans="4:35" ht="12.75" hidden="1">
      <c r="D38" s="61"/>
      <c r="E38" s="61"/>
      <c r="F38" s="61"/>
      <c r="G38" s="61"/>
      <c r="H38" s="61"/>
      <c r="I38" s="61"/>
      <c r="J38" s="61"/>
      <c r="AI38" s="15"/>
    </row>
    <row r="39" spans="1:33" s="24" customFormat="1" ht="27" customHeight="1">
      <c r="A39" s="149" t="s">
        <v>41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23"/>
      <c r="AG39" s="23"/>
    </row>
    <row r="40" spans="1:35" ht="51" customHeight="1">
      <c r="A40" s="109" t="s">
        <v>4</v>
      </c>
      <c r="B40" s="110"/>
      <c r="C40" s="111" t="s">
        <v>28</v>
      </c>
      <c r="D40" s="112"/>
      <c r="E40" s="112"/>
      <c r="F40" s="112"/>
      <c r="G40" s="112"/>
      <c r="H40" s="113"/>
      <c r="I40" s="114" t="s">
        <v>5</v>
      </c>
      <c r="J40" s="114"/>
      <c r="K40" s="114" t="s">
        <v>29</v>
      </c>
      <c r="L40" s="114"/>
      <c r="M40" s="114"/>
      <c r="N40" s="114"/>
      <c r="O40" s="114" t="str">
        <f>+O28</f>
        <v>Норматив
 горячей воды
куб.м. ** Гкал/куб.м</v>
      </c>
      <c r="P40" s="114"/>
      <c r="Q40" s="114"/>
      <c r="R40" s="114"/>
      <c r="S40" s="114"/>
      <c r="T40" s="114" t="s">
        <v>6</v>
      </c>
      <c r="U40" s="114"/>
      <c r="V40" s="114"/>
      <c r="W40" s="114"/>
      <c r="X40" s="114"/>
      <c r="AI40" s="15"/>
    </row>
    <row r="41" spans="1:38" ht="12.75" customHeight="1">
      <c r="A41" s="118">
        <v>1</v>
      </c>
      <c r="B41" s="119"/>
      <c r="C41" s="118">
        <v>2</v>
      </c>
      <c r="D41" s="120"/>
      <c r="E41" s="120"/>
      <c r="F41" s="120"/>
      <c r="G41" s="120"/>
      <c r="H41" s="119"/>
      <c r="I41" s="121">
        <v>3</v>
      </c>
      <c r="J41" s="121"/>
      <c r="K41" s="121">
        <v>4</v>
      </c>
      <c r="L41" s="121"/>
      <c r="M41" s="121"/>
      <c r="N41" s="121"/>
      <c r="O41" s="121">
        <v>5</v>
      </c>
      <c r="P41" s="121"/>
      <c r="Q41" s="121"/>
      <c r="R41" s="121"/>
      <c r="S41" s="121"/>
      <c r="T41" s="122" t="s">
        <v>80</v>
      </c>
      <c r="U41" s="123"/>
      <c r="V41" s="123"/>
      <c r="W41" s="123"/>
      <c r="X41" s="124"/>
      <c r="AI41" s="15"/>
      <c r="AJ41" s="14"/>
      <c r="AL41" s="14"/>
    </row>
    <row r="42" spans="1:38" ht="12.75" customHeight="1" hidden="1">
      <c r="A42" s="125" t="s">
        <v>7</v>
      </c>
      <c r="B42" s="126"/>
      <c r="C42" s="150" t="s">
        <v>84</v>
      </c>
      <c r="D42" s="151"/>
      <c r="E42" s="151"/>
      <c r="F42" s="151"/>
      <c r="G42" s="152"/>
      <c r="H42" s="209" t="s">
        <v>8</v>
      </c>
      <c r="I42" s="135" t="s">
        <v>9</v>
      </c>
      <c r="J42" s="136"/>
      <c r="K42" s="141">
        <f>K20</f>
        <v>75.11</v>
      </c>
      <c r="L42" s="141"/>
      <c r="M42" s="141"/>
      <c r="N42" s="141"/>
      <c r="O42" s="156">
        <v>3.24</v>
      </c>
      <c r="P42" s="156"/>
      <c r="Q42" s="156"/>
      <c r="R42" s="156"/>
      <c r="S42" s="156"/>
      <c r="T42" s="141">
        <f aca="true" t="shared" si="2" ref="T42:T49">K42*O42</f>
        <v>243.3564</v>
      </c>
      <c r="U42" s="141"/>
      <c r="V42" s="141"/>
      <c r="W42" s="141"/>
      <c r="X42" s="141"/>
      <c r="AG42" s="142">
        <f>T42+T43</f>
        <v>753.8775786</v>
      </c>
      <c r="AI42" s="15"/>
      <c r="AJ42" s="157">
        <v>810.49</v>
      </c>
      <c r="AL42" s="144">
        <f>AG42/AJ42</f>
        <v>0.9301503764389443</v>
      </c>
    </row>
    <row r="43" spans="1:38" ht="12.75" customHeight="1" hidden="1">
      <c r="A43" s="127"/>
      <c r="B43" s="128"/>
      <c r="C43" s="153"/>
      <c r="D43" s="154"/>
      <c r="E43" s="154"/>
      <c r="F43" s="154"/>
      <c r="G43" s="155"/>
      <c r="H43" s="209" t="s">
        <v>10</v>
      </c>
      <c r="I43" s="135" t="s">
        <v>11</v>
      </c>
      <c r="J43" s="136"/>
      <c r="K43" s="141">
        <f>K21</f>
        <v>2481.39</v>
      </c>
      <c r="L43" s="141"/>
      <c r="M43" s="141"/>
      <c r="N43" s="141"/>
      <c r="O43" s="159">
        <f>O42*O$17</f>
        <v>0.20574</v>
      </c>
      <c r="P43" s="159"/>
      <c r="Q43" s="159"/>
      <c r="R43" s="159"/>
      <c r="S43" s="159"/>
      <c r="T43" s="141">
        <f t="shared" si="2"/>
        <v>510.5211786</v>
      </c>
      <c r="U43" s="141"/>
      <c r="V43" s="141"/>
      <c r="W43" s="141"/>
      <c r="X43" s="141"/>
      <c r="AG43" s="143"/>
      <c r="AI43" s="15"/>
      <c r="AJ43" s="158"/>
      <c r="AL43" s="145"/>
    </row>
    <row r="44" spans="1:38" ht="12.75" customHeight="1" hidden="1">
      <c r="A44" s="125" t="s">
        <v>7</v>
      </c>
      <c r="B44" s="126"/>
      <c r="C44" s="150" t="s">
        <v>85</v>
      </c>
      <c r="D44" s="151"/>
      <c r="E44" s="151"/>
      <c r="F44" s="151"/>
      <c r="G44" s="152"/>
      <c r="H44" s="209" t="s">
        <v>8</v>
      </c>
      <c r="I44" s="135" t="s">
        <v>9</v>
      </c>
      <c r="J44" s="136"/>
      <c r="K44" s="141">
        <f aca="true" t="shared" si="3" ref="K44:K49">K30</f>
        <v>75.11</v>
      </c>
      <c r="L44" s="141"/>
      <c r="M44" s="141"/>
      <c r="N44" s="141"/>
      <c r="O44" s="159">
        <f>+O42</f>
        <v>3.24</v>
      </c>
      <c r="P44" s="159"/>
      <c r="Q44" s="159"/>
      <c r="R44" s="159"/>
      <c r="S44" s="159"/>
      <c r="T44" s="141">
        <f t="shared" si="2"/>
        <v>243.3564</v>
      </c>
      <c r="U44" s="141"/>
      <c r="V44" s="141"/>
      <c r="W44" s="141"/>
      <c r="X44" s="141"/>
      <c r="AG44" s="142">
        <f>T44+T45</f>
        <v>712.87509024</v>
      </c>
      <c r="AI44" s="15"/>
      <c r="AJ44" s="157">
        <v>844.99</v>
      </c>
      <c r="AL44" s="144">
        <f>AG44/AJ44</f>
        <v>0.8436491440608764</v>
      </c>
    </row>
    <row r="45" spans="1:38" ht="12" customHeight="1" hidden="1">
      <c r="A45" s="127"/>
      <c r="B45" s="128"/>
      <c r="C45" s="153"/>
      <c r="D45" s="154"/>
      <c r="E45" s="154"/>
      <c r="F45" s="154"/>
      <c r="G45" s="155"/>
      <c r="H45" s="209" t="s">
        <v>10</v>
      </c>
      <c r="I45" s="135" t="s">
        <v>11</v>
      </c>
      <c r="J45" s="136"/>
      <c r="K45" s="141">
        <f t="shared" si="3"/>
        <v>2481.39</v>
      </c>
      <c r="L45" s="141"/>
      <c r="M45" s="141"/>
      <c r="N45" s="141"/>
      <c r="O45" s="159">
        <f>O44*O$19</f>
        <v>0.18921600000000002</v>
      </c>
      <c r="P45" s="159"/>
      <c r="Q45" s="159"/>
      <c r="R45" s="159"/>
      <c r="S45" s="159"/>
      <c r="T45" s="141">
        <f t="shared" si="2"/>
        <v>469.51869024</v>
      </c>
      <c r="U45" s="141"/>
      <c r="V45" s="141"/>
      <c r="W45" s="141"/>
      <c r="X45" s="141"/>
      <c r="AG45" s="143"/>
      <c r="AI45" s="15"/>
      <c r="AJ45" s="158"/>
      <c r="AL45" s="145"/>
    </row>
    <row r="46" spans="1:38" ht="12.75" customHeight="1">
      <c r="A46" s="125" t="s">
        <v>7</v>
      </c>
      <c r="B46" s="126"/>
      <c r="C46" s="150" t="s">
        <v>86</v>
      </c>
      <c r="D46" s="151"/>
      <c r="E46" s="151"/>
      <c r="F46" s="151"/>
      <c r="G46" s="152"/>
      <c r="H46" s="209" t="s">
        <v>8</v>
      </c>
      <c r="I46" s="135" t="s">
        <v>9</v>
      </c>
      <c r="J46" s="136"/>
      <c r="K46" s="141">
        <f t="shared" si="3"/>
        <v>75.11</v>
      </c>
      <c r="L46" s="141"/>
      <c r="M46" s="141"/>
      <c r="N46" s="141"/>
      <c r="O46" s="159">
        <f>+O42</f>
        <v>3.24</v>
      </c>
      <c r="P46" s="159"/>
      <c r="Q46" s="159"/>
      <c r="R46" s="159"/>
      <c r="S46" s="159"/>
      <c r="T46" s="141">
        <f t="shared" si="2"/>
        <v>243.3564</v>
      </c>
      <c r="U46" s="141"/>
      <c r="V46" s="141"/>
      <c r="W46" s="141"/>
      <c r="X46" s="141"/>
      <c r="AG46" s="142">
        <f>T46+T47</f>
        <v>794.8800669599999</v>
      </c>
      <c r="AI46" s="15"/>
      <c r="AJ46" s="157">
        <v>844.99</v>
      </c>
      <c r="AL46" s="144">
        <f>AG46/AJ46</f>
        <v>0.9406976022911513</v>
      </c>
    </row>
    <row r="47" spans="1:38" ht="12.75" customHeight="1">
      <c r="A47" s="127"/>
      <c r="B47" s="128"/>
      <c r="C47" s="153"/>
      <c r="D47" s="154"/>
      <c r="E47" s="154"/>
      <c r="F47" s="154"/>
      <c r="G47" s="155"/>
      <c r="H47" s="209" t="s">
        <v>10</v>
      </c>
      <c r="I47" s="135" t="s">
        <v>11</v>
      </c>
      <c r="J47" s="136"/>
      <c r="K47" s="141">
        <f t="shared" si="3"/>
        <v>2481.39</v>
      </c>
      <c r="L47" s="141"/>
      <c r="M47" s="141"/>
      <c r="N47" s="141"/>
      <c r="O47" s="159">
        <f>O46*O$21</f>
        <v>0.222264</v>
      </c>
      <c r="P47" s="159"/>
      <c r="Q47" s="159"/>
      <c r="R47" s="159"/>
      <c r="S47" s="159"/>
      <c r="T47" s="141">
        <f t="shared" si="2"/>
        <v>551.5236669599999</v>
      </c>
      <c r="U47" s="141"/>
      <c r="V47" s="141"/>
      <c r="W47" s="141"/>
      <c r="X47" s="141"/>
      <c r="AG47" s="143"/>
      <c r="AI47" s="15"/>
      <c r="AJ47" s="158"/>
      <c r="AL47" s="145"/>
    </row>
    <row r="48" spans="1:38" ht="12.75" customHeight="1">
      <c r="A48" s="125" t="s">
        <v>7</v>
      </c>
      <c r="B48" s="126"/>
      <c r="C48" s="150" t="s">
        <v>87</v>
      </c>
      <c r="D48" s="151"/>
      <c r="E48" s="151"/>
      <c r="F48" s="151"/>
      <c r="G48" s="152"/>
      <c r="H48" s="209" t="s">
        <v>8</v>
      </c>
      <c r="I48" s="135" t="s">
        <v>9</v>
      </c>
      <c r="J48" s="136"/>
      <c r="K48" s="141">
        <f t="shared" si="3"/>
        <v>75.11</v>
      </c>
      <c r="L48" s="141"/>
      <c r="M48" s="141"/>
      <c r="N48" s="141"/>
      <c r="O48" s="159">
        <f>+O42</f>
        <v>3.24</v>
      </c>
      <c r="P48" s="159"/>
      <c r="Q48" s="159"/>
      <c r="R48" s="159"/>
      <c r="S48" s="159"/>
      <c r="T48" s="141">
        <f t="shared" si="2"/>
        <v>243.3564</v>
      </c>
      <c r="U48" s="141"/>
      <c r="V48" s="141"/>
      <c r="W48" s="141"/>
      <c r="X48" s="141"/>
      <c r="AG48" s="142">
        <f>T48+T49</f>
        <v>753.8775786</v>
      </c>
      <c r="AI48" s="15"/>
      <c r="AJ48" s="157">
        <v>844.99</v>
      </c>
      <c r="AL48" s="144">
        <f>AG48/AJ48</f>
        <v>0.8921733731760139</v>
      </c>
    </row>
    <row r="49" spans="1:38" ht="12" customHeight="1">
      <c r="A49" s="127"/>
      <c r="B49" s="128"/>
      <c r="C49" s="153"/>
      <c r="D49" s="154"/>
      <c r="E49" s="154"/>
      <c r="F49" s="154"/>
      <c r="G49" s="155"/>
      <c r="H49" s="209" t="s">
        <v>10</v>
      </c>
      <c r="I49" s="135" t="s">
        <v>11</v>
      </c>
      <c r="J49" s="136"/>
      <c r="K49" s="141">
        <f t="shared" si="3"/>
        <v>2481.39</v>
      </c>
      <c r="L49" s="141"/>
      <c r="M49" s="141"/>
      <c r="N49" s="141"/>
      <c r="O49" s="159">
        <f>O48*O$23</f>
        <v>0.20574</v>
      </c>
      <c r="P49" s="159"/>
      <c r="Q49" s="159"/>
      <c r="R49" s="159"/>
      <c r="S49" s="159"/>
      <c r="T49" s="141">
        <f t="shared" si="2"/>
        <v>510.5211786</v>
      </c>
      <c r="U49" s="141"/>
      <c r="V49" s="141"/>
      <c r="W49" s="141"/>
      <c r="X49" s="141"/>
      <c r="AG49" s="143"/>
      <c r="AI49" s="15"/>
      <c r="AJ49" s="158"/>
      <c r="AL49" s="145"/>
    </row>
    <row r="50" spans="4:35" ht="12.75" hidden="1">
      <c r="D50" s="61"/>
      <c r="E50" s="61"/>
      <c r="F50" s="61"/>
      <c r="G50" s="61"/>
      <c r="H50" s="61"/>
      <c r="I50" s="61"/>
      <c r="J50" s="61"/>
      <c r="AI50" s="15"/>
    </row>
    <row r="51" spans="1:33" s="24" customFormat="1" ht="30" customHeight="1" hidden="1">
      <c r="A51" s="149" t="s">
        <v>42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</row>
    <row r="52" spans="1:35" ht="51" customHeight="1" hidden="1">
      <c r="A52" s="109" t="s">
        <v>4</v>
      </c>
      <c r="B52" s="110"/>
      <c r="C52" s="111" t="s">
        <v>28</v>
      </c>
      <c r="D52" s="112"/>
      <c r="E52" s="112"/>
      <c r="F52" s="112"/>
      <c r="G52" s="112"/>
      <c r="H52" s="113"/>
      <c r="I52" s="114" t="s">
        <v>5</v>
      </c>
      <c r="J52" s="114"/>
      <c r="K52" s="114" t="s">
        <v>29</v>
      </c>
      <c r="L52" s="114"/>
      <c r="M52" s="114"/>
      <c r="N52" s="114"/>
      <c r="O52" s="114" t="str">
        <f>+O40</f>
        <v>Норматив
 горячей воды
куб.м. ** Гкал/куб.м</v>
      </c>
      <c r="P52" s="114"/>
      <c r="Q52" s="114"/>
      <c r="R52" s="114"/>
      <c r="S52" s="114"/>
      <c r="T52" s="114" t="s">
        <v>6</v>
      </c>
      <c r="U52" s="114"/>
      <c r="V52" s="114"/>
      <c r="W52" s="114"/>
      <c r="X52" s="114"/>
      <c r="AI52" s="15"/>
    </row>
    <row r="53" spans="1:38" ht="12.75" customHeight="1" hidden="1">
      <c r="A53" s="118">
        <v>1</v>
      </c>
      <c r="B53" s="119"/>
      <c r="C53" s="118">
        <v>2</v>
      </c>
      <c r="D53" s="120"/>
      <c r="E53" s="120"/>
      <c r="F53" s="120"/>
      <c r="G53" s="120"/>
      <c r="H53" s="119"/>
      <c r="I53" s="121">
        <v>3</v>
      </c>
      <c r="J53" s="121"/>
      <c r="K53" s="121">
        <v>4</v>
      </c>
      <c r="L53" s="121"/>
      <c r="M53" s="121"/>
      <c r="N53" s="121"/>
      <c r="O53" s="121">
        <v>5</v>
      </c>
      <c r="P53" s="121"/>
      <c r="Q53" s="121"/>
      <c r="R53" s="121"/>
      <c r="S53" s="121"/>
      <c r="T53" s="121">
        <v>6</v>
      </c>
      <c r="U53" s="121"/>
      <c r="V53" s="121"/>
      <c r="W53" s="121"/>
      <c r="X53" s="121"/>
      <c r="AI53" s="15"/>
      <c r="AJ53" s="14"/>
      <c r="AL53" s="14"/>
    </row>
    <row r="54" spans="1:38" ht="12.75" customHeight="1" hidden="1">
      <c r="A54" s="125" t="s">
        <v>7</v>
      </c>
      <c r="B54" s="126"/>
      <c r="C54" s="150" t="s">
        <v>84</v>
      </c>
      <c r="D54" s="151"/>
      <c r="E54" s="151"/>
      <c r="F54" s="151"/>
      <c r="G54" s="152"/>
      <c r="H54" s="209" t="s">
        <v>8</v>
      </c>
      <c r="I54" s="135" t="s">
        <v>9</v>
      </c>
      <c r="J54" s="136"/>
      <c r="K54" s="141">
        <f>K20</f>
        <v>75.11</v>
      </c>
      <c r="L54" s="141"/>
      <c r="M54" s="141"/>
      <c r="N54" s="141"/>
      <c r="O54" s="156">
        <v>3.19</v>
      </c>
      <c r="P54" s="156"/>
      <c r="Q54" s="156"/>
      <c r="R54" s="156"/>
      <c r="S54" s="156"/>
      <c r="T54" s="141">
        <f aca="true" t="shared" si="4" ref="T54:T61">K54*O54</f>
        <v>239.6009</v>
      </c>
      <c r="U54" s="141"/>
      <c r="V54" s="141"/>
      <c r="W54" s="141"/>
      <c r="X54" s="141"/>
      <c r="AG54" s="142">
        <f>T54+T55</f>
        <v>742.2436653499999</v>
      </c>
      <c r="AI54" s="15"/>
      <c r="AJ54" s="157">
        <v>777.52</v>
      </c>
      <c r="AL54" s="144">
        <f>AG54/AJ54</f>
        <v>0.9546296755710463</v>
      </c>
    </row>
    <row r="55" spans="1:38" ht="12.75" customHeight="1" hidden="1">
      <c r="A55" s="127"/>
      <c r="B55" s="128"/>
      <c r="C55" s="153"/>
      <c r="D55" s="154"/>
      <c r="E55" s="154"/>
      <c r="F55" s="154"/>
      <c r="G55" s="155"/>
      <c r="H55" s="209" t="s">
        <v>10</v>
      </c>
      <c r="I55" s="135" t="s">
        <v>11</v>
      </c>
      <c r="J55" s="136"/>
      <c r="K55" s="141">
        <f>K21</f>
        <v>2481.39</v>
      </c>
      <c r="L55" s="141"/>
      <c r="M55" s="141"/>
      <c r="N55" s="141"/>
      <c r="O55" s="159">
        <f>O54*O$17</f>
        <v>0.202565</v>
      </c>
      <c r="P55" s="159"/>
      <c r="Q55" s="159"/>
      <c r="R55" s="159"/>
      <c r="S55" s="159"/>
      <c r="T55" s="141">
        <f t="shared" si="4"/>
        <v>502.64276534999993</v>
      </c>
      <c r="U55" s="141"/>
      <c r="V55" s="141"/>
      <c r="W55" s="141"/>
      <c r="X55" s="141"/>
      <c r="AG55" s="143"/>
      <c r="AI55" s="15"/>
      <c r="AJ55" s="158"/>
      <c r="AL55" s="145"/>
    </row>
    <row r="56" spans="1:38" ht="12.75" customHeight="1" hidden="1">
      <c r="A56" s="125" t="s">
        <v>7</v>
      </c>
      <c r="B56" s="126"/>
      <c r="C56" s="150" t="s">
        <v>85</v>
      </c>
      <c r="D56" s="151"/>
      <c r="E56" s="151"/>
      <c r="F56" s="151"/>
      <c r="G56" s="152"/>
      <c r="H56" s="209" t="s">
        <v>8</v>
      </c>
      <c r="I56" s="135" t="s">
        <v>9</v>
      </c>
      <c r="J56" s="136"/>
      <c r="K56" s="141">
        <f aca="true" t="shared" si="5" ref="K56:K61">K42</f>
        <v>75.11</v>
      </c>
      <c r="L56" s="141"/>
      <c r="M56" s="141"/>
      <c r="N56" s="141"/>
      <c r="O56" s="159">
        <f>+O54</f>
        <v>3.19</v>
      </c>
      <c r="P56" s="159"/>
      <c r="Q56" s="159"/>
      <c r="R56" s="159"/>
      <c r="S56" s="159"/>
      <c r="T56" s="141">
        <f t="shared" si="4"/>
        <v>239.6009</v>
      </c>
      <c r="U56" s="141"/>
      <c r="V56" s="141"/>
      <c r="W56" s="141"/>
      <c r="X56" s="141"/>
      <c r="AG56" s="142">
        <f>T56+T57</f>
        <v>701.87393144</v>
      </c>
      <c r="AI56" s="15"/>
      <c r="AJ56" s="157">
        <v>844.99</v>
      </c>
      <c r="AL56" s="144">
        <f>AG56/AJ56</f>
        <v>0.8306298671463568</v>
      </c>
    </row>
    <row r="57" spans="1:38" ht="12.75" customHeight="1" hidden="1">
      <c r="A57" s="127"/>
      <c r="B57" s="128"/>
      <c r="C57" s="153"/>
      <c r="D57" s="154"/>
      <c r="E57" s="154"/>
      <c r="F57" s="154"/>
      <c r="G57" s="155"/>
      <c r="H57" s="209" t="s">
        <v>10</v>
      </c>
      <c r="I57" s="135" t="s">
        <v>11</v>
      </c>
      <c r="J57" s="136"/>
      <c r="K57" s="141">
        <f t="shared" si="5"/>
        <v>2481.39</v>
      </c>
      <c r="L57" s="141"/>
      <c r="M57" s="141"/>
      <c r="N57" s="141"/>
      <c r="O57" s="159">
        <f>O56*O$19</f>
        <v>0.186296</v>
      </c>
      <c r="P57" s="159"/>
      <c r="Q57" s="159"/>
      <c r="R57" s="159"/>
      <c r="S57" s="159"/>
      <c r="T57" s="141">
        <f t="shared" si="4"/>
        <v>462.27303143999995</v>
      </c>
      <c r="U57" s="141"/>
      <c r="V57" s="141"/>
      <c r="W57" s="141"/>
      <c r="X57" s="141"/>
      <c r="AG57" s="143"/>
      <c r="AI57" s="15"/>
      <c r="AJ57" s="158"/>
      <c r="AL57" s="145"/>
    </row>
    <row r="58" spans="1:38" ht="12.75" customHeight="1" hidden="1">
      <c r="A58" s="125" t="s">
        <v>7</v>
      </c>
      <c r="B58" s="126"/>
      <c r="C58" s="150" t="s">
        <v>86</v>
      </c>
      <c r="D58" s="151"/>
      <c r="E58" s="151"/>
      <c r="F58" s="151"/>
      <c r="G58" s="152"/>
      <c r="H58" s="209" t="s">
        <v>8</v>
      </c>
      <c r="I58" s="135" t="s">
        <v>9</v>
      </c>
      <c r="J58" s="136"/>
      <c r="K58" s="141">
        <f t="shared" si="5"/>
        <v>75.11</v>
      </c>
      <c r="L58" s="141"/>
      <c r="M58" s="141"/>
      <c r="N58" s="141"/>
      <c r="O58" s="159">
        <f>+O54</f>
        <v>3.19</v>
      </c>
      <c r="P58" s="159"/>
      <c r="Q58" s="159"/>
      <c r="R58" s="159"/>
      <c r="S58" s="159"/>
      <c r="T58" s="141">
        <f t="shared" si="4"/>
        <v>239.6009</v>
      </c>
      <c r="U58" s="141"/>
      <c r="V58" s="141"/>
      <c r="W58" s="141"/>
      <c r="X58" s="141"/>
      <c r="AG58" s="142">
        <f>T58+T59</f>
        <v>782.6133992599999</v>
      </c>
      <c r="AI58" s="15"/>
      <c r="AJ58" s="157">
        <v>844.99</v>
      </c>
      <c r="AL58" s="144">
        <f>AG58/AJ58</f>
        <v>0.9261806639841891</v>
      </c>
    </row>
    <row r="59" spans="1:38" ht="12.75" customHeight="1" hidden="1">
      <c r="A59" s="127"/>
      <c r="B59" s="128"/>
      <c r="C59" s="153"/>
      <c r="D59" s="154"/>
      <c r="E59" s="154"/>
      <c r="F59" s="154"/>
      <c r="G59" s="155"/>
      <c r="H59" s="209" t="s">
        <v>10</v>
      </c>
      <c r="I59" s="135" t="s">
        <v>11</v>
      </c>
      <c r="J59" s="136"/>
      <c r="K59" s="141">
        <f t="shared" si="5"/>
        <v>2481.39</v>
      </c>
      <c r="L59" s="141"/>
      <c r="M59" s="141"/>
      <c r="N59" s="141"/>
      <c r="O59" s="159">
        <f>O58*O$21</f>
        <v>0.21883399999999997</v>
      </c>
      <c r="P59" s="159"/>
      <c r="Q59" s="159"/>
      <c r="R59" s="159"/>
      <c r="S59" s="159"/>
      <c r="T59" s="141">
        <f t="shared" si="4"/>
        <v>543.0124992599999</v>
      </c>
      <c r="U59" s="141"/>
      <c r="V59" s="141"/>
      <c r="W59" s="141"/>
      <c r="X59" s="141"/>
      <c r="AG59" s="143"/>
      <c r="AI59" s="15"/>
      <c r="AJ59" s="158"/>
      <c r="AL59" s="145"/>
    </row>
    <row r="60" spans="1:38" ht="12.75" customHeight="1" hidden="1">
      <c r="A60" s="125" t="s">
        <v>7</v>
      </c>
      <c r="B60" s="126"/>
      <c r="C60" s="150" t="s">
        <v>87</v>
      </c>
      <c r="D60" s="151"/>
      <c r="E60" s="151"/>
      <c r="F60" s="151"/>
      <c r="G60" s="152"/>
      <c r="H60" s="209" t="s">
        <v>8</v>
      </c>
      <c r="I60" s="135" t="s">
        <v>9</v>
      </c>
      <c r="J60" s="136"/>
      <c r="K60" s="141">
        <f t="shared" si="5"/>
        <v>75.11</v>
      </c>
      <c r="L60" s="141"/>
      <c r="M60" s="141"/>
      <c r="N60" s="141"/>
      <c r="O60" s="159">
        <f>+O54</f>
        <v>3.19</v>
      </c>
      <c r="P60" s="159"/>
      <c r="Q60" s="159"/>
      <c r="R60" s="159"/>
      <c r="S60" s="159"/>
      <c r="T60" s="141">
        <f t="shared" si="4"/>
        <v>239.6009</v>
      </c>
      <c r="U60" s="141"/>
      <c r="V60" s="141"/>
      <c r="W60" s="141"/>
      <c r="X60" s="141"/>
      <c r="AG60" s="142">
        <f>T60+T61</f>
        <v>742.2436653499999</v>
      </c>
      <c r="AI60" s="15"/>
      <c r="AJ60" s="157">
        <v>844.99</v>
      </c>
      <c r="AL60" s="144">
        <f>AG60/AJ60</f>
        <v>0.8784052655652729</v>
      </c>
    </row>
    <row r="61" spans="1:38" ht="12.75" customHeight="1" hidden="1">
      <c r="A61" s="127"/>
      <c r="B61" s="128"/>
      <c r="C61" s="153"/>
      <c r="D61" s="154"/>
      <c r="E61" s="154"/>
      <c r="F61" s="154"/>
      <c r="G61" s="155"/>
      <c r="H61" s="209" t="s">
        <v>10</v>
      </c>
      <c r="I61" s="135" t="s">
        <v>11</v>
      </c>
      <c r="J61" s="136"/>
      <c r="K61" s="141">
        <f t="shared" si="5"/>
        <v>2481.39</v>
      </c>
      <c r="L61" s="141"/>
      <c r="M61" s="141"/>
      <c r="N61" s="141"/>
      <c r="O61" s="159">
        <f>O60*O$23</f>
        <v>0.202565</v>
      </c>
      <c r="P61" s="159"/>
      <c r="Q61" s="159"/>
      <c r="R61" s="159"/>
      <c r="S61" s="159"/>
      <c r="T61" s="141">
        <f t="shared" si="4"/>
        <v>502.64276534999993</v>
      </c>
      <c r="U61" s="141"/>
      <c r="V61" s="141"/>
      <c r="W61" s="141"/>
      <c r="X61" s="141"/>
      <c r="AG61" s="143"/>
      <c r="AI61" s="15"/>
      <c r="AJ61" s="158"/>
      <c r="AL61" s="145"/>
    </row>
    <row r="62" spans="4:35" ht="12.75" hidden="1">
      <c r="D62" s="61"/>
      <c r="E62" s="61"/>
      <c r="F62" s="61"/>
      <c r="G62" s="61"/>
      <c r="H62" s="61"/>
      <c r="I62" s="61"/>
      <c r="J62" s="61"/>
      <c r="AI62" s="15"/>
    </row>
    <row r="63" spans="1:33" s="24" customFormat="1" ht="30" customHeight="1">
      <c r="A63" s="149" t="s">
        <v>43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</row>
    <row r="64" spans="1:35" ht="51" customHeight="1" hidden="1">
      <c r="A64" s="109" t="s">
        <v>4</v>
      </c>
      <c r="B64" s="110"/>
      <c r="C64" s="111" t="s">
        <v>28</v>
      </c>
      <c r="D64" s="112"/>
      <c r="E64" s="112"/>
      <c r="F64" s="112"/>
      <c r="G64" s="112"/>
      <c r="H64" s="113"/>
      <c r="I64" s="114" t="s">
        <v>5</v>
      </c>
      <c r="J64" s="114"/>
      <c r="K64" s="114" t="s">
        <v>29</v>
      </c>
      <c r="L64" s="114"/>
      <c r="M64" s="114"/>
      <c r="N64" s="114"/>
      <c r="O64" s="114" t="str">
        <f>+O52</f>
        <v>Норматив
 горячей воды
куб.м. ** Гкал/куб.м</v>
      </c>
      <c r="P64" s="114"/>
      <c r="Q64" s="114"/>
      <c r="R64" s="114"/>
      <c r="S64" s="114"/>
      <c r="T64" s="114" t="s">
        <v>6</v>
      </c>
      <c r="U64" s="114"/>
      <c r="V64" s="114"/>
      <c r="W64" s="114"/>
      <c r="X64" s="114"/>
      <c r="AI64" s="15"/>
    </row>
    <row r="65" spans="1:38" ht="12.75" customHeight="1" hidden="1">
      <c r="A65" s="118">
        <v>1</v>
      </c>
      <c r="B65" s="119"/>
      <c r="C65" s="118">
        <v>2</v>
      </c>
      <c r="D65" s="120"/>
      <c r="E65" s="120"/>
      <c r="F65" s="120"/>
      <c r="G65" s="120"/>
      <c r="H65" s="119"/>
      <c r="I65" s="121">
        <v>3</v>
      </c>
      <c r="J65" s="121"/>
      <c r="K65" s="121">
        <v>4</v>
      </c>
      <c r="L65" s="121"/>
      <c r="M65" s="121"/>
      <c r="N65" s="121"/>
      <c r="O65" s="121">
        <v>5</v>
      </c>
      <c r="P65" s="121"/>
      <c r="Q65" s="121"/>
      <c r="R65" s="121"/>
      <c r="S65" s="121"/>
      <c r="T65" s="121">
        <v>6</v>
      </c>
      <c r="U65" s="121"/>
      <c r="V65" s="121"/>
      <c r="W65" s="121"/>
      <c r="X65" s="121"/>
      <c r="AI65" s="15"/>
      <c r="AJ65" s="14"/>
      <c r="AL65" s="14"/>
    </row>
    <row r="66" spans="1:38" ht="12.75" customHeight="1" hidden="1">
      <c r="A66" s="125" t="s">
        <v>7</v>
      </c>
      <c r="B66" s="126"/>
      <c r="C66" s="150" t="s">
        <v>84</v>
      </c>
      <c r="D66" s="151"/>
      <c r="E66" s="151"/>
      <c r="F66" s="151"/>
      <c r="G66" s="152"/>
      <c r="H66" s="209" t="s">
        <v>8</v>
      </c>
      <c r="I66" s="135" t="s">
        <v>9</v>
      </c>
      <c r="J66" s="136"/>
      <c r="K66" s="141">
        <f>K20</f>
        <v>75.11</v>
      </c>
      <c r="L66" s="141"/>
      <c r="M66" s="141"/>
      <c r="N66" s="141"/>
      <c r="O66" s="156">
        <v>2.63</v>
      </c>
      <c r="P66" s="156"/>
      <c r="Q66" s="156"/>
      <c r="R66" s="156"/>
      <c r="S66" s="156"/>
      <c r="T66" s="141">
        <f aca="true" t="shared" si="6" ref="T66:T73">K66*O66</f>
        <v>197.5393</v>
      </c>
      <c r="U66" s="141"/>
      <c r="V66" s="141"/>
      <c r="W66" s="141"/>
      <c r="X66" s="141"/>
      <c r="AG66" s="142">
        <f>T66+T67</f>
        <v>611.94383695</v>
      </c>
      <c r="AI66" s="15"/>
      <c r="AJ66" s="157">
        <v>693.58</v>
      </c>
      <c r="AL66" s="144">
        <f>AG66/AJ66</f>
        <v>0.8822974090227514</v>
      </c>
    </row>
    <row r="67" spans="1:38" ht="12.75" customHeight="1" hidden="1">
      <c r="A67" s="127"/>
      <c r="B67" s="128"/>
      <c r="C67" s="153"/>
      <c r="D67" s="154"/>
      <c r="E67" s="154"/>
      <c r="F67" s="154"/>
      <c r="G67" s="155"/>
      <c r="H67" s="209" t="s">
        <v>10</v>
      </c>
      <c r="I67" s="135" t="s">
        <v>11</v>
      </c>
      <c r="J67" s="136"/>
      <c r="K67" s="141">
        <f>K21</f>
        <v>2481.39</v>
      </c>
      <c r="L67" s="141"/>
      <c r="M67" s="141"/>
      <c r="N67" s="141"/>
      <c r="O67" s="159">
        <f>O66*O$17</f>
        <v>0.167005</v>
      </c>
      <c r="P67" s="159"/>
      <c r="Q67" s="159"/>
      <c r="R67" s="159"/>
      <c r="S67" s="159"/>
      <c r="T67" s="141">
        <f t="shared" si="6"/>
        <v>414.40453694999997</v>
      </c>
      <c r="U67" s="141"/>
      <c r="V67" s="141"/>
      <c r="W67" s="141"/>
      <c r="X67" s="141"/>
      <c r="AG67" s="143"/>
      <c r="AI67" s="15"/>
      <c r="AJ67" s="158"/>
      <c r="AL67" s="145"/>
    </row>
    <row r="68" spans="1:38" ht="12.75" customHeight="1" hidden="1">
      <c r="A68" s="125" t="s">
        <v>7</v>
      </c>
      <c r="B68" s="126"/>
      <c r="C68" s="150" t="s">
        <v>85</v>
      </c>
      <c r="D68" s="151"/>
      <c r="E68" s="151"/>
      <c r="F68" s="151"/>
      <c r="G68" s="152"/>
      <c r="H68" s="209" t="s">
        <v>8</v>
      </c>
      <c r="I68" s="135" t="s">
        <v>9</v>
      </c>
      <c r="J68" s="136"/>
      <c r="K68" s="141">
        <f aca="true" t="shared" si="7" ref="K68:K73">K54</f>
        <v>75.11</v>
      </c>
      <c r="L68" s="141"/>
      <c r="M68" s="141"/>
      <c r="N68" s="141"/>
      <c r="O68" s="159">
        <f>+O66</f>
        <v>2.63</v>
      </c>
      <c r="P68" s="159"/>
      <c r="Q68" s="159"/>
      <c r="R68" s="159"/>
      <c r="S68" s="159"/>
      <c r="T68" s="141">
        <f t="shared" si="6"/>
        <v>197.5393</v>
      </c>
      <c r="U68" s="141"/>
      <c r="V68" s="141"/>
      <c r="W68" s="141"/>
      <c r="X68" s="141"/>
      <c r="AG68" s="142">
        <f>T68+T69</f>
        <v>578.66095288</v>
      </c>
      <c r="AI68" s="15"/>
      <c r="AJ68" s="157">
        <v>844.99</v>
      </c>
      <c r="AL68" s="144">
        <f>AG68/AJ68</f>
        <v>0.6848139657037361</v>
      </c>
    </row>
    <row r="69" spans="1:38" ht="12.75" customHeight="1" hidden="1">
      <c r="A69" s="127"/>
      <c r="B69" s="128"/>
      <c r="C69" s="153"/>
      <c r="D69" s="154"/>
      <c r="E69" s="154"/>
      <c r="F69" s="154"/>
      <c r="G69" s="155"/>
      <c r="H69" s="209" t="s">
        <v>10</v>
      </c>
      <c r="I69" s="135" t="s">
        <v>11</v>
      </c>
      <c r="J69" s="136"/>
      <c r="K69" s="141">
        <f t="shared" si="7"/>
        <v>2481.39</v>
      </c>
      <c r="L69" s="141"/>
      <c r="M69" s="141"/>
      <c r="N69" s="141"/>
      <c r="O69" s="159">
        <f>O68*O$19</f>
        <v>0.153592</v>
      </c>
      <c r="P69" s="159"/>
      <c r="Q69" s="159"/>
      <c r="R69" s="159"/>
      <c r="S69" s="159"/>
      <c r="T69" s="141">
        <f t="shared" si="6"/>
        <v>381.12165288</v>
      </c>
      <c r="U69" s="141"/>
      <c r="V69" s="141"/>
      <c r="W69" s="141"/>
      <c r="X69" s="141"/>
      <c r="AG69" s="143"/>
      <c r="AI69" s="15"/>
      <c r="AJ69" s="158"/>
      <c r="AL69" s="145"/>
    </row>
    <row r="70" spans="1:38" ht="12.75" customHeight="1">
      <c r="A70" s="125" t="s">
        <v>7</v>
      </c>
      <c r="B70" s="126"/>
      <c r="C70" s="150" t="s">
        <v>86</v>
      </c>
      <c r="D70" s="151"/>
      <c r="E70" s="151"/>
      <c r="F70" s="151"/>
      <c r="G70" s="152"/>
      <c r="H70" s="209" t="s">
        <v>8</v>
      </c>
      <c r="I70" s="135" t="s">
        <v>9</v>
      </c>
      <c r="J70" s="136"/>
      <c r="K70" s="141">
        <f t="shared" si="7"/>
        <v>75.11</v>
      </c>
      <c r="L70" s="141"/>
      <c r="M70" s="141"/>
      <c r="N70" s="141"/>
      <c r="O70" s="159">
        <f>+O66</f>
        <v>2.63</v>
      </c>
      <c r="P70" s="159"/>
      <c r="Q70" s="159"/>
      <c r="R70" s="159"/>
      <c r="S70" s="159"/>
      <c r="T70" s="141">
        <f t="shared" si="6"/>
        <v>197.5393</v>
      </c>
      <c r="U70" s="141"/>
      <c r="V70" s="141"/>
      <c r="W70" s="141"/>
      <c r="X70" s="141"/>
      <c r="AG70" s="142">
        <f>T70+T71</f>
        <v>645.2267210199999</v>
      </c>
      <c r="AI70" s="15"/>
      <c r="AJ70" s="157">
        <v>844.99</v>
      </c>
      <c r="AL70" s="144">
        <f>AG70/AJ70</f>
        <v>0.7635909549462122</v>
      </c>
    </row>
    <row r="71" spans="1:38" ht="12.75" customHeight="1">
      <c r="A71" s="127"/>
      <c r="B71" s="128"/>
      <c r="C71" s="153"/>
      <c r="D71" s="154"/>
      <c r="E71" s="154"/>
      <c r="F71" s="154"/>
      <c r="G71" s="155"/>
      <c r="H71" s="209" t="s">
        <v>10</v>
      </c>
      <c r="I71" s="135" t="s">
        <v>11</v>
      </c>
      <c r="J71" s="136"/>
      <c r="K71" s="141">
        <f t="shared" si="7"/>
        <v>2481.39</v>
      </c>
      <c r="L71" s="141"/>
      <c r="M71" s="141"/>
      <c r="N71" s="141"/>
      <c r="O71" s="159">
        <f>O70*O$21</f>
        <v>0.18041799999999997</v>
      </c>
      <c r="P71" s="159"/>
      <c r="Q71" s="159"/>
      <c r="R71" s="159"/>
      <c r="S71" s="159"/>
      <c r="T71" s="141">
        <f t="shared" si="6"/>
        <v>447.6874210199999</v>
      </c>
      <c r="U71" s="141"/>
      <c r="V71" s="141"/>
      <c r="W71" s="141"/>
      <c r="X71" s="141"/>
      <c r="AG71" s="143"/>
      <c r="AI71" s="15"/>
      <c r="AJ71" s="158"/>
      <c r="AL71" s="145"/>
    </row>
    <row r="72" spans="1:38" ht="12.75" customHeight="1">
      <c r="A72" s="125" t="s">
        <v>7</v>
      </c>
      <c r="B72" s="126"/>
      <c r="C72" s="150" t="s">
        <v>87</v>
      </c>
      <c r="D72" s="151"/>
      <c r="E72" s="151"/>
      <c r="F72" s="151"/>
      <c r="G72" s="152"/>
      <c r="H72" s="209" t="s">
        <v>8</v>
      </c>
      <c r="I72" s="135" t="s">
        <v>9</v>
      </c>
      <c r="J72" s="136"/>
      <c r="K72" s="141">
        <f t="shared" si="7"/>
        <v>75.11</v>
      </c>
      <c r="L72" s="141"/>
      <c r="M72" s="141"/>
      <c r="N72" s="141"/>
      <c r="O72" s="159">
        <f>+O66</f>
        <v>2.63</v>
      </c>
      <c r="P72" s="159"/>
      <c r="Q72" s="159"/>
      <c r="R72" s="159"/>
      <c r="S72" s="159"/>
      <c r="T72" s="141">
        <f t="shared" si="6"/>
        <v>197.5393</v>
      </c>
      <c r="U72" s="141"/>
      <c r="V72" s="141"/>
      <c r="W72" s="141"/>
      <c r="X72" s="141"/>
      <c r="AG72" s="142">
        <f>T72+T73</f>
        <v>611.94383695</v>
      </c>
      <c r="AI72" s="15"/>
      <c r="AJ72" s="157">
        <v>844.99</v>
      </c>
      <c r="AL72" s="144">
        <f>AG72/AJ72</f>
        <v>0.7242024603249743</v>
      </c>
    </row>
    <row r="73" spans="1:38" ht="12.75" customHeight="1">
      <c r="A73" s="127"/>
      <c r="B73" s="128"/>
      <c r="C73" s="153"/>
      <c r="D73" s="154"/>
      <c r="E73" s="154"/>
      <c r="F73" s="154"/>
      <c r="G73" s="155"/>
      <c r="H73" s="209" t="s">
        <v>10</v>
      </c>
      <c r="I73" s="135" t="s">
        <v>11</v>
      </c>
      <c r="J73" s="136"/>
      <c r="K73" s="141">
        <f t="shared" si="7"/>
        <v>2481.39</v>
      </c>
      <c r="L73" s="141"/>
      <c r="M73" s="141"/>
      <c r="N73" s="141"/>
      <c r="O73" s="159">
        <f>O72*O$23</f>
        <v>0.167005</v>
      </c>
      <c r="P73" s="159"/>
      <c r="Q73" s="159"/>
      <c r="R73" s="159"/>
      <c r="S73" s="159"/>
      <c r="T73" s="141">
        <f t="shared" si="6"/>
        <v>414.40453694999997</v>
      </c>
      <c r="U73" s="141"/>
      <c r="V73" s="141"/>
      <c r="W73" s="141"/>
      <c r="X73" s="141"/>
      <c r="AG73" s="143"/>
      <c r="AI73" s="15"/>
      <c r="AJ73" s="158"/>
      <c r="AL73" s="145"/>
    </row>
    <row r="74" spans="4:35" ht="12.75" hidden="1">
      <c r="D74" s="61"/>
      <c r="E74" s="61"/>
      <c r="F74" s="61"/>
      <c r="G74" s="61"/>
      <c r="H74" s="61"/>
      <c r="I74" s="61"/>
      <c r="J74" s="61"/>
      <c r="AI74" s="15"/>
    </row>
    <row r="75" spans="1:33" s="24" customFormat="1" ht="24.75" customHeight="1" hidden="1">
      <c r="A75" s="149" t="s">
        <v>44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</row>
    <row r="76" spans="1:35" ht="51" customHeight="1" hidden="1">
      <c r="A76" s="109" t="s">
        <v>4</v>
      </c>
      <c r="B76" s="110"/>
      <c r="C76" s="111" t="s">
        <v>28</v>
      </c>
      <c r="D76" s="112"/>
      <c r="E76" s="112"/>
      <c r="F76" s="112"/>
      <c r="G76" s="112"/>
      <c r="H76" s="113"/>
      <c r="I76" s="114" t="s">
        <v>5</v>
      </c>
      <c r="J76" s="114"/>
      <c r="K76" s="114" t="s">
        <v>29</v>
      </c>
      <c r="L76" s="114"/>
      <c r="M76" s="114"/>
      <c r="N76" s="114"/>
      <c r="O76" s="114" t="str">
        <f>+O64</f>
        <v>Норматив
 горячей воды
куб.м. ** Гкал/куб.м</v>
      </c>
      <c r="P76" s="114"/>
      <c r="Q76" s="114"/>
      <c r="R76" s="114"/>
      <c r="S76" s="114"/>
      <c r="T76" s="114" t="s">
        <v>6</v>
      </c>
      <c r="U76" s="114"/>
      <c r="V76" s="114"/>
      <c r="W76" s="114"/>
      <c r="X76" s="114"/>
      <c r="AI76" s="15"/>
    </row>
    <row r="77" spans="1:38" ht="12.75" customHeight="1" hidden="1">
      <c r="A77" s="118">
        <v>1</v>
      </c>
      <c r="B77" s="119"/>
      <c r="C77" s="118">
        <v>2</v>
      </c>
      <c r="D77" s="120"/>
      <c r="E77" s="120"/>
      <c r="F77" s="120"/>
      <c r="G77" s="120"/>
      <c r="H77" s="119"/>
      <c r="I77" s="121">
        <v>3</v>
      </c>
      <c r="J77" s="121"/>
      <c r="K77" s="121">
        <v>4</v>
      </c>
      <c r="L77" s="121"/>
      <c r="M77" s="121"/>
      <c r="N77" s="121"/>
      <c r="O77" s="121">
        <v>5</v>
      </c>
      <c r="P77" s="121"/>
      <c r="Q77" s="121"/>
      <c r="R77" s="121"/>
      <c r="S77" s="121"/>
      <c r="T77" s="121">
        <v>6</v>
      </c>
      <c r="U77" s="121"/>
      <c r="V77" s="121"/>
      <c r="W77" s="121"/>
      <c r="X77" s="121"/>
      <c r="AI77" s="15"/>
      <c r="AJ77" s="14"/>
      <c r="AL77" s="14"/>
    </row>
    <row r="78" spans="1:38" ht="12.75" customHeight="1" hidden="1">
      <c r="A78" s="125" t="s">
        <v>7</v>
      </c>
      <c r="B78" s="126"/>
      <c r="C78" s="150" t="s">
        <v>84</v>
      </c>
      <c r="D78" s="151"/>
      <c r="E78" s="151"/>
      <c r="F78" s="151"/>
      <c r="G78" s="152"/>
      <c r="H78" s="209" t="s">
        <v>8</v>
      </c>
      <c r="I78" s="135" t="s">
        <v>9</v>
      </c>
      <c r="J78" s="136"/>
      <c r="K78" s="141">
        <f>K20</f>
        <v>75.11</v>
      </c>
      <c r="L78" s="141"/>
      <c r="M78" s="141"/>
      <c r="N78" s="141"/>
      <c r="O78" s="156">
        <v>1.69</v>
      </c>
      <c r="P78" s="156"/>
      <c r="Q78" s="156"/>
      <c r="R78" s="156"/>
      <c r="S78" s="156"/>
      <c r="T78" s="141">
        <f aca="true" t="shared" si="8" ref="T78:T85">K78*O78</f>
        <v>126.93589999999999</v>
      </c>
      <c r="U78" s="141"/>
      <c r="V78" s="141"/>
      <c r="W78" s="141"/>
      <c r="X78" s="141"/>
      <c r="AG78" s="142">
        <f>T78+T79</f>
        <v>393.22626785</v>
      </c>
      <c r="AI78" s="15"/>
      <c r="AJ78" s="157">
        <v>609.59</v>
      </c>
      <c r="AL78" s="144">
        <f>AG78/AJ78</f>
        <v>0.6450667954690857</v>
      </c>
    </row>
    <row r="79" spans="1:38" ht="12.75" customHeight="1" hidden="1">
      <c r="A79" s="127"/>
      <c r="B79" s="128"/>
      <c r="C79" s="153"/>
      <c r="D79" s="154"/>
      <c r="E79" s="154"/>
      <c r="F79" s="154"/>
      <c r="G79" s="155"/>
      <c r="H79" s="209" t="s">
        <v>10</v>
      </c>
      <c r="I79" s="135" t="s">
        <v>11</v>
      </c>
      <c r="J79" s="136"/>
      <c r="K79" s="141">
        <f>K21</f>
        <v>2481.39</v>
      </c>
      <c r="L79" s="141"/>
      <c r="M79" s="141"/>
      <c r="N79" s="141"/>
      <c r="O79" s="159">
        <f>O78*O$17</f>
        <v>0.107315</v>
      </c>
      <c r="P79" s="159"/>
      <c r="Q79" s="159"/>
      <c r="R79" s="159"/>
      <c r="S79" s="159"/>
      <c r="T79" s="141">
        <f t="shared" si="8"/>
        <v>266.29036785</v>
      </c>
      <c r="U79" s="141"/>
      <c r="V79" s="141"/>
      <c r="W79" s="141"/>
      <c r="X79" s="141"/>
      <c r="AG79" s="143"/>
      <c r="AI79" s="15"/>
      <c r="AJ79" s="158"/>
      <c r="AL79" s="145"/>
    </row>
    <row r="80" spans="1:38" ht="12.75" customHeight="1" hidden="1">
      <c r="A80" s="125" t="s">
        <v>7</v>
      </c>
      <c r="B80" s="126"/>
      <c r="C80" s="150" t="s">
        <v>85</v>
      </c>
      <c r="D80" s="151"/>
      <c r="E80" s="151"/>
      <c r="F80" s="151"/>
      <c r="G80" s="152"/>
      <c r="H80" s="209" t="s">
        <v>8</v>
      </c>
      <c r="I80" s="135" t="s">
        <v>9</v>
      </c>
      <c r="J80" s="136"/>
      <c r="K80" s="141">
        <f aca="true" t="shared" si="9" ref="K80:K85">K66</f>
        <v>75.11</v>
      </c>
      <c r="L80" s="141"/>
      <c r="M80" s="141"/>
      <c r="N80" s="141"/>
      <c r="O80" s="159">
        <f>+O78</f>
        <v>1.69</v>
      </c>
      <c r="P80" s="159"/>
      <c r="Q80" s="159"/>
      <c r="R80" s="159"/>
      <c r="S80" s="159"/>
      <c r="T80" s="141">
        <f t="shared" si="8"/>
        <v>126.93589999999999</v>
      </c>
      <c r="U80" s="141"/>
      <c r="V80" s="141"/>
      <c r="W80" s="141"/>
      <c r="X80" s="141"/>
      <c r="AG80" s="142">
        <f>T80+T81</f>
        <v>371.83916744</v>
      </c>
      <c r="AI80" s="15"/>
      <c r="AJ80" s="157">
        <v>844.99</v>
      </c>
      <c r="AL80" s="144">
        <f>AG80/AJ80</f>
        <v>0.44005155971076576</v>
      </c>
    </row>
    <row r="81" spans="1:38" ht="12.75" customHeight="1" hidden="1">
      <c r="A81" s="127"/>
      <c r="B81" s="128"/>
      <c r="C81" s="153"/>
      <c r="D81" s="154"/>
      <c r="E81" s="154"/>
      <c r="F81" s="154"/>
      <c r="G81" s="155"/>
      <c r="H81" s="209" t="s">
        <v>10</v>
      </c>
      <c r="I81" s="135" t="s">
        <v>11</v>
      </c>
      <c r="J81" s="136"/>
      <c r="K81" s="141">
        <f t="shared" si="9"/>
        <v>2481.39</v>
      </c>
      <c r="L81" s="141"/>
      <c r="M81" s="141"/>
      <c r="N81" s="141"/>
      <c r="O81" s="159">
        <f>O80*O$19</f>
        <v>0.09869599999999999</v>
      </c>
      <c r="P81" s="159"/>
      <c r="Q81" s="159"/>
      <c r="R81" s="159"/>
      <c r="S81" s="159"/>
      <c r="T81" s="141">
        <f t="shared" si="8"/>
        <v>244.90326743999998</v>
      </c>
      <c r="U81" s="141"/>
      <c r="V81" s="141"/>
      <c r="W81" s="141"/>
      <c r="X81" s="141"/>
      <c r="AG81" s="143"/>
      <c r="AI81" s="15"/>
      <c r="AJ81" s="158"/>
      <c r="AL81" s="145"/>
    </row>
    <row r="82" spans="1:38" ht="12.75" customHeight="1" hidden="1">
      <c r="A82" s="125" t="s">
        <v>7</v>
      </c>
      <c r="B82" s="126"/>
      <c r="C82" s="150" t="s">
        <v>86</v>
      </c>
      <c r="D82" s="151"/>
      <c r="E82" s="151"/>
      <c r="F82" s="151"/>
      <c r="G82" s="152"/>
      <c r="H82" s="209" t="s">
        <v>8</v>
      </c>
      <c r="I82" s="135" t="s">
        <v>9</v>
      </c>
      <c r="J82" s="136"/>
      <c r="K82" s="141">
        <f t="shared" si="9"/>
        <v>75.11</v>
      </c>
      <c r="L82" s="141"/>
      <c r="M82" s="141"/>
      <c r="N82" s="141"/>
      <c r="O82" s="159">
        <f>+O78</f>
        <v>1.69</v>
      </c>
      <c r="P82" s="159"/>
      <c r="Q82" s="159"/>
      <c r="R82" s="159"/>
      <c r="S82" s="159"/>
      <c r="T82" s="141">
        <f t="shared" si="8"/>
        <v>126.93589999999999</v>
      </c>
      <c r="U82" s="141"/>
      <c r="V82" s="141"/>
      <c r="W82" s="141"/>
      <c r="X82" s="141"/>
      <c r="AG82" s="142">
        <f>T82+T83</f>
        <v>414.61336825999996</v>
      </c>
      <c r="AI82" s="15"/>
      <c r="AJ82" s="157">
        <v>844.99</v>
      </c>
      <c r="AL82" s="144">
        <f>AG82/AJ82</f>
        <v>0.49067251477532275</v>
      </c>
    </row>
    <row r="83" spans="1:38" ht="12.75" customHeight="1" hidden="1">
      <c r="A83" s="127"/>
      <c r="B83" s="128"/>
      <c r="C83" s="153"/>
      <c r="D83" s="154"/>
      <c r="E83" s="154"/>
      <c r="F83" s="154"/>
      <c r="G83" s="155"/>
      <c r="H83" s="209" t="s">
        <v>10</v>
      </c>
      <c r="I83" s="135" t="s">
        <v>11</v>
      </c>
      <c r="J83" s="136"/>
      <c r="K83" s="141">
        <f t="shared" si="9"/>
        <v>2481.39</v>
      </c>
      <c r="L83" s="141"/>
      <c r="M83" s="141"/>
      <c r="N83" s="141"/>
      <c r="O83" s="159">
        <f>O82*O$21</f>
        <v>0.11593399999999998</v>
      </c>
      <c r="P83" s="159"/>
      <c r="Q83" s="159"/>
      <c r="R83" s="159"/>
      <c r="S83" s="159"/>
      <c r="T83" s="141">
        <f t="shared" si="8"/>
        <v>287.67746825999996</v>
      </c>
      <c r="U83" s="141"/>
      <c r="V83" s="141"/>
      <c r="W83" s="141"/>
      <c r="X83" s="141"/>
      <c r="AG83" s="143"/>
      <c r="AI83" s="15"/>
      <c r="AJ83" s="158"/>
      <c r="AL83" s="145"/>
    </row>
    <row r="84" spans="1:38" ht="12.75" customHeight="1" hidden="1">
      <c r="A84" s="125" t="s">
        <v>7</v>
      </c>
      <c r="B84" s="126"/>
      <c r="C84" s="150" t="s">
        <v>87</v>
      </c>
      <c r="D84" s="151"/>
      <c r="E84" s="151"/>
      <c r="F84" s="151"/>
      <c r="G84" s="152"/>
      <c r="H84" s="209" t="s">
        <v>8</v>
      </c>
      <c r="I84" s="135" t="s">
        <v>9</v>
      </c>
      <c r="J84" s="136"/>
      <c r="K84" s="141">
        <f t="shared" si="9"/>
        <v>75.11</v>
      </c>
      <c r="L84" s="141"/>
      <c r="M84" s="141"/>
      <c r="N84" s="141"/>
      <c r="O84" s="159">
        <f>+O78</f>
        <v>1.69</v>
      </c>
      <c r="P84" s="159"/>
      <c r="Q84" s="159"/>
      <c r="R84" s="159"/>
      <c r="S84" s="159"/>
      <c r="T84" s="141">
        <f t="shared" si="8"/>
        <v>126.93589999999999</v>
      </c>
      <c r="U84" s="141"/>
      <c r="V84" s="141"/>
      <c r="W84" s="141"/>
      <c r="X84" s="141"/>
      <c r="AG84" s="142">
        <f>T84+T85</f>
        <v>393.22626785</v>
      </c>
      <c r="AI84" s="15"/>
      <c r="AJ84" s="157">
        <v>844.99</v>
      </c>
      <c r="AL84" s="144">
        <f>AG84/AJ84</f>
        <v>0.4653620372430443</v>
      </c>
    </row>
    <row r="85" spans="1:38" ht="12.75" customHeight="1" hidden="1">
      <c r="A85" s="127"/>
      <c r="B85" s="128"/>
      <c r="C85" s="153"/>
      <c r="D85" s="154"/>
      <c r="E85" s="154"/>
      <c r="F85" s="154"/>
      <c r="G85" s="155"/>
      <c r="H85" s="209" t="s">
        <v>10</v>
      </c>
      <c r="I85" s="135" t="s">
        <v>11</v>
      </c>
      <c r="J85" s="136"/>
      <c r="K85" s="141">
        <f t="shared" si="9"/>
        <v>2481.39</v>
      </c>
      <c r="L85" s="141"/>
      <c r="M85" s="141"/>
      <c r="N85" s="141"/>
      <c r="O85" s="159">
        <f>O84*O$23</f>
        <v>0.107315</v>
      </c>
      <c r="P85" s="159"/>
      <c r="Q85" s="159"/>
      <c r="R85" s="159"/>
      <c r="S85" s="159"/>
      <c r="T85" s="141">
        <f t="shared" si="8"/>
        <v>266.29036785</v>
      </c>
      <c r="U85" s="141"/>
      <c r="V85" s="141"/>
      <c r="W85" s="141"/>
      <c r="X85" s="141"/>
      <c r="AG85" s="143"/>
      <c r="AI85" s="15"/>
      <c r="AJ85" s="158"/>
      <c r="AL85" s="145"/>
    </row>
    <row r="86" spans="4:35" ht="12.75" hidden="1">
      <c r="D86" s="61"/>
      <c r="E86" s="61"/>
      <c r="F86" s="61"/>
      <c r="G86" s="61"/>
      <c r="H86" s="61"/>
      <c r="I86" s="61"/>
      <c r="J86" s="61"/>
      <c r="AI86" s="15"/>
    </row>
    <row r="87" spans="1:33" s="24" customFormat="1" ht="25.5" customHeight="1" hidden="1">
      <c r="A87" s="149" t="s">
        <v>45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</row>
    <row r="88" spans="1:35" ht="51" customHeight="1" hidden="1">
      <c r="A88" s="109" t="s">
        <v>4</v>
      </c>
      <c r="B88" s="110"/>
      <c r="C88" s="111" t="s">
        <v>28</v>
      </c>
      <c r="D88" s="112"/>
      <c r="E88" s="112"/>
      <c r="F88" s="112"/>
      <c r="G88" s="112"/>
      <c r="H88" s="113"/>
      <c r="I88" s="114" t="s">
        <v>5</v>
      </c>
      <c r="J88" s="114"/>
      <c r="K88" s="114" t="s">
        <v>29</v>
      </c>
      <c r="L88" s="114"/>
      <c r="M88" s="114"/>
      <c r="N88" s="114"/>
      <c r="O88" s="114" t="str">
        <f>+O76</f>
        <v>Норматив
 горячей воды
куб.м. ** Гкал/куб.м</v>
      </c>
      <c r="P88" s="114"/>
      <c r="Q88" s="114"/>
      <c r="R88" s="114"/>
      <c r="S88" s="114"/>
      <c r="T88" s="114" t="s">
        <v>6</v>
      </c>
      <c r="U88" s="114"/>
      <c r="V88" s="114"/>
      <c r="W88" s="114"/>
      <c r="X88" s="114"/>
      <c r="AI88" s="15"/>
    </row>
    <row r="89" spans="1:38" ht="12.75" customHeight="1" hidden="1">
      <c r="A89" s="118">
        <v>1</v>
      </c>
      <c r="B89" s="119"/>
      <c r="C89" s="118">
        <v>2</v>
      </c>
      <c r="D89" s="120"/>
      <c r="E89" s="120"/>
      <c r="F89" s="120"/>
      <c r="G89" s="120"/>
      <c r="H89" s="119"/>
      <c r="I89" s="121">
        <v>3</v>
      </c>
      <c r="J89" s="121"/>
      <c r="K89" s="121">
        <v>4</v>
      </c>
      <c r="L89" s="121"/>
      <c r="M89" s="121"/>
      <c r="N89" s="121"/>
      <c r="O89" s="121">
        <v>5</v>
      </c>
      <c r="P89" s="121"/>
      <c r="Q89" s="121"/>
      <c r="R89" s="121"/>
      <c r="S89" s="121"/>
      <c r="T89" s="121">
        <v>6</v>
      </c>
      <c r="U89" s="121"/>
      <c r="V89" s="121"/>
      <c r="W89" s="121"/>
      <c r="X89" s="121"/>
      <c r="AI89" s="15"/>
      <c r="AJ89" s="14"/>
      <c r="AL89" s="14"/>
    </row>
    <row r="90" spans="1:38" ht="12.75" customHeight="1" hidden="1">
      <c r="A90" s="125" t="s">
        <v>7</v>
      </c>
      <c r="B90" s="126"/>
      <c r="C90" s="150" t="s">
        <v>84</v>
      </c>
      <c r="D90" s="151"/>
      <c r="E90" s="151"/>
      <c r="F90" s="151"/>
      <c r="G90" s="152"/>
      <c r="H90" s="209" t="s">
        <v>8</v>
      </c>
      <c r="I90" s="135" t="s">
        <v>9</v>
      </c>
      <c r="J90" s="136"/>
      <c r="K90" s="141">
        <f>K20</f>
        <v>75.11</v>
      </c>
      <c r="L90" s="141"/>
      <c r="M90" s="141"/>
      <c r="N90" s="141"/>
      <c r="O90" s="156">
        <v>1.24</v>
      </c>
      <c r="P90" s="156"/>
      <c r="Q90" s="156"/>
      <c r="R90" s="156"/>
      <c r="S90" s="156"/>
      <c r="T90" s="141">
        <f aca="true" t="shared" si="10" ref="T90:T97">K90*O90</f>
        <v>93.1364</v>
      </c>
      <c r="U90" s="141"/>
      <c r="V90" s="141"/>
      <c r="W90" s="141"/>
      <c r="X90" s="141"/>
      <c r="AG90" s="142">
        <f>T90+T91</f>
        <v>288.5210486</v>
      </c>
      <c r="AI90" s="15"/>
      <c r="AJ90" s="157">
        <v>440.15</v>
      </c>
      <c r="AL90" s="144">
        <f>AG90/AJ90</f>
        <v>0.6555061878904919</v>
      </c>
    </row>
    <row r="91" spans="1:38" ht="12.75" customHeight="1" hidden="1">
      <c r="A91" s="127"/>
      <c r="B91" s="128"/>
      <c r="C91" s="153"/>
      <c r="D91" s="154"/>
      <c r="E91" s="154"/>
      <c r="F91" s="154"/>
      <c r="G91" s="155"/>
      <c r="H91" s="209" t="s">
        <v>10</v>
      </c>
      <c r="I91" s="135" t="s">
        <v>11</v>
      </c>
      <c r="J91" s="136"/>
      <c r="K91" s="141">
        <f>K21</f>
        <v>2481.39</v>
      </c>
      <c r="L91" s="141"/>
      <c r="M91" s="141"/>
      <c r="N91" s="141"/>
      <c r="O91" s="159">
        <f>O90*O$17</f>
        <v>0.07874</v>
      </c>
      <c r="P91" s="159"/>
      <c r="Q91" s="159"/>
      <c r="R91" s="159"/>
      <c r="S91" s="159"/>
      <c r="T91" s="141">
        <f t="shared" si="10"/>
        <v>195.3846486</v>
      </c>
      <c r="U91" s="141"/>
      <c r="V91" s="141"/>
      <c r="W91" s="141"/>
      <c r="X91" s="141"/>
      <c r="AG91" s="143"/>
      <c r="AI91" s="15"/>
      <c r="AJ91" s="158"/>
      <c r="AL91" s="145"/>
    </row>
    <row r="92" spans="1:38" ht="12.75" customHeight="1" hidden="1">
      <c r="A92" s="125" t="s">
        <v>7</v>
      </c>
      <c r="B92" s="126"/>
      <c r="C92" s="150" t="s">
        <v>85</v>
      </c>
      <c r="D92" s="151"/>
      <c r="E92" s="151"/>
      <c r="F92" s="151"/>
      <c r="G92" s="152"/>
      <c r="H92" s="209" t="s">
        <v>8</v>
      </c>
      <c r="I92" s="135" t="s">
        <v>9</v>
      </c>
      <c r="J92" s="136"/>
      <c r="K92" s="141">
        <f aca="true" t="shared" si="11" ref="K92:K97">K78</f>
        <v>75.11</v>
      </c>
      <c r="L92" s="141"/>
      <c r="M92" s="141"/>
      <c r="N92" s="141"/>
      <c r="O92" s="159">
        <f>+O90</f>
        <v>1.24</v>
      </c>
      <c r="P92" s="159"/>
      <c r="Q92" s="159"/>
      <c r="R92" s="159"/>
      <c r="S92" s="159"/>
      <c r="T92" s="141">
        <f t="shared" si="10"/>
        <v>93.1364</v>
      </c>
      <c r="U92" s="141"/>
      <c r="V92" s="141"/>
      <c r="W92" s="141"/>
      <c r="X92" s="141"/>
      <c r="AG92" s="142">
        <f>T92+T93</f>
        <v>272.82873823999995</v>
      </c>
      <c r="AI92" s="15"/>
      <c r="AJ92" s="157">
        <v>844.99</v>
      </c>
      <c r="AL92" s="144">
        <f>AG92/AJ92</f>
        <v>0.32287806748008846</v>
      </c>
    </row>
    <row r="93" spans="1:38" ht="12.75" customHeight="1" hidden="1">
      <c r="A93" s="127"/>
      <c r="B93" s="128"/>
      <c r="C93" s="153"/>
      <c r="D93" s="154"/>
      <c r="E93" s="154"/>
      <c r="F93" s="154"/>
      <c r="G93" s="155"/>
      <c r="H93" s="209" t="s">
        <v>10</v>
      </c>
      <c r="I93" s="135" t="s">
        <v>11</v>
      </c>
      <c r="J93" s="136"/>
      <c r="K93" s="141">
        <f t="shared" si="11"/>
        <v>2481.39</v>
      </c>
      <c r="L93" s="141"/>
      <c r="M93" s="141"/>
      <c r="N93" s="141"/>
      <c r="O93" s="159">
        <f>O92*O$19</f>
        <v>0.072416</v>
      </c>
      <c r="P93" s="159"/>
      <c r="Q93" s="159"/>
      <c r="R93" s="159"/>
      <c r="S93" s="159"/>
      <c r="T93" s="141">
        <f t="shared" si="10"/>
        <v>179.69233823999997</v>
      </c>
      <c r="U93" s="141"/>
      <c r="V93" s="141"/>
      <c r="W93" s="141"/>
      <c r="X93" s="141"/>
      <c r="AG93" s="143"/>
      <c r="AI93" s="15"/>
      <c r="AJ93" s="158"/>
      <c r="AL93" s="145"/>
    </row>
    <row r="94" spans="1:38" ht="12.75" customHeight="1" hidden="1">
      <c r="A94" s="125" t="s">
        <v>7</v>
      </c>
      <c r="B94" s="126"/>
      <c r="C94" s="150" t="s">
        <v>86</v>
      </c>
      <c r="D94" s="151"/>
      <c r="E94" s="151"/>
      <c r="F94" s="151"/>
      <c r="G94" s="152"/>
      <c r="H94" s="209" t="s">
        <v>8</v>
      </c>
      <c r="I94" s="135" t="s">
        <v>9</v>
      </c>
      <c r="J94" s="136"/>
      <c r="K94" s="141">
        <f t="shared" si="11"/>
        <v>75.11</v>
      </c>
      <c r="L94" s="141"/>
      <c r="M94" s="141"/>
      <c r="N94" s="141"/>
      <c r="O94" s="159">
        <f>+O90</f>
        <v>1.24</v>
      </c>
      <c r="P94" s="159"/>
      <c r="Q94" s="159"/>
      <c r="R94" s="159"/>
      <c r="S94" s="159"/>
      <c r="T94" s="141">
        <f t="shared" si="10"/>
        <v>93.1364</v>
      </c>
      <c r="U94" s="141"/>
      <c r="V94" s="141"/>
      <c r="W94" s="141"/>
      <c r="X94" s="141"/>
      <c r="AG94" s="142">
        <f>T94+T95</f>
        <v>304.21335895999994</v>
      </c>
      <c r="AI94" s="15"/>
      <c r="AJ94" s="157">
        <v>844.99</v>
      </c>
      <c r="AL94" s="144">
        <f>AG94/AJ94</f>
        <v>0.3600200700126628</v>
      </c>
    </row>
    <row r="95" spans="1:38" ht="12.75" customHeight="1" hidden="1">
      <c r="A95" s="127"/>
      <c r="B95" s="128"/>
      <c r="C95" s="153"/>
      <c r="D95" s="154"/>
      <c r="E95" s="154"/>
      <c r="F95" s="154"/>
      <c r="G95" s="155"/>
      <c r="H95" s="209" t="s">
        <v>10</v>
      </c>
      <c r="I95" s="135" t="s">
        <v>11</v>
      </c>
      <c r="J95" s="136"/>
      <c r="K95" s="141">
        <f t="shared" si="11"/>
        <v>2481.39</v>
      </c>
      <c r="L95" s="141"/>
      <c r="M95" s="141"/>
      <c r="N95" s="141"/>
      <c r="O95" s="159">
        <f>O94*O$21</f>
        <v>0.08506399999999999</v>
      </c>
      <c r="P95" s="159"/>
      <c r="Q95" s="159"/>
      <c r="R95" s="159"/>
      <c r="S95" s="159"/>
      <c r="T95" s="141">
        <f t="shared" si="10"/>
        <v>211.07695895999996</v>
      </c>
      <c r="U95" s="141"/>
      <c r="V95" s="141"/>
      <c r="W95" s="141"/>
      <c r="X95" s="141"/>
      <c r="AG95" s="143"/>
      <c r="AI95" s="15"/>
      <c r="AJ95" s="158"/>
      <c r="AL95" s="145"/>
    </row>
    <row r="96" spans="1:38" ht="12.75" customHeight="1" hidden="1">
      <c r="A96" s="125" t="s">
        <v>7</v>
      </c>
      <c r="B96" s="126"/>
      <c r="C96" s="150" t="s">
        <v>87</v>
      </c>
      <c r="D96" s="151"/>
      <c r="E96" s="151"/>
      <c r="F96" s="151"/>
      <c r="G96" s="152"/>
      <c r="H96" s="209" t="s">
        <v>8</v>
      </c>
      <c r="I96" s="135" t="s">
        <v>9</v>
      </c>
      <c r="J96" s="136"/>
      <c r="K96" s="141">
        <f t="shared" si="11"/>
        <v>75.11</v>
      </c>
      <c r="L96" s="141"/>
      <c r="M96" s="141"/>
      <c r="N96" s="141"/>
      <c r="O96" s="159">
        <f>+O90</f>
        <v>1.24</v>
      </c>
      <c r="P96" s="159"/>
      <c r="Q96" s="159"/>
      <c r="R96" s="159"/>
      <c r="S96" s="159"/>
      <c r="T96" s="141">
        <f t="shared" si="10"/>
        <v>93.1364</v>
      </c>
      <c r="U96" s="141"/>
      <c r="V96" s="141"/>
      <c r="W96" s="141"/>
      <c r="X96" s="141"/>
      <c r="AG96" s="142">
        <f>T96+T97</f>
        <v>288.5210486</v>
      </c>
      <c r="AI96" s="15"/>
      <c r="AJ96" s="157">
        <v>844.99</v>
      </c>
      <c r="AL96" s="144">
        <f>AG96/AJ96</f>
        <v>0.34144906874637565</v>
      </c>
    </row>
    <row r="97" spans="1:38" ht="12.75" customHeight="1" hidden="1">
      <c r="A97" s="127"/>
      <c r="B97" s="128"/>
      <c r="C97" s="153"/>
      <c r="D97" s="154"/>
      <c r="E97" s="154"/>
      <c r="F97" s="154"/>
      <c r="G97" s="155"/>
      <c r="H97" s="209" t="s">
        <v>10</v>
      </c>
      <c r="I97" s="135" t="s">
        <v>11</v>
      </c>
      <c r="J97" s="136"/>
      <c r="K97" s="141">
        <f t="shared" si="11"/>
        <v>2481.39</v>
      </c>
      <c r="L97" s="141"/>
      <c r="M97" s="141"/>
      <c r="N97" s="141"/>
      <c r="O97" s="159">
        <f>O96*O$23</f>
        <v>0.07874</v>
      </c>
      <c r="P97" s="159"/>
      <c r="Q97" s="159"/>
      <c r="R97" s="159"/>
      <c r="S97" s="159"/>
      <c r="T97" s="141">
        <f t="shared" si="10"/>
        <v>195.3846486</v>
      </c>
      <c r="U97" s="141"/>
      <c r="V97" s="141"/>
      <c r="W97" s="141"/>
      <c r="X97" s="141"/>
      <c r="AG97" s="143"/>
      <c r="AI97" s="15"/>
      <c r="AJ97" s="158"/>
      <c r="AL97" s="145"/>
    </row>
    <row r="98" spans="4:35" ht="12.75" hidden="1">
      <c r="D98" s="61"/>
      <c r="E98" s="61"/>
      <c r="F98" s="61"/>
      <c r="G98" s="61"/>
      <c r="H98" s="61"/>
      <c r="I98" s="61"/>
      <c r="J98" s="61"/>
      <c r="AI98" s="15"/>
    </row>
    <row r="99" spans="1:33" s="24" customFormat="1" ht="26.25" customHeight="1" hidden="1">
      <c r="A99" s="149" t="s">
        <v>46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</row>
    <row r="100" spans="1:35" ht="51" customHeight="1" hidden="1">
      <c r="A100" s="109" t="s">
        <v>4</v>
      </c>
      <c r="B100" s="110"/>
      <c r="C100" s="111" t="s">
        <v>28</v>
      </c>
      <c r="D100" s="112"/>
      <c r="E100" s="112"/>
      <c r="F100" s="112"/>
      <c r="G100" s="112"/>
      <c r="H100" s="113"/>
      <c r="I100" s="114" t="s">
        <v>5</v>
      </c>
      <c r="J100" s="114"/>
      <c r="K100" s="114" t="s">
        <v>29</v>
      </c>
      <c r="L100" s="114"/>
      <c r="M100" s="114"/>
      <c r="N100" s="114"/>
      <c r="O100" s="114" t="str">
        <f>+O88</f>
        <v>Норматив
 горячей воды
куб.м. ** Гкал/куб.м</v>
      </c>
      <c r="P100" s="114"/>
      <c r="Q100" s="114"/>
      <c r="R100" s="114"/>
      <c r="S100" s="114"/>
      <c r="T100" s="114" t="s">
        <v>6</v>
      </c>
      <c r="U100" s="114"/>
      <c r="V100" s="114"/>
      <c r="W100" s="114"/>
      <c r="X100" s="114"/>
      <c r="AI100" s="15"/>
    </row>
    <row r="101" spans="1:38" ht="12.75" customHeight="1" hidden="1">
      <c r="A101" s="118">
        <v>1</v>
      </c>
      <c r="B101" s="119"/>
      <c r="C101" s="118">
        <v>2</v>
      </c>
      <c r="D101" s="120"/>
      <c r="E101" s="120"/>
      <c r="F101" s="120"/>
      <c r="G101" s="120"/>
      <c r="H101" s="119"/>
      <c r="I101" s="121">
        <v>3</v>
      </c>
      <c r="J101" s="121"/>
      <c r="K101" s="121">
        <v>4</v>
      </c>
      <c r="L101" s="121"/>
      <c r="M101" s="121"/>
      <c r="N101" s="121"/>
      <c r="O101" s="121">
        <v>5</v>
      </c>
      <c r="P101" s="121"/>
      <c r="Q101" s="121"/>
      <c r="R101" s="121"/>
      <c r="S101" s="121"/>
      <c r="T101" s="121">
        <v>6</v>
      </c>
      <c r="U101" s="121"/>
      <c r="V101" s="121"/>
      <c r="W101" s="121"/>
      <c r="X101" s="121"/>
      <c r="AI101" s="15"/>
      <c r="AJ101" s="14"/>
      <c r="AL101" s="14"/>
    </row>
    <row r="102" spans="1:38" ht="12.75" customHeight="1" hidden="1">
      <c r="A102" s="125" t="s">
        <v>7</v>
      </c>
      <c r="B102" s="126"/>
      <c r="C102" s="150" t="s">
        <v>84</v>
      </c>
      <c r="D102" s="151"/>
      <c r="E102" s="151"/>
      <c r="F102" s="151"/>
      <c r="G102" s="152"/>
      <c r="H102" s="209" t="s">
        <v>8</v>
      </c>
      <c r="I102" s="135" t="s">
        <v>9</v>
      </c>
      <c r="J102" s="136"/>
      <c r="K102" s="141">
        <f>K20</f>
        <v>75.11</v>
      </c>
      <c r="L102" s="141"/>
      <c r="M102" s="141"/>
      <c r="N102" s="141"/>
      <c r="O102" s="159">
        <v>0.77</v>
      </c>
      <c r="P102" s="159"/>
      <c r="Q102" s="159"/>
      <c r="R102" s="159"/>
      <c r="S102" s="159"/>
      <c r="T102" s="141">
        <f aca="true" t="shared" si="12" ref="T102:T109">K102*O102</f>
        <v>57.8347</v>
      </c>
      <c r="U102" s="141"/>
      <c r="V102" s="141"/>
      <c r="W102" s="141"/>
      <c r="X102" s="141"/>
      <c r="AG102" s="142">
        <f>T102+T103</f>
        <v>179.16226404999998</v>
      </c>
      <c r="AI102" s="15"/>
      <c r="AJ102" s="157">
        <v>440.15</v>
      </c>
      <c r="AL102" s="144">
        <f>AG102/AJ102</f>
        <v>0.40704819731909575</v>
      </c>
    </row>
    <row r="103" spans="1:38" ht="12.75" customHeight="1" hidden="1">
      <c r="A103" s="127"/>
      <c r="B103" s="128"/>
      <c r="C103" s="153"/>
      <c r="D103" s="154"/>
      <c r="E103" s="154"/>
      <c r="F103" s="154"/>
      <c r="G103" s="155"/>
      <c r="H103" s="209" t="s">
        <v>10</v>
      </c>
      <c r="I103" s="135" t="s">
        <v>11</v>
      </c>
      <c r="J103" s="136"/>
      <c r="K103" s="141">
        <f>K21</f>
        <v>2481.39</v>
      </c>
      <c r="L103" s="141"/>
      <c r="M103" s="141"/>
      <c r="N103" s="141"/>
      <c r="O103" s="159">
        <f>O102*O$17</f>
        <v>0.048895</v>
      </c>
      <c r="P103" s="159"/>
      <c r="Q103" s="159"/>
      <c r="R103" s="159"/>
      <c r="S103" s="159"/>
      <c r="T103" s="141">
        <f t="shared" si="12"/>
        <v>121.32756404999999</v>
      </c>
      <c r="U103" s="141"/>
      <c r="V103" s="141"/>
      <c r="W103" s="141"/>
      <c r="X103" s="141"/>
      <c r="AG103" s="143"/>
      <c r="AI103" s="15"/>
      <c r="AJ103" s="158"/>
      <c r="AL103" s="145"/>
    </row>
    <row r="104" spans="1:38" ht="12.75" customHeight="1" hidden="1">
      <c r="A104" s="125" t="s">
        <v>7</v>
      </c>
      <c r="B104" s="126"/>
      <c r="C104" s="150" t="s">
        <v>85</v>
      </c>
      <c r="D104" s="151"/>
      <c r="E104" s="151"/>
      <c r="F104" s="151"/>
      <c r="G104" s="152"/>
      <c r="H104" s="209" t="s">
        <v>8</v>
      </c>
      <c r="I104" s="135" t="s">
        <v>9</v>
      </c>
      <c r="J104" s="136"/>
      <c r="K104" s="141">
        <f aca="true" t="shared" si="13" ref="K104:K109">K90</f>
        <v>75.11</v>
      </c>
      <c r="L104" s="141"/>
      <c r="M104" s="141"/>
      <c r="N104" s="141"/>
      <c r="O104" s="159">
        <f>+O102</f>
        <v>0.77</v>
      </c>
      <c r="P104" s="159"/>
      <c r="Q104" s="159"/>
      <c r="R104" s="159"/>
      <c r="S104" s="159"/>
      <c r="T104" s="141">
        <f t="shared" si="12"/>
        <v>57.8347</v>
      </c>
      <c r="U104" s="141"/>
      <c r="V104" s="141"/>
      <c r="W104" s="141"/>
      <c r="X104" s="141"/>
      <c r="AG104" s="142">
        <f>T104+T105</f>
        <v>169.41784552000001</v>
      </c>
      <c r="AI104" s="15"/>
      <c r="AJ104" s="157">
        <v>844.99</v>
      </c>
      <c r="AL104" s="144">
        <f>AG104/AJ104</f>
        <v>0.20049686448360338</v>
      </c>
    </row>
    <row r="105" spans="1:38" ht="12.75" customHeight="1" hidden="1">
      <c r="A105" s="127"/>
      <c r="B105" s="128"/>
      <c r="C105" s="153"/>
      <c r="D105" s="154"/>
      <c r="E105" s="154"/>
      <c r="F105" s="154"/>
      <c r="G105" s="155"/>
      <c r="H105" s="209" t="s">
        <v>10</v>
      </c>
      <c r="I105" s="135" t="s">
        <v>11</v>
      </c>
      <c r="J105" s="136"/>
      <c r="K105" s="141">
        <f t="shared" si="13"/>
        <v>2481.39</v>
      </c>
      <c r="L105" s="141"/>
      <c r="M105" s="141"/>
      <c r="N105" s="141"/>
      <c r="O105" s="159">
        <f>O104*O$19</f>
        <v>0.044968</v>
      </c>
      <c r="P105" s="159"/>
      <c r="Q105" s="159"/>
      <c r="R105" s="159"/>
      <c r="S105" s="159"/>
      <c r="T105" s="141">
        <f t="shared" si="12"/>
        <v>111.58314552</v>
      </c>
      <c r="U105" s="141"/>
      <c r="V105" s="141"/>
      <c r="W105" s="141"/>
      <c r="X105" s="141"/>
      <c r="AG105" s="143"/>
      <c r="AI105" s="15"/>
      <c r="AJ105" s="158"/>
      <c r="AL105" s="145"/>
    </row>
    <row r="106" spans="1:38" ht="12.75" customHeight="1" hidden="1">
      <c r="A106" s="125" t="s">
        <v>7</v>
      </c>
      <c r="B106" s="126"/>
      <c r="C106" s="150" t="s">
        <v>86</v>
      </c>
      <c r="D106" s="151"/>
      <c r="E106" s="151"/>
      <c r="F106" s="151"/>
      <c r="G106" s="152"/>
      <c r="H106" s="209" t="s">
        <v>8</v>
      </c>
      <c r="I106" s="135" t="s">
        <v>9</v>
      </c>
      <c r="J106" s="136"/>
      <c r="K106" s="141">
        <f t="shared" si="13"/>
        <v>75.11</v>
      </c>
      <c r="L106" s="141"/>
      <c r="M106" s="141"/>
      <c r="N106" s="141"/>
      <c r="O106" s="156">
        <f>+O102</f>
        <v>0.77</v>
      </c>
      <c r="P106" s="156"/>
      <c r="Q106" s="156"/>
      <c r="R106" s="156"/>
      <c r="S106" s="156"/>
      <c r="T106" s="141">
        <f t="shared" si="12"/>
        <v>57.8347</v>
      </c>
      <c r="U106" s="141"/>
      <c r="V106" s="141"/>
      <c r="W106" s="141"/>
      <c r="X106" s="141"/>
      <c r="AG106" s="142">
        <f>T106+T107</f>
        <v>188.90668257999997</v>
      </c>
      <c r="AI106" s="15"/>
      <c r="AJ106" s="157">
        <v>844.99</v>
      </c>
      <c r="AL106" s="144">
        <f>AG106/AJ106</f>
        <v>0.22356084992721803</v>
      </c>
    </row>
    <row r="107" spans="1:38" ht="12.75" customHeight="1" hidden="1">
      <c r="A107" s="127"/>
      <c r="B107" s="128"/>
      <c r="C107" s="153"/>
      <c r="D107" s="154"/>
      <c r="E107" s="154"/>
      <c r="F107" s="154"/>
      <c r="G107" s="155"/>
      <c r="H107" s="209" t="s">
        <v>10</v>
      </c>
      <c r="I107" s="135" t="s">
        <v>11</v>
      </c>
      <c r="J107" s="136"/>
      <c r="K107" s="141">
        <f t="shared" si="13"/>
        <v>2481.39</v>
      </c>
      <c r="L107" s="141"/>
      <c r="M107" s="141"/>
      <c r="N107" s="141"/>
      <c r="O107" s="159">
        <f>O106*O$21</f>
        <v>0.052821999999999994</v>
      </c>
      <c r="P107" s="159"/>
      <c r="Q107" s="159"/>
      <c r="R107" s="159"/>
      <c r="S107" s="159"/>
      <c r="T107" s="141">
        <f t="shared" si="12"/>
        <v>131.07198257999997</v>
      </c>
      <c r="U107" s="141"/>
      <c r="V107" s="141"/>
      <c r="W107" s="141"/>
      <c r="X107" s="141"/>
      <c r="AG107" s="143"/>
      <c r="AI107" s="15"/>
      <c r="AJ107" s="158"/>
      <c r="AL107" s="145"/>
    </row>
    <row r="108" spans="1:38" ht="12.75" customHeight="1" hidden="1">
      <c r="A108" s="125" t="s">
        <v>7</v>
      </c>
      <c r="B108" s="126"/>
      <c r="C108" s="150" t="s">
        <v>87</v>
      </c>
      <c r="D108" s="151"/>
      <c r="E108" s="151"/>
      <c r="F108" s="151"/>
      <c r="G108" s="152"/>
      <c r="H108" s="209" t="s">
        <v>8</v>
      </c>
      <c r="I108" s="135" t="s">
        <v>9</v>
      </c>
      <c r="J108" s="136"/>
      <c r="K108" s="141">
        <f t="shared" si="13"/>
        <v>75.11</v>
      </c>
      <c r="L108" s="141"/>
      <c r="M108" s="141"/>
      <c r="N108" s="141"/>
      <c r="O108" s="159">
        <f>+O102</f>
        <v>0.77</v>
      </c>
      <c r="P108" s="159"/>
      <c r="Q108" s="159"/>
      <c r="R108" s="159"/>
      <c r="S108" s="159"/>
      <c r="T108" s="141">
        <f t="shared" si="12"/>
        <v>57.8347</v>
      </c>
      <c r="U108" s="141"/>
      <c r="V108" s="141"/>
      <c r="W108" s="141"/>
      <c r="X108" s="141"/>
      <c r="AG108" s="142">
        <f>T108+T109</f>
        <v>179.16226404999998</v>
      </c>
      <c r="AI108" s="15"/>
      <c r="AJ108" s="157">
        <v>844.99</v>
      </c>
      <c r="AL108" s="144">
        <f>AG108/AJ108</f>
        <v>0.21202885720541068</v>
      </c>
    </row>
    <row r="109" spans="1:38" ht="12.75" customHeight="1" hidden="1">
      <c r="A109" s="127"/>
      <c r="B109" s="128"/>
      <c r="C109" s="153"/>
      <c r="D109" s="154"/>
      <c r="E109" s="154"/>
      <c r="F109" s="154"/>
      <c r="G109" s="155"/>
      <c r="H109" s="209" t="s">
        <v>10</v>
      </c>
      <c r="I109" s="135" t="s">
        <v>11</v>
      </c>
      <c r="J109" s="136"/>
      <c r="K109" s="141">
        <f t="shared" si="13"/>
        <v>2481.39</v>
      </c>
      <c r="L109" s="141"/>
      <c r="M109" s="141"/>
      <c r="N109" s="141"/>
      <c r="O109" s="159">
        <f>O108*O$23</f>
        <v>0.048895</v>
      </c>
      <c r="P109" s="159"/>
      <c r="Q109" s="159"/>
      <c r="R109" s="159"/>
      <c r="S109" s="159"/>
      <c r="T109" s="141">
        <f t="shared" si="12"/>
        <v>121.32756404999999</v>
      </c>
      <c r="U109" s="141"/>
      <c r="V109" s="141"/>
      <c r="W109" s="141"/>
      <c r="X109" s="141"/>
      <c r="AG109" s="143"/>
      <c r="AI109" s="15"/>
      <c r="AJ109" s="158"/>
      <c r="AL109" s="145"/>
    </row>
    <row r="110" spans="4:35" ht="12.75" hidden="1">
      <c r="D110" s="61"/>
      <c r="E110" s="61"/>
      <c r="F110" s="61"/>
      <c r="G110" s="61"/>
      <c r="H110" s="61"/>
      <c r="I110" s="61"/>
      <c r="J110" s="61"/>
      <c r="AI110" s="15"/>
    </row>
    <row r="111" spans="1:33" s="24" customFormat="1" ht="24.75" customHeight="1" hidden="1">
      <c r="A111" s="149" t="s">
        <v>47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</row>
    <row r="112" spans="1:35" ht="51" customHeight="1" hidden="1">
      <c r="A112" s="109" t="s">
        <v>4</v>
      </c>
      <c r="B112" s="110"/>
      <c r="C112" s="111" t="s">
        <v>28</v>
      </c>
      <c r="D112" s="112"/>
      <c r="E112" s="112"/>
      <c r="F112" s="112"/>
      <c r="G112" s="112"/>
      <c r="H112" s="113"/>
      <c r="I112" s="114" t="s">
        <v>5</v>
      </c>
      <c r="J112" s="114"/>
      <c r="K112" s="114" t="s">
        <v>29</v>
      </c>
      <c r="L112" s="114"/>
      <c r="M112" s="114"/>
      <c r="N112" s="114"/>
      <c r="O112" s="114" t="str">
        <f>+O100</f>
        <v>Норматив
 горячей воды
куб.м. ** Гкал/куб.м</v>
      </c>
      <c r="P112" s="114"/>
      <c r="Q112" s="114"/>
      <c r="R112" s="114"/>
      <c r="S112" s="114"/>
      <c r="T112" s="114" t="s">
        <v>6</v>
      </c>
      <c r="U112" s="114"/>
      <c r="V112" s="114"/>
      <c r="W112" s="114"/>
      <c r="X112" s="114"/>
      <c r="AI112" s="15"/>
    </row>
    <row r="113" spans="1:38" ht="12.75" customHeight="1" hidden="1">
      <c r="A113" s="118">
        <v>1</v>
      </c>
      <c r="B113" s="119"/>
      <c r="C113" s="118">
        <v>2</v>
      </c>
      <c r="D113" s="120"/>
      <c r="E113" s="120"/>
      <c r="F113" s="120"/>
      <c r="G113" s="120"/>
      <c r="H113" s="119"/>
      <c r="I113" s="121">
        <v>3</v>
      </c>
      <c r="J113" s="121"/>
      <c r="K113" s="121">
        <v>4</v>
      </c>
      <c r="L113" s="121"/>
      <c r="M113" s="121"/>
      <c r="N113" s="121"/>
      <c r="O113" s="121">
        <v>5</v>
      </c>
      <c r="P113" s="121"/>
      <c r="Q113" s="121"/>
      <c r="R113" s="121"/>
      <c r="S113" s="121"/>
      <c r="T113" s="121">
        <v>6</v>
      </c>
      <c r="U113" s="121"/>
      <c r="V113" s="121"/>
      <c r="W113" s="121"/>
      <c r="X113" s="121"/>
      <c r="AI113" s="15"/>
      <c r="AJ113" s="14"/>
      <c r="AL113" s="14"/>
    </row>
    <row r="114" spans="1:38" ht="12.75" customHeight="1" hidden="1">
      <c r="A114" s="125" t="s">
        <v>7</v>
      </c>
      <c r="B114" s="126"/>
      <c r="C114" s="150" t="s">
        <v>84</v>
      </c>
      <c r="D114" s="151"/>
      <c r="E114" s="151"/>
      <c r="F114" s="151"/>
      <c r="G114" s="152"/>
      <c r="H114" s="209" t="s">
        <v>8</v>
      </c>
      <c r="I114" s="135" t="s">
        <v>9</v>
      </c>
      <c r="J114" s="136"/>
      <c r="K114" s="141">
        <f>K20</f>
        <v>75.11</v>
      </c>
      <c r="L114" s="141"/>
      <c r="M114" s="141"/>
      <c r="N114" s="141"/>
      <c r="O114" s="159">
        <v>1.24</v>
      </c>
      <c r="P114" s="159"/>
      <c r="Q114" s="159"/>
      <c r="R114" s="159"/>
      <c r="S114" s="159"/>
      <c r="T114" s="141">
        <f aca="true" t="shared" si="14" ref="T114:T121">K114*O114</f>
        <v>93.1364</v>
      </c>
      <c r="U114" s="141"/>
      <c r="V114" s="141"/>
      <c r="W114" s="141"/>
      <c r="X114" s="141"/>
      <c r="AG114" s="142">
        <f>T114+T115</f>
        <v>288.5210486</v>
      </c>
      <c r="AI114" s="15"/>
      <c r="AJ114" s="157">
        <v>155.6</v>
      </c>
      <c r="AL114" s="144">
        <f>AG114/AJ114</f>
        <v>1.854248384318766</v>
      </c>
    </row>
    <row r="115" spans="1:38" ht="12.75" customHeight="1" hidden="1">
      <c r="A115" s="127"/>
      <c r="B115" s="128"/>
      <c r="C115" s="153"/>
      <c r="D115" s="154"/>
      <c r="E115" s="154"/>
      <c r="F115" s="154"/>
      <c r="G115" s="155"/>
      <c r="H115" s="209" t="s">
        <v>10</v>
      </c>
      <c r="I115" s="135" t="s">
        <v>11</v>
      </c>
      <c r="J115" s="136"/>
      <c r="K115" s="141">
        <f>K21</f>
        <v>2481.39</v>
      </c>
      <c r="L115" s="141"/>
      <c r="M115" s="141"/>
      <c r="N115" s="141"/>
      <c r="O115" s="159">
        <f>O114*O$17</f>
        <v>0.07874</v>
      </c>
      <c r="P115" s="159"/>
      <c r="Q115" s="159"/>
      <c r="R115" s="159"/>
      <c r="S115" s="159"/>
      <c r="T115" s="141">
        <f t="shared" si="14"/>
        <v>195.3846486</v>
      </c>
      <c r="U115" s="141"/>
      <c r="V115" s="141"/>
      <c r="W115" s="141"/>
      <c r="X115" s="141"/>
      <c r="AG115" s="143"/>
      <c r="AI115" s="15"/>
      <c r="AJ115" s="158"/>
      <c r="AL115" s="145"/>
    </row>
    <row r="116" spans="1:38" ht="12.75" customHeight="1" hidden="1">
      <c r="A116" s="125" t="s">
        <v>7</v>
      </c>
      <c r="B116" s="126"/>
      <c r="C116" s="150" t="s">
        <v>85</v>
      </c>
      <c r="D116" s="151"/>
      <c r="E116" s="151"/>
      <c r="F116" s="151"/>
      <c r="G116" s="152"/>
      <c r="H116" s="209" t="s">
        <v>8</v>
      </c>
      <c r="I116" s="135" t="s">
        <v>9</v>
      </c>
      <c r="J116" s="136"/>
      <c r="K116" s="141">
        <f aca="true" t="shared" si="15" ref="K116:K121">K102</f>
        <v>75.11</v>
      </c>
      <c r="L116" s="141"/>
      <c r="M116" s="141"/>
      <c r="N116" s="141"/>
      <c r="O116" s="159">
        <f>+O114</f>
        <v>1.24</v>
      </c>
      <c r="P116" s="159"/>
      <c r="Q116" s="159"/>
      <c r="R116" s="159"/>
      <c r="S116" s="159"/>
      <c r="T116" s="141">
        <f t="shared" si="14"/>
        <v>93.1364</v>
      </c>
      <c r="U116" s="141"/>
      <c r="V116" s="141"/>
      <c r="W116" s="141"/>
      <c r="X116" s="141"/>
      <c r="AG116" s="142">
        <f>T116+T117</f>
        <v>272.82873823999995</v>
      </c>
      <c r="AI116" s="15"/>
      <c r="AJ116" s="157">
        <v>844.99</v>
      </c>
      <c r="AL116" s="144">
        <f>AG116/AJ116</f>
        <v>0.32287806748008846</v>
      </c>
    </row>
    <row r="117" spans="1:38" ht="12.75" customHeight="1" hidden="1">
      <c r="A117" s="127"/>
      <c r="B117" s="128"/>
      <c r="C117" s="153"/>
      <c r="D117" s="154"/>
      <c r="E117" s="154"/>
      <c r="F117" s="154"/>
      <c r="G117" s="155"/>
      <c r="H117" s="209" t="s">
        <v>10</v>
      </c>
      <c r="I117" s="135" t="s">
        <v>11</v>
      </c>
      <c r="J117" s="136"/>
      <c r="K117" s="141">
        <f t="shared" si="15"/>
        <v>2481.39</v>
      </c>
      <c r="L117" s="141"/>
      <c r="M117" s="141"/>
      <c r="N117" s="141"/>
      <c r="O117" s="159">
        <f>O116*O$19</f>
        <v>0.072416</v>
      </c>
      <c r="P117" s="159"/>
      <c r="Q117" s="159"/>
      <c r="R117" s="159"/>
      <c r="S117" s="159"/>
      <c r="T117" s="141">
        <f t="shared" si="14"/>
        <v>179.69233823999997</v>
      </c>
      <c r="U117" s="141"/>
      <c r="V117" s="141"/>
      <c r="W117" s="141"/>
      <c r="X117" s="141"/>
      <c r="AG117" s="143"/>
      <c r="AI117" s="15"/>
      <c r="AJ117" s="158"/>
      <c r="AL117" s="145"/>
    </row>
    <row r="118" spans="1:38" ht="12.75" customHeight="1" hidden="1">
      <c r="A118" s="125" t="s">
        <v>7</v>
      </c>
      <c r="B118" s="126"/>
      <c r="C118" s="150" t="s">
        <v>86</v>
      </c>
      <c r="D118" s="151"/>
      <c r="E118" s="151"/>
      <c r="F118" s="151"/>
      <c r="G118" s="152"/>
      <c r="H118" s="209" t="s">
        <v>8</v>
      </c>
      <c r="I118" s="135" t="s">
        <v>9</v>
      </c>
      <c r="J118" s="136"/>
      <c r="K118" s="141">
        <f t="shared" si="15"/>
        <v>75.11</v>
      </c>
      <c r="L118" s="141"/>
      <c r="M118" s="141"/>
      <c r="N118" s="141"/>
      <c r="O118" s="156">
        <f>+O114</f>
        <v>1.24</v>
      </c>
      <c r="P118" s="156"/>
      <c r="Q118" s="156"/>
      <c r="R118" s="156"/>
      <c r="S118" s="156"/>
      <c r="T118" s="141">
        <f t="shared" si="14"/>
        <v>93.1364</v>
      </c>
      <c r="U118" s="141"/>
      <c r="V118" s="141"/>
      <c r="W118" s="141"/>
      <c r="X118" s="141"/>
      <c r="AG118" s="142">
        <f>T118+T119</f>
        <v>304.21335895999994</v>
      </c>
      <c r="AI118" s="15"/>
      <c r="AJ118" s="157">
        <v>844.99</v>
      </c>
      <c r="AL118" s="144">
        <f>AG118/AJ118</f>
        <v>0.3600200700126628</v>
      </c>
    </row>
    <row r="119" spans="1:38" ht="12.75" customHeight="1" hidden="1">
      <c r="A119" s="127"/>
      <c r="B119" s="128"/>
      <c r="C119" s="153"/>
      <c r="D119" s="154"/>
      <c r="E119" s="154"/>
      <c r="F119" s="154"/>
      <c r="G119" s="155"/>
      <c r="H119" s="209" t="s">
        <v>10</v>
      </c>
      <c r="I119" s="135" t="s">
        <v>11</v>
      </c>
      <c r="J119" s="136"/>
      <c r="K119" s="141">
        <f t="shared" si="15"/>
        <v>2481.39</v>
      </c>
      <c r="L119" s="141"/>
      <c r="M119" s="141"/>
      <c r="N119" s="141"/>
      <c r="O119" s="159">
        <f>O118*O$21</f>
        <v>0.08506399999999999</v>
      </c>
      <c r="P119" s="159"/>
      <c r="Q119" s="159"/>
      <c r="R119" s="159"/>
      <c r="S119" s="159"/>
      <c r="T119" s="141">
        <f t="shared" si="14"/>
        <v>211.07695895999996</v>
      </c>
      <c r="U119" s="141"/>
      <c r="V119" s="141"/>
      <c r="W119" s="141"/>
      <c r="X119" s="141"/>
      <c r="AG119" s="143"/>
      <c r="AI119" s="15"/>
      <c r="AJ119" s="158"/>
      <c r="AL119" s="145"/>
    </row>
    <row r="120" spans="1:38" ht="12.75" customHeight="1" hidden="1">
      <c r="A120" s="125" t="s">
        <v>7</v>
      </c>
      <c r="B120" s="126"/>
      <c r="C120" s="150" t="s">
        <v>87</v>
      </c>
      <c r="D120" s="151"/>
      <c r="E120" s="151"/>
      <c r="F120" s="151"/>
      <c r="G120" s="152"/>
      <c r="H120" s="209" t="s">
        <v>8</v>
      </c>
      <c r="I120" s="135" t="s">
        <v>9</v>
      </c>
      <c r="J120" s="136"/>
      <c r="K120" s="141">
        <f t="shared" si="15"/>
        <v>75.11</v>
      </c>
      <c r="L120" s="141"/>
      <c r="M120" s="141"/>
      <c r="N120" s="141"/>
      <c r="O120" s="159">
        <f>+O114</f>
        <v>1.24</v>
      </c>
      <c r="P120" s="159"/>
      <c r="Q120" s="159"/>
      <c r="R120" s="159"/>
      <c r="S120" s="159"/>
      <c r="T120" s="141">
        <f t="shared" si="14"/>
        <v>93.1364</v>
      </c>
      <c r="U120" s="141"/>
      <c r="V120" s="141"/>
      <c r="W120" s="141"/>
      <c r="X120" s="141"/>
      <c r="AG120" s="142">
        <f>T120+T121</f>
        <v>288.5210486</v>
      </c>
      <c r="AI120" s="15"/>
      <c r="AJ120" s="157">
        <v>844.99</v>
      </c>
      <c r="AL120" s="144">
        <f>AG120/AJ120</f>
        <v>0.34144906874637565</v>
      </c>
    </row>
    <row r="121" spans="1:38" ht="12.75" customHeight="1" hidden="1">
      <c r="A121" s="127"/>
      <c r="B121" s="128"/>
      <c r="C121" s="153"/>
      <c r="D121" s="154"/>
      <c r="E121" s="154"/>
      <c r="F121" s="154"/>
      <c r="G121" s="155"/>
      <c r="H121" s="209" t="s">
        <v>10</v>
      </c>
      <c r="I121" s="135" t="s">
        <v>11</v>
      </c>
      <c r="J121" s="136"/>
      <c r="K121" s="141">
        <f t="shared" si="15"/>
        <v>2481.39</v>
      </c>
      <c r="L121" s="141"/>
      <c r="M121" s="141"/>
      <c r="N121" s="141"/>
      <c r="O121" s="159">
        <f>O120*O$23</f>
        <v>0.07874</v>
      </c>
      <c r="P121" s="159"/>
      <c r="Q121" s="159"/>
      <c r="R121" s="159"/>
      <c r="S121" s="159"/>
      <c r="T121" s="141">
        <f t="shared" si="14"/>
        <v>195.3846486</v>
      </c>
      <c r="U121" s="141"/>
      <c r="V121" s="141"/>
      <c r="W121" s="141"/>
      <c r="X121" s="141"/>
      <c r="AG121" s="143"/>
      <c r="AI121" s="15"/>
      <c r="AJ121" s="158"/>
      <c r="AL121" s="145"/>
    </row>
    <row r="122" spans="4:35" ht="12.75" hidden="1">
      <c r="D122" s="61"/>
      <c r="E122" s="61"/>
      <c r="F122" s="61"/>
      <c r="G122" s="61"/>
      <c r="H122" s="61"/>
      <c r="I122" s="61"/>
      <c r="J122" s="61"/>
      <c r="AI122" s="15"/>
    </row>
    <row r="123" spans="1:33" s="24" customFormat="1" ht="22.5" customHeight="1">
      <c r="A123" s="149" t="s">
        <v>48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</row>
    <row r="124" spans="1:35" ht="51" customHeight="1" hidden="1">
      <c r="A124" s="109" t="s">
        <v>4</v>
      </c>
      <c r="B124" s="110"/>
      <c r="C124" s="111" t="s">
        <v>28</v>
      </c>
      <c r="D124" s="112"/>
      <c r="E124" s="112"/>
      <c r="F124" s="112"/>
      <c r="G124" s="112"/>
      <c r="H124" s="113"/>
      <c r="I124" s="114" t="s">
        <v>5</v>
      </c>
      <c r="J124" s="114"/>
      <c r="K124" s="114" t="s">
        <v>29</v>
      </c>
      <c r="L124" s="114"/>
      <c r="M124" s="114"/>
      <c r="N124" s="114"/>
      <c r="O124" s="114" t="str">
        <f>+O112</f>
        <v>Норматив
 горячей воды
куб.м. ** Гкал/куб.м</v>
      </c>
      <c r="P124" s="114"/>
      <c r="Q124" s="114"/>
      <c r="R124" s="114"/>
      <c r="S124" s="114"/>
      <c r="T124" s="114" t="s">
        <v>6</v>
      </c>
      <c r="U124" s="114"/>
      <c r="V124" s="114"/>
      <c r="W124" s="114"/>
      <c r="X124" s="114"/>
      <c r="AI124" s="15"/>
    </row>
    <row r="125" spans="1:38" ht="12.75" customHeight="1" hidden="1">
      <c r="A125" s="118">
        <v>1</v>
      </c>
      <c r="B125" s="119"/>
      <c r="C125" s="118">
        <v>2</v>
      </c>
      <c r="D125" s="120"/>
      <c r="E125" s="120"/>
      <c r="F125" s="120"/>
      <c r="G125" s="120"/>
      <c r="H125" s="119"/>
      <c r="I125" s="121">
        <v>3</v>
      </c>
      <c r="J125" s="121"/>
      <c r="K125" s="121">
        <v>4</v>
      </c>
      <c r="L125" s="121"/>
      <c r="M125" s="121"/>
      <c r="N125" s="121"/>
      <c r="O125" s="121">
        <v>5</v>
      </c>
      <c r="P125" s="121"/>
      <c r="Q125" s="121"/>
      <c r="R125" s="121"/>
      <c r="S125" s="121"/>
      <c r="T125" s="121">
        <v>6</v>
      </c>
      <c r="U125" s="121"/>
      <c r="V125" s="121"/>
      <c r="W125" s="121"/>
      <c r="X125" s="121"/>
      <c r="AI125" s="15"/>
      <c r="AJ125" s="14"/>
      <c r="AL125" s="14"/>
    </row>
    <row r="126" spans="1:38" ht="12.75" customHeight="1" hidden="1">
      <c r="A126" s="125" t="s">
        <v>7</v>
      </c>
      <c r="B126" s="126"/>
      <c r="C126" s="150" t="s">
        <v>84</v>
      </c>
      <c r="D126" s="151"/>
      <c r="E126" s="151"/>
      <c r="F126" s="151"/>
      <c r="G126" s="152"/>
      <c r="H126" s="209" t="s">
        <v>8</v>
      </c>
      <c r="I126" s="135" t="s">
        <v>9</v>
      </c>
      <c r="J126" s="136"/>
      <c r="K126" s="141">
        <f>K20</f>
        <v>75.11</v>
      </c>
      <c r="L126" s="141"/>
      <c r="M126" s="141"/>
      <c r="N126" s="141"/>
      <c r="O126" s="159">
        <v>0.55</v>
      </c>
      <c r="P126" s="159"/>
      <c r="Q126" s="159"/>
      <c r="R126" s="159"/>
      <c r="S126" s="159"/>
      <c r="T126" s="141">
        <f aca="true" t="shared" si="16" ref="T126:T133">K126*O126</f>
        <v>41.310500000000005</v>
      </c>
      <c r="U126" s="141"/>
      <c r="V126" s="141"/>
      <c r="W126" s="141"/>
      <c r="X126" s="141"/>
      <c r="AG126" s="142">
        <f>T126+T127</f>
        <v>127.97304575000001</v>
      </c>
      <c r="AI126" s="15"/>
      <c r="AJ126" s="157">
        <v>155.6</v>
      </c>
      <c r="AL126" s="144">
        <f>AG126/AJ126</f>
        <v>0.8224488801413883</v>
      </c>
    </row>
    <row r="127" spans="1:38" ht="12.75" customHeight="1" hidden="1">
      <c r="A127" s="127"/>
      <c r="B127" s="128"/>
      <c r="C127" s="153"/>
      <c r="D127" s="154"/>
      <c r="E127" s="154"/>
      <c r="F127" s="154"/>
      <c r="G127" s="155"/>
      <c r="H127" s="209" t="s">
        <v>10</v>
      </c>
      <c r="I127" s="135" t="s">
        <v>11</v>
      </c>
      <c r="J127" s="136"/>
      <c r="K127" s="141">
        <f>K21</f>
        <v>2481.39</v>
      </c>
      <c r="L127" s="141"/>
      <c r="M127" s="141"/>
      <c r="N127" s="141"/>
      <c r="O127" s="159">
        <f>O126*O$17</f>
        <v>0.034925000000000005</v>
      </c>
      <c r="P127" s="159"/>
      <c r="Q127" s="159"/>
      <c r="R127" s="159"/>
      <c r="S127" s="159"/>
      <c r="T127" s="141">
        <f t="shared" si="16"/>
        <v>86.66254575</v>
      </c>
      <c r="U127" s="141"/>
      <c r="V127" s="141"/>
      <c r="W127" s="141"/>
      <c r="X127" s="141"/>
      <c r="AG127" s="143"/>
      <c r="AI127" s="15"/>
      <c r="AJ127" s="158"/>
      <c r="AL127" s="145"/>
    </row>
    <row r="128" spans="1:38" ht="12.75" customHeight="1" hidden="1">
      <c r="A128" s="125" t="s">
        <v>7</v>
      </c>
      <c r="B128" s="126"/>
      <c r="C128" s="150" t="s">
        <v>85</v>
      </c>
      <c r="D128" s="151"/>
      <c r="E128" s="151"/>
      <c r="F128" s="151"/>
      <c r="G128" s="152"/>
      <c r="H128" s="209" t="s">
        <v>8</v>
      </c>
      <c r="I128" s="135" t="s">
        <v>9</v>
      </c>
      <c r="J128" s="136"/>
      <c r="K128" s="141">
        <f aca="true" t="shared" si="17" ref="K128:K133">K114</f>
        <v>75.11</v>
      </c>
      <c r="L128" s="141"/>
      <c r="M128" s="141"/>
      <c r="N128" s="141"/>
      <c r="O128" s="159">
        <f>+O126</f>
        <v>0.55</v>
      </c>
      <c r="P128" s="159"/>
      <c r="Q128" s="159"/>
      <c r="R128" s="159"/>
      <c r="S128" s="159"/>
      <c r="T128" s="141">
        <f t="shared" si="16"/>
        <v>41.310500000000005</v>
      </c>
      <c r="U128" s="141"/>
      <c r="V128" s="141"/>
      <c r="W128" s="141"/>
      <c r="X128" s="141"/>
      <c r="AG128" s="142">
        <f>T128+T129</f>
        <v>121.0127468</v>
      </c>
      <c r="AI128" s="15"/>
      <c r="AJ128" s="157">
        <v>844.99</v>
      </c>
      <c r="AL128" s="144">
        <f>AG128/AJ128</f>
        <v>0.14321204605971669</v>
      </c>
    </row>
    <row r="129" spans="1:38" ht="12.75" customHeight="1" hidden="1">
      <c r="A129" s="127"/>
      <c r="B129" s="128"/>
      <c r="C129" s="153"/>
      <c r="D129" s="154"/>
      <c r="E129" s="154"/>
      <c r="F129" s="154"/>
      <c r="G129" s="155"/>
      <c r="H129" s="209" t="s">
        <v>10</v>
      </c>
      <c r="I129" s="135" t="s">
        <v>11</v>
      </c>
      <c r="J129" s="136"/>
      <c r="K129" s="141">
        <f t="shared" si="17"/>
        <v>2481.39</v>
      </c>
      <c r="L129" s="141"/>
      <c r="M129" s="141"/>
      <c r="N129" s="141"/>
      <c r="O129" s="159">
        <f>O128*O$19</f>
        <v>0.03212</v>
      </c>
      <c r="P129" s="159"/>
      <c r="Q129" s="159"/>
      <c r="R129" s="159"/>
      <c r="S129" s="159"/>
      <c r="T129" s="141">
        <f t="shared" si="16"/>
        <v>79.7022468</v>
      </c>
      <c r="U129" s="141"/>
      <c r="V129" s="141"/>
      <c r="W129" s="141"/>
      <c r="X129" s="141"/>
      <c r="AG129" s="143"/>
      <c r="AI129" s="15"/>
      <c r="AJ129" s="158"/>
      <c r="AL129" s="145"/>
    </row>
    <row r="130" spans="1:38" ht="12.75" customHeight="1">
      <c r="A130" s="125" t="s">
        <v>7</v>
      </c>
      <c r="B130" s="126"/>
      <c r="C130" s="150" t="s">
        <v>86</v>
      </c>
      <c r="D130" s="151"/>
      <c r="E130" s="151"/>
      <c r="F130" s="151"/>
      <c r="G130" s="152"/>
      <c r="H130" s="209" t="s">
        <v>8</v>
      </c>
      <c r="I130" s="135" t="s">
        <v>9</v>
      </c>
      <c r="J130" s="136"/>
      <c r="K130" s="141">
        <f t="shared" si="17"/>
        <v>75.11</v>
      </c>
      <c r="L130" s="141"/>
      <c r="M130" s="141"/>
      <c r="N130" s="141"/>
      <c r="O130" s="156">
        <f>+O126</f>
        <v>0.55</v>
      </c>
      <c r="P130" s="156"/>
      <c r="Q130" s="156"/>
      <c r="R130" s="156"/>
      <c r="S130" s="156"/>
      <c r="T130" s="141">
        <f t="shared" si="16"/>
        <v>41.310500000000005</v>
      </c>
      <c r="U130" s="141"/>
      <c r="V130" s="141"/>
      <c r="W130" s="141"/>
      <c r="X130" s="141"/>
      <c r="AG130" s="142">
        <f>T130+T131</f>
        <v>134.9333447</v>
      </c>
      <c r="AI130" s="15"/>
      <c r="AJ130" s="157">
        <v>844.99</v>
      </c>
      <c r="AL130" s="144">
        <f>AG130/AJ130</f>
        <v>0.15968632137658434</v>
      </c>
    </row>
    <row r="131" spans="1:38" ht="12.75" customHeight="1">
      <c r="A131" s="127"/>
      <c r="B131" s="128"/>
      <c r="C131" s="153"/>
      <c r="D131" s="154"/>
      <c r="E131" s="154"/>
      <c r="F131" s="154"/>
      <c r="G131" s="155"/>
      <c r="H131" s="209" t="s">
        <v>10</v>
      </c>
      <c r="I131" s="135" t="s">
        <v>11</v>
      </c>
      <c r="J131" s="136"/>
      <c r="K131" s="141">
        <f t="shared" si="17"/>
        <v>2481.39</v>
      </c>
      <c r="L131" s="141"/>
      <c r="M131" s="141"/>
      <c r="N131" s="141"/>
      <c r="O131" s="159">
        <f>O130*O$21</f>
        <v>0.03773</v>
      </c>
      <c r="P131" s="159"/>
      <c r="Q131" s="159"/>
      <c r="R131" s="159"/>
      <c r="S131" s="159"/>
      <c r="T131" s="141">
        <f t="shared" si="16"/>
        <v>93.62284469999999</v>
      </c>
      <c r="U131" s="141"/>
      <c r="V131" s="141"/>
      <c r="W131" s="141"/>
      <c r="X131" s="141"/>
      <c r="AG131" s="143"/>
      <c r="AI131" s="15"/>
      <c r="AJ131" s="158"/>
      <c r="AL131" s="145"/>
    </row>
    <row r="132" spans="1:38" ht="12.75" customHeight="1">
      <c r="A132" s="125" t="s">
        <v>7</v>
      </c>
      <c r="B132" s="126"/>
      <c r="C132" s="150" t="s">
        <v>87</v>
      </c>
      <c r="D132" s="151"/>
      <c r="E132" s="151"/>
      <c r="F132" s="151"/>
      <c r="G132" s="152"/>
      <c r="H132" s="209" t="s">
        <v>8</v>
      </c>
      <c r="I132" s="135" t="s">
        <v>9</v>
      </c>
      <c r="J132" s="136"/>
      <c r="K132" s="141">
        <f t="shared" si="17"/>
        <v>75.11</v>
      </c>
      <c r="L132" s="141"/>
      <c r="M132" s="141"/>
      <c r="N132" s="141"/>
      <c r="O132" s="159">
        <f>+O126</f>
        <v>0.55</v>
      </c>
      <c r="P132" s="159"/>
      <c r="Q132" s="159"/>
      <c r="R132" s="159"/>
      <c r="S132" s="159"/>
      <c r="T132" s="141">
        <f t="shared" si="16"/>
        <v>41.310500000000005</v>
      </c>
      <c r="U132" s="141"/>
      <c r="V132" s="141"/>
      <c r="W132" s="141"/>
      <c r="X132" s="141"/>
      <c r="AG132" s="142">
        <f>T132+T133</f>
        <v>127.97304575000001</v>
      </c>
      <c r="AI132" s="15"/>
      <c r="AJ132" s="157">
        <v>844.99</v>
      </c>
      <c r="AL132" s="144">
        <f>AG132/AJ132</f>
        <v>0.15144918371815053</v>
      </c>
    </row>
    <row r="133" spans="1:38" ht="12.75" customHeight="1">
      <c r="A133" s="127"/>
      <c r="B133" s="128"/>
      <c r="C133" s="153"/>
      <c r="D133" s="154"/>
      <c r="E133" s="154"/>
      <c r="F133" s="154"/>
      <c r="G133" s="155"/>
      <c r="H133" s="209" t="s">
        <v>10</v>
      </c>
      <c r="I133" s="135" t="s">
        <v>11</v>
      </c>
      <c r="J133" s="136"/>
      <c r="K133" s="141">
        <f t="shared" si="17"/>
        <v>2481.39</v>
      </c>
      <c r="L133" s="141"/>
      <c r="M133" s="141"/>
      <c r="N133" s="141"/>
      <c r="O133" s="159">
        <f>O132*O$23</f>
        <v>0.034925000000000005</v>
      </c>
      <c r="P133" s="159"/>
      <c r="Q133" s="159"/>
      <c r="R133" s="159"/>
      <c r="S133" s="159"/>
      <c r="T133" s="141">
        <f t="shared" si="16"/>
        <v>86.66254575</v>
      </c>
      <c r="U133" s="141"/>
      <c r="V133" s="141"/>
      <c r="W133" s="141"/>
      <c r="X133" s="141"/>
      <c r="AG133" s="143"/>
      <c r="AI133" s="15"/>
      <c r="AJ133" s="158"/>
      <c r="AL133" s="145"/>
    </row>
    <row r="134" spans="4:35" ht="12.75" hidden="1">
      <c r="D134" s="61"/>
      <c r="E134" s="61"/>
      <c r="F134" s="61"/>
      <c r="G134" s="61"/>
      <c r="H134" s="61"/>
      <c r="I134" s="61"/>
      <c r="J134" s="61"/>
      <c r="AI134" s="15"/>
    </row>
    <row r="135" spans="1:33" s="24" customFormat="1" ht="25.5" customHeight="1">
      <c r="A135" s="149" t="s">
        <v>49</v>
      </c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</row>
    <row r="136" spans="1:35" ht="51" customHeight="1" hidden="1">
      <c r="A136" s="109" t="s">
        <v>4</v>
      </c>
      <c r="B136" s="110"/>
      <c r="C136" s="111" t="s">
        <v>28</v>
      </c>
      <c r="D136" s="112"/>
      <c r="E136" s="112"/>
      <c r="F136" s="112"/>
      <c r="G136" s="112"/>
      <c r="H136" s="113"/>
      <c r="I136" s="114" t="s">
        <v>5</v>
      </c>
      <c r="J136" s="114"/>
      <c r="K136" s="114" t="s">
        <v>29</v>
      </c>
      <c r="L136" s="114"/>
      <c r="M136" s="114"/>
      <c r="N136" s="114"/>
      <c r="O136" s="114" t="str">
        <f>+O124</f>
        <v>Норматив
 горячей воды
куб.м. ** Гкал/куб.м</v>
      </c>
      <c r="P136" s="114"/>
      <c r="Q136" s="114"/>
      <c r="R136" s="114"/>
      <c r="S136" s="114"/>
      <c r="T136" s="114" t="s">
        <v>6</v>
      </c>
      <c r="U136" s="114"/>
      <c r="V136" s="114"/>
      <c r="W136" s="114"/>
      <c r="X136" s="114"/>
      <c r="AI136" s="15"/>
    </row>
    <row r="137" spans="1:38" ht="12.75" customHeight="1" hidden="1">
      <c r="A137" s="118">
        <v>1</v>
      </c>
      <c r="B137" s="119"/>
      <c r="C137" s="118">
        <v>2</v>
      </c>
      <c r="D137" s="120"/>
      <c r="E137" s="120"/>
      <c r="F137" s="120"/>
      <c r="G137" s="120"/>
      <c r="H137" s="119"/>
      <c r="I137" s="121">
        <v>3</v>
      </c>
      <c r="J137" s="121"/>
      <c r="K137" s="121">
        <v>4</v>
      </c>
      <c r="L137" s="121"/>
      <c r="M137" s="121"/>
      <c r="N137" s="121"/>
      <c r="O137" s="121">
        <v>5</v>
      </c>
      <c r="P137" s="121"/>
      <c r="Q137" s="121"/>
      <c r="R137" s="121"/>
      <c r="S137" s="121"/>
      <c r="T137" s="121">
        <v>6</v>
      </c>
      <c r="U137" s="121"/>
      <c r="V137" s="121"/>
      <c r="W137" s="121"/>
      <c r="X137" s="121"/>
      <c r="AI137" s="15"/>
      <c r="AJ137" s="14"/>
      <c r="AL137" s="14"/>
    </row>
    <row r="138" spans="1:38" ht="12.75" customHeight="1" hidden="1">
      <c r="A138" s="125" t="s">
        <v>7</v>
      </c>
      <c r="B138" s="126"/>
      <c r="C138" s="150" t="s">
        <v>84</v>
      </c>
      <c r="D138" s="151"/>
      <c r="E138" s="151"/>
      <c r="F138" s="151"/>
      <c r="G138" s="152"/>
      <c r="H138" s="209" t="s">
        <v>8</v>
      </c>
      <c r="I138" s="135" t="s">
        <v>9</v>
      </c>
      <c r="J138" s="136"/>
      <c r="K138" s="160">
        <f>K20</f>
        <v>75.11</v>
      </c>
      <c r="L138" s="161"/>
      <c r="M138" s="161"/>
      <c r="N138" s="162"/>
      <c r="O138" s="163">
        <v>1.91</v>
      </c>
      <c r="P138" s="164"/>
      <c r="Q138" s="164"/>
      <c r="R138" s="164"/>
      <c r="S138" s="165"/>
      <c r="T138" s="160">
        <f aca="true" t="shared" si="18" ref="T138:T145">K138*O138</f>
        <v>143.46009999999998</v>
      </c>
      <c r="U138" s="161"/>
      <c r="V138" s="161"/>
      <c r="W138" s="161"/>
      <c r="X138" s="162"/>
      <c r="AG138" s="142">
        <f>T138+T139</f>
        <v>444.41548615</v>
      </c>
      <c r="AI138" s="15"/>
      <c r="AJ138" s="157">
        <v>375.04</v>
      </c>
      <c r="AL138" s="144">
        <f>AG138/AJ138</f>
        <v>1.184981565033063</v>
      </c>
    </row>
    <row r="139" spans="1:38" ht="12.75" customHeight="1" hidden="1">
      <c r="A139" s="127"/>
      <c r="B139" s="128"/>
      <c r="C139" s="153"/>
      <c r="D139" s="154"/>
      <c r="E139" s="154"/>
      <c r="F139" s="154"/>
      <c r="G139" s="155"/>
      <c r="H139" s="209" t="s">
        <v>10</v>
      </c>
      <c r="I139" s="135" t="s">
        <v>11</v>
      </c>
      <c r="J139" s="136"/>
      <c r="K139" s="160">
        <f>K21</f>
        <v>2481.39</v>
      </c>
      <c r="L139" s="161"/>
      <c r="M139" s="161"/>
      <c r="N139" s="162"/>
      <c r="O139" s="159">
        <f>O138*O$17</f>
        <v>0.12128499999999999</v>
      </c>
      <c r="P139" s="159"/>
      <c r="Q139" s="159"/>
      <c r="R139" s="159"/>
      <c r="S139" s="159"/>
      <c r="T139" s="160">
        <f t="shared" si="18"/>
        <v>300.95538615</v>
      </c>
      <c r="U139" s="161"/>
      <c r="V139" s="161"/>
      <c r="W139" s="161"/>
      <c r="X139" s="162"/>
      <c r="AG139" s="143"/>
      <c r="AI139" s="15"/>
      <c r="AJ139" s="158"/>
      <c r="AL139" s="145"/>
    </row>
    <row r="140" spans="1:38" ht="12.75" customHeight="1" hidden="1">
      <c r="A140" s="125" t="s">
        <v>7</v>
      </c>
      <c r="B140" s="126"/>
      <c r="C140" s="150" t="s">
        <v>85</v>
      </c>
      <c r="D140" s="151"/>
      <c r="E140" s="151"/>
      <c r="F140" s="151"/>
      <c r="G140" s="152"/>
      <c r="H140" s="209" t="s">
        <v>8</v>
      </c>
      <c r="I140" s="135" t="s">
        <v>9</v>
      </c>
      <c r="J140" s="136"/>
      <c r="K140" s="141">
        <f aca="true" t="shared" si="19" ref="K140:K145">K126</f>
        <v>75.11</v>
      </c>
      <c r="L140" s="141"/>
      <c r="M140" s="141"/>
      <c r="N140" s="141"/>
      <c r="O140" s="159">
        <f>+O138</f>
        <v>1.91</v>
      </c>
      <c r="P140" s="159"/>
      <c r="Q140" s="159"/>
      <c r="R140" s="159"/>
      <c r="S140" s="159"/>
      <c r="T140" s="141">
        <f t="shared" si="18"/>
        <v>143.46009999999998</v>
      </c>
      <c r="U140" s="141"/>
      <c r="V140" s="141"/>
      <c r="W140" s="141"/>
      <c r="X140" s="141"/>
      <c r="AG140" s="142">
        <f>T140+T141</f>
        <v>420.24426615999994</v>
      </c>
      <c r="AI140" s="15"/>
      <c r="AJ140" s="157">
        <v>844.99</v>
      </c>
      <c r="AL140" s="144">
        <f>AG140/AJ140</f>
        <v>0.4973363781346524</v>
      </c>
    </row>
    <row r="141" spans="1:38" ht="12.75" customHeight="1" hidden="1">
      <c r="A141" s="127"/>
      <c r="B141" s="128"/>
      <c r="C141" s="153"/>
      <c r="D141" s="154"/>
      <c r="E141" s="154"/>
      <c r="F141" s="154"/>
      <c r="G141" s="155"/>
      <c r="H141" s="209" t="s">
        <v>10</v>
      </c>
      <c r="I141" s="135" t="s">
        <v>11</v>
      </c>
      <c r="J141" s="136"/>
      <c r="K141" s="141">
        <f t="shared" si="19"/>
        <v>2481.39</v>
      </c>
      <c r="L141" s="141"/>
      <c r="M141" s="141"/>
      <c r="N141" s="141"/>
      <c r="O141" s="159">
        <f>O140*O$19</f>
        <v>0.11154399999999999</v>
      </c>
      <c r="P141" s="159"/>
      <c r="Q141" s="159"/>
      <c r="R141" s="159"/>
      <c r="S141" s="159"/>
      <c r="T141" s="141">
        <f t="shared" si="18"/>
        <v>276.78416616</v>
      </c>
      <c r="U141" s="141"/>
      <c r="V141" s="141"/>
      <c r="W141" s="141"/>
      <c r="X141" s="141"/>
      <c r="AG141" s="143"/>
      <c r="AI141" s="15"/>
      <c r="AJ141" s="158"/>
      <c r="AL141" s="145"/>
    </row>
    <row r="142" spans="1:38" ht="12.75" customHeight="1">
      <c r="A142" s="125" t="s">
        <v>7</v>
      </c>
      <c r="B142" s="126"/>
      <c r="C142" s="150" t="s">
        <v>86</v>
      </c>
      <c r="D142" s="151"/>
      <c r="E142" s="151"/>
      <c r="F142" s="151"/>
      <c r="G142" s="152"/>
      <c r="H142" s="209" t="s">
        <v>8</v>
      </c>
      <c r="I142" s="135" t="s">
        <v>9</v>
      </c>
      <c r="J142" s="136"/>
      <c r="K142" s="141">
        <f t="shared" si="19"/>
        <v>75.11</v>
      </c>
      <c r="L142" s="141"/>
      <c r="M142" s="141"/>
      <c r="N142" s="141"/>
      <c r="O142" s="156">
        <f>+O138</f>
        <v>1.91</v>
      </c>
      <c r="P142" s="156"/>
      <c r="Q142" s="156"/>
      <c r="R142" s="156"/>
      <c r="S142" s="156"/>
      <c r="T142" s="141">
        <f t="shared" si="18"/>
        <v>143.46009999999998</v>
      </c>
      <c r="U142" s="141"/>
      <c r="V142" s="141"/>
      <c r="W142" s="141"/>
      <c r="X142" s="141"/>
      <c r="AG142" s="142">
        <f>T142+T143</f>
        <v>468.58670613999993</v>
      </c>
      <c r="AI142" s="15"/>
      <c r="AJ142" s="157">
        <v>844.99</v>
      </c>
      <c r="AL142" s="144">
        <f>AG142/AJ142</f>
        <v>0.5545470433259564</v>
      </c>
    </row>
    <row r="143" spans="1:38" ht="12.75" customHeight="1">
      <c r="A143" s="127"/>
      <c r="B143" s="128"/>
      <c r="C143" s="153"/>
      <c r="D143" s="154"/>
      <c r="E143" s="154"/>
      <c r="F143" s="154"/>
      <c r="G143" s="155"/>
      <c r="H143" s="209" t="s">
        <v>10</v>
      </c>
      <c r="I143" s="135" t="s">
        <v>11</v>
      </c>
      <c r="J143" s="136"/>
      <c r="K143" s="141">
        <f t="shared" si="19"/>
        <v>2481.39</v>
      </c>
      <c r="L143" s="141"/>
      <c r="M143" s="141"/>
      <c r="N143" s="141"/>
      <c r="O143" s="159">
        <f>O142*O$21</f>
        <v>0.13102599999999998</v>
      </c>
      <c r="P143" s="159"/>
      <c r="Q143" s="159"/>
      <c r="R143" s="159"/>
      <c r="S143" s="159"/>
      <c r="T143" s="141">
        <f t="shared" si="18"/>
        <v>325.1266061399999</v>
      </c>
      <c r="U143" s="141"/>
      <c r="V143" s="141"/>
      <c r="W143" s="141"/>
      <c r="X143" s="141"/>
      <c r="AG143" s="143"/>
      <c r="AI143" s="15"/>
      <c r="AJ143" s="158"/>
      <c r="AL143" s="145"/>
    </row>
    <row r="144" spans="1:38" ht="12.75" customHeight="1">
      <c r="A144" s="125" t="s">
        <v>7</v>
      </c>
      <c r="B144" s="126"/>
      <c r="C144" s="150" t="s">
        <v>87</v>
      </c>
      <c r="D144" s="151"/>
      <c r="E144" s="151"/>
      <c r="F144" s="151"/>
      <c r="G144" s="152"/>
      <c r="H144" s="209" t="s">
        <v>8</v>
      </c>
      <c r="I144" s="135" t="s">
        <v>9</v>
      </c>
      <c r="J144" s="136"/>
      <c r="K144" s="141">
        <f t="shared" si="19"/>
        <v>75.11</v>
      </c>
      <c r="L144" s="141"/>
      <c r="M144" s="141"/>
      <c r="N144" s="141"/>
      <c r="O144" s="159">
        <f>+O138</f>
        <v>1.91</v>
      </c>
      <c r="P144" s="159"/>
      <c r="Q144" s="159"/>
      <c r="R144" s="159"/>
      <c r="S144" s="159"/>
      <c r="T144" s="141">
        <f t="shared" si="18"/>
        <v>143.46009999999998</v>
      </c>
      <c r="U144" s="141"/>
      <c r="V144" s="141"/>
      <c r="W144" s="141"/>
      <c r="X144" s="141"/>
      <c r="AG144" s="142">
        <f>T144+T145</f>
        <v>444.41548615</v>
      </c>
      <c r="AI144" s="15"/>
      <c r="AJ144" s="157">
        <v>844.99</v>
      </c>
      <c r="AL144" s="144">
        <f>AG144/AJ144</f>
        <v>0.5259417107303045</v>
      </c>
    </row>
    <row r="145" spans="1:38" ht="12.75" customHeight="1">
      <c r="A145" s="127"/>
      <c r="B145" s="128"/>
      <c r="C145" s="153"/>
      <c r="D145" s="154"/>
      <c r="E145" s="154"/>
      <c r="F145" s="154"/>
      <c r="G145" s="155"/>
      <c r="H145" s="209" t="s">
        <v>10</v>
      </c>
      <c r="I145" s="135" t="s">
        <v>11</v>
      </c>
      <c r="J145" s="136"/>
      <c r="K145" s="141">
        <f t="shared" si="19"/>
        <v>2481.39</v>
      </c>
      <c r="L145" s="141"/>
      <c r="M145" s="141"/>
      <c r="N145" s="141"/>
      <c r="O145" s="159">
        <f>O144*O$23</f>
        <v>0.12128499999999999</v>
      </c>
      <c r="P145" s="159"/>
      <c r="Q145" s="159"/>
      <c r="R145" s="159"/>
      <c r="S145" s="159"/>
      <c r="T145" s="141">
        <f t="shared" si="18"/>
        <v>300.95538615</v>
      </c>
      <c r="U145" s="141"/>
      <c r="V145" s="141"/>
      <c r="W145" s="141"/>
      <c r="X145" s="141"/>
      <c r="AG145" s="143"/>
      <c r="AI145" s="15"/>
      <c r="AJ145" s="158"/>
      <c r="AL145" s="145"/>
    </row>
    <row r="146" spans="4:35" ht="12.75">
      <c r="D146" s="61"/>
      <c r="E146" s="61"/>
      <c r="F146" s="61"/>
      <c r="G146" s="61"/>
      <c r="H146" s="61"/>
      <c r="I146" s="61"/>
      <c r="J146" s="61"/>
      <c r="AI146" s="15"/>
    </row>
    <row r="147" spans="4:35" ht="6" customHeight="1">
      <c r="D147" s="61"/>
      <c r="E147" s="61"/>
      <c r="F147" s="61"/>
      <c r="G147" s="61"/>
      <c r="H147" s="61"/>
      <c r="I147" s="61"/>
      <c r="J147" s="61"/>
      <c r="AI147" s="15"/>
    </row>
    <row r="148" spans="1:39" ht="25.5" customHeight="1">
      <c r="A148" s="8">
        <v>1</v>
      </c>
      <c r="B148" s="10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",AL148," № ",AM148,"")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10.12.2020 г. № 242-п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9"/>
      <c r="AG148" s="37"/>
      <c r="AL148" s="38" t="str">
        <f>+'[7]Шуш_1-2 эт'!AL148</f>
        <v>от 10.12.2020 г.</v>
      </c>
      <c r="AM148" s="39" t="str">
        <f>+'[7]Шуш_1-2 эт'!AM148</f>
        <v>242-п</v>
      </c>
    </row>
    <row r="149" spans="1:39" ht="15" customHeight="1" hidden="1">
      <c r="A149" s="8">
        <v>2</v>
      </c>
      <c r="B149" s="102" t="str">
        <f>CONCATENATE("Тариф на теплоноситель ",,"утвержден Приказом Министерства тарифной политики Красноярского края ",AL149," № ",AM149)</f>
        <v>Тариф на теплоноситель утвержден Приказом Министерства тарифной политики Красноярского края  № 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9"/>
      <c r="AG149" s="37"/>
      <c r="AL149" s="38"/>
      <c r="AM149" s="39"/>
    </row>
    <row r="150" spans="1:31" ht="28.5" customHeight="1">
      <c r="A150" s="8">
        <v>2</v>
      </c>
      <c r="B150" s="103" t="str">
        <f>+'[7]Шуш_1-2 эт'!B150:AE150</f>
        <v>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</row>
    <row r="151" spans="1:33" ht="33" customHeight="1">
      <c r="A151" s="8">
        <v>3</v>
      </c>
      <c r="B151" s="103" t="str">
        <f>+'[7]Шуш_1-2 эт'!B151:AE151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G151" s="37"/>
    </row>
    <row r="152" spans="1:35" s="4" customFormat="1" ht="18">
      <c r="A152" s="166" t="s">
        <v>13</v>
      </c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3"/>
      <c r="AG152" s="25"/>
      <c r="AH152"/>
      <c r="AI152" s="26"/>
    </row>
    <row r="153" ht="6.75" customHeight="1">
      <c r="AI153" s="15"/>
    </row>
    <row r="154" spans="1:35" ht="64.5" customHeight="1">
      <c r="A154" s="167" t="s">
        <v>4</v>
      </c>
      <c r="B154" s="168"/>
      <c r="C154" s="168"/>
      <c r="D154" s="168"/>
      <c r="E154" s="168"/>
      <c r="F154" s="168"/>
      <c r="G154" s="168"/>
      <c r="H154" s="169"/>
      <c r="I154" s="173" t="s">
        <v>14</v>
      </c>
      <c r="J154" s="173"/>
      <c r="K154" s="173"/>
      <c r="L154" s="173"/>
      <c r="M154" s="173"/>
      <c r="N154" s="173"/>
      <c r="O154" s="174" t="s">
        <v>15</v>
      </c>
      <c r="P154" s="175"/>
      <c r="Q154" s="175"/>
      <c r="R154" s="175"/>
      <c r="S154" s="176"/>
      <c r="T154" s="173" t="s">
        <v>16</v>
      </c>
      <c r="U154" s="173"/>
      <c r="V154" s="173"/>
      <c r="W154" s="173"/>
      <c r="X154" s="173"/>
      <c r="Y154" s="173"/>
      <c r="Z154" s="173" t="s">
        <v>17</v>
      </c>
      <c r="AA154" s="173"/>
      <c r="AB154" s="173"/>
      <c r="AC154" s="173"/>
      <c r="AD154" s="173"/>
      <c r="AE154" s="173"/>
      <c r="AF154" s="197"/>
      <c r="AI154" s="15"/>
    </row>
    <row r="155" spans="1:35" ht="12.75" customHeight="1">
      <c r="A155" s="170"/>
      <c r="B155" s="171"/>
      <c r="C155" s="171"/>
      <c r="D155" s="171"/>
      <c r="E155" s="171"/>
      <c r="F155" s="171"/>
      <c r="G155" s="171"/>
      <c r="H155" s="172"/>
      <c r="I155" s="173" t="s">
        <v>18</v>
      </c>
      <c r="J155" s="173"/>
      <c r="K155" s="173"/>
      <c r="L155" s="173"/>
      <c r="M155" s="173"/>
      <c r="N155" s="173"/>
      <c r="O155" s="174" t="s">
        <v>19</v>
      </c>
      <c r="P155" s="175"/>
      <c r="Q155" s="175"/>
      <c r="R155" s="175"/>
      <c r="S155" s="176"/>
      <c r="T155" s="173" t="s">
        <v>20</v>
      </c>
      <c r="U155" s="173"/>
      <c r="V155" s="173"/>
      <c r="W155" s="173"/>
      <c r="X155" s="173"/>
      <c r="Y155" s="173"/>
      <c r="Z155" s="173" t="s">
        <v>21</v>
      </c>
      <c r="AA155" s="173"/>
      <c r="AB155" s="173"/>
      <c r="AC155" s="173"/>
      <c r="AD155" s="173"/>
      <c r="AE155" s="173"/>
      <c r="AF155" s="198"/>
      <c r="AI155" s="15"/>
    </row>
    <row r="156" spans="1:38" s="6" customFormat="1" ht="12.75" customHeight="1">
      <c r="A156" s="177">
        <v>1</v>
      </c>
      <c r="B156" s="178"/>
      <c r="C156" s="178"/>
      <c r="D156" s="178"/>
      <c r="E156" s="178"/>
      <c r="F156" s="178"/>
      <c r="G156" s="178"/>
      <c r="H156" s="179"/>
      <c r="I156" s="180">
        <v>2</v>
      </c>
      <c r="J156" s="180"/>
      <c r="K156" s="180"/>
      <c r="L156" s="180"/>
      <c r="M156" s="180"/>
      <c r="N156" s="180"/>
      <c r="O156" s="181">
        <v>3</v>
      </c>
      <c r="P156" s="182"/>
      <c r="Q156" s="182"/>
      <c r="R156" s="182"/>
      <c r="S156" s="183"/>
      <c r="T156" s="180">
        <v>4</v>
      </c>
      <c r="U156" s="180"/>
      <c r="V156" s="180"/>
      <c r="W156" s="180"/>
      <c r="X156" s="180"/>
      <c r="Y156" s="180"/>
      <c r="Z156" s="180" t="s">
        <v>22</v>
      </c>
      <c r="AA156" s="180"/>
      <c r="AB156" s="180"/>
      <c r="AC156" s="180"/>
      <c r="AD156" s="180"/>
      <c r="AE156" s="180"/>
      <c r="AF156" s="199"/>
      <c r="AG156" s="27" t="s">
        <v>34</v>
      </c>
      <c r="AH156"/>
      <c r="AI156" s="28"/>
      <c r="AJ156" s="27" t="s">
        <v>35</v>
      </c>
      <c r="AL156" s="27" t="s">
        <v>32</v>
      </c>
    </row>
    <row r="157" spans="1:38" s="32" customFormat="1" ht="23.25" customHeight="1" hidden="1">
      <c r="A157" s="84" t="s">
        <v>55</v>
      </c>
      <c r="B157" s="184"/>
      <c r="C157" s="184"/>
      <c r="D157" s="184"/>
      <c r="E157" s="184"/>
      <c r="F157" s="184"/>
      <c r="G157" s="184"/>
      <c r="H157" s="126"/>
      <c r="I157" s="186">
        <v>19.8</v>
      </c>
      <c r="J157" s="186"/>
      <c r="K157" s="186"/>
      <c r="L157" s="186"/>
      <c r="M157" s="186"/>
      <c r="N157" s="186"/>
      <c r="O157" s="93">
        <v>0.0446</v>
      </c>
      <c r="P157" s="94"/>
      <c r="Q157" s="94"/>
      <c r="R157" s="94"/>
      <c r="S157" s="95"/>
      <c r="T157" s="211">
        <f>K21</f>
        <v>2481.39</v>
      </c>
      <c r="U157" s="211"/>
      <c r="V157" s="211"/>
      <c r="W157" s="211"/>
      <c r="X157" s="211"/>
      <c r="Y157" s="211"/>
      <c r="Z157" s="187">
        <f>I157*O157*T157</f>
        <v>2191.2658812</v>
      </c>
      <c r="AA157" s="187"/>
      <c r="AB157" s="187"/>
      <c r="AC157" s="187"/>
      <c r="AD157" s="187"/>
      <c r="AE157" s="187"/>
      <c r="AF157" s="62"/>
      <c r="AG157" s="29">
        <f>O157*T157</f>
        <v>110.669994</v>
      </c>
      <c r="AH157"/>
      <c r="AI157" s="30"/>
      <c r="AJ157" s="31">
        <v>54.52</v>
      </c>
      <c r="AL157" s="63">
        <f>AG157/AJ157</f>
        <v>2.029897175348496</v>
      </c>
    </row>
    <row r="158" spans="1:35" s="32" customFormat="1" ht="27.75" customHeight="1" hidden="1">
      <c r="A158" s="127"/>
      <c r="B158" s="185"/>
      <c r="C158" s="185"/>
      <c r="D158" s="185"/>
      <c r="E158" s="185"/>
      <c r="F158" s="185"/>
      <c r="G158" s="185"/>
      <c r="H158" s="128"/>
      <c r="I158" s="188" t="str">
        <f>CONCATENATE(I157," ",I155," х ",O157," ",O155," х ",T157," ",T155," = ",Z157," ",Z155)</f>
        <v>19,8 кв.м х 0,0446 Гкал/кв.м х 2481,39 руб./Гкал = 2191,2658812 руб.</v>
      </c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8"/>
      <c r="AD158" s="188"/>
      <c r="AE158" s="188"/>
      <c r="AF158" s="203"/>
      <c r="AG158" s="33"/>
      <c r="AH158"/>
      <c r="AI158" s="30"/>
    </row>
    <row r="159" spans="1:38" s="32" customFormat="1" ht="23.25" customHeight="1" hidden="1">
      <c r="A159" s="84" t="s">
        <v>101</v>
      </c>
      <c r="B159" s="184"/>
      <c r="C159" s="184"/>
      <c r="D159" s="184"/>
      <c r="E159" s="184"/>
      <c r="F159" s="184"/>
      <c r="G159" s="184"/>
      <c r="H159" s="126"/>
      <c r="I159" s="186">
        <v>19.8</v>
      </c>
      <c r="J159" s="186"/>
      <c r="K159" s="186"/>
      <c r="L159" s="186"/>
      <c r="M159" s="186"/>
      <c r="N159" s="186"/>
      <c r="O159" s="93">
        <v>0.0452</v>
      </c>
      <c r="P159" s="94"/>
      <c r="Q159" s="94"/>
      <c r="R159" s="94"/>
      <c r="S159" s="95"/>
      <c r="T159" s="211">
        <f>+T157</f>
        <v>2481.39</v>
      </c>
      <c r="U159" s="211"/>
      <c r="V159" s="211"/>
      <c r="W159" s="211"/>
      <c r="X159" s="211"/>
      <c r="Y159" s="211"/>
      <c r="Z159" s="187">
        <f>I159*O159*T159</f>
        <v>2220.7447944</v>
      </c>
      <c r="AA159" s="187"/>
      <c r="AB159" s="187"/>
      <c r="AC159" s="187"/>
      <c r="AD159" s="187"/>
      <c r="AE159" s="187"/>
      <c r="AF159" s="62"/>
      <c r="AG159" s="29">
        <f>O159*T159</f>
        <v>112.15882799999999</v>
      </c>
      <c r="AH159"/>
      <c r="AI159" s="30"/>
      <c r="AJ159" s="31">
        <v>54.52</v>
      </c>
      <c r="AL159" s="63">
        <f>AG159/AJ159</f>
        <v>2.0572052090975785</v>
      </c>
    </row>
    <row r="160" spans="1:35" s="32" customFormat="1" ht="20.25" customHeight="1" hidden="1">
      <c r="A160" s="127"/>
      <c r="B160" s="185"/>
      <c r="C160" s="185"/>
      <c r="D160" s="185"/>
      <c r="E160" s="185"/>
      <c r="F160" s="185"/>
      <c r="G160" s="185"/>
      <c r="H160" s="128"/>
      <c r="I160" s="188" t="str">
        <f>CONCATENATE(I159," ",I$155," х ",O159," ",O$155," х ",T159," ",T$155," = ",Z159," ",Z$155)</f>
        <v>19,8 кв.м х 0,0452 Гкал/кв.м х 2481,39 руб./Гкал = 2220,7447944 руб.</v>
      </c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  <c r="AA160" s="188"/>
      <c r="AB160" s="188"/>
      <c r="AC160" s="188"/>
      <c r="AD160" s="188"/>
      <c r="AE160" s="188"/>
      <c r="AF160" s="203"/>
      <c r="AG160" s="33"/>
      <c r="AH160"/>
      <c r="AI160" s="30"/>
    </row>
    <row r="161" spans="1:38" s="32" customFormat="1" ht="23.25" customHeight="1" hidden="1">
      <c r="A161" s="84" t="s">
        <v>102</v>
      </c>
      <c r="B161" s="184"/>
      <c r="C161" s="184"/>
      <c r="D161" s="184"/>
      <c r="E161" s="184"/>
      <c r="F161" s="184"/>
      <c r="G161" s="184"/>
      <c r="H161" s="126"/>
      <c r="I161" s="186">
        <v>19.8</v>
      </c>
      <c r="J161" s="186"/>
      <c r="K161" s="186"/>
      <c r="L161" s="186"/>
      <c r="M161" s="186"/>
      <c r="N161" s="186"/>
      <c r="O161" s="93">
        <v>0.0451</v>
      </c>
      <c r="P161" s="94"/>
      <c r="Q161" s="94"/>
      <c r="R161" s="94"/>
      <c r="S161" s="95"/>
      <c r="T161" s="211">
        <f>+T157</f>
        <v>2481.39</v>
      </c>
      <c r="U161" s="211"/>
      <c r="V161" s="211"/>
      <c r="W161" s="211"/>
      <c r="X161" s="211"/>
      <c r="Y161" s="211"/>
      <c r="Z161" s="187">
        <f>I161*O161*T161</f>
        <v>2215.8316422000003</v>
      </c>
      <c r="AA161" s="187"/>
      <c r="AB161" s="187"/>
      <c r="AC161" s="187"/>
      <c r="AD161" s="187"/>
      <c r="AE161" s="187"/>
      <c r="AF161" s="62"/>
      <c r="AG161" s="29">
        <f>O161*T161</f>
        <v>111.91068899999999</v>
      </c>
      <c r="AH161"/>
      <c r="AI161" s="30"/>
      <c r="AJ161" s="31">
        <v>54.52</v>
      </c>
      <c r="AL161" s="63">
        <f>AG161/AJ161</f>
        <v>2.052653870139398</v>
      </c>
    </row>
    <row r="162" spans="1:35" s="32" customFormat="1" ht="20.25" customHeight="1" hidden="1">
      <c r="A162" s="127"/>
      <c r="B162" s="185"/>
      <c r="C162" s="185"/>
      <c r="D162" s="185"/>
      <c r="E162" s="185"/>
      <c r="F162" s="185"/>
      <c r="G162" s="185"/>
      <c r="H162" s="128"/>
      <c r="I162" s="188" t="str">
        <f>CONCATENATE(I161," ",I$155," х ",O161," ",O$155," х ",T161," ",T$155," = ",Z161," ",Z$155)</f>
        <v>19,8 кв.м х 0,0451 Гкал/кв.м х 2481,39 руб./Гкал = 2215,8316422 руб.</v>
      </c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F162" s="203"/>
      <c r="AG162" s="33"/>
      <c r="AH162"/>
      <c r="AI162" s="30"/>
    </row>
    <row r="163" spans="1:38" s="32" customFormat="1" ht="28.5" customHeight="1" hidden="1">
      <c r="A163" s="84" t="s">
        <v>103</v>
      </c>
      <c r="B163" s="184"/>
      <c r="C163" s="184"/>
      <c r="D163" s="184"/>
      <c r="E163" s="184"/>
      <c r="F163" s="184"/>
      <c r="G163" s="184"/>
      <c r="H163" s="126"/>
      <c r="I163" s="186">
        <v>19.8</v>
      </c>
      <c r="J163" s="186"/>
      <c r="K163" s="186"/>
      <c r="L163" s="186"/>
      <c r="M163" s="186"/>
      <c r="N163" s="186"/>
      <c r="O163" s="93">
        <v>0.0444</v>
      </c>
      <c r="P163" s="94"/>
      <c r="Q163" s="94"/>
      <c r="R163" s="94"/>
      <c r="S163" s="95"/>
      <c r="T163" s="211">
        <f>+T157</f>
        <v>2481.39</v>
      </c>
      <c r="U163" s="211"/>
      <c r="V163" s="211"/>
      <c r="W163" s="211"/>
      <c r="X163" s="211"/>
      <c r="Y163" s="211"/>
      <c r="Z163" s="187">
        <f>I163*O163*T163</f>
        <v>2181.4395768000004</v>
      </c>
      <c r="AA163" s="187"/>
      <c r="AB163" s="187"/>
      <c r="AC163" s="187"/>
      <c r="AD163" s="187"/>
      <c r="AE163" s="187"/>
      <c r="AF163" s="62"/>
      <c r="AG163" s="29">
        <f>O163*T163</f>
        <v>110.173716</v>
      </c>
      <c r="AH163"/>
      <c r="AI163" s="30"/>
      <c r="AJ163" s="31">
        <v>54.52</v>
      </c>
      <c r="AL163" s="63">
        <f>AG163/AJ163</f>
        <v>2.020794497432135</v>
      </c>
    </row>
    <row r="164" spans="1:35" s="32" customFormat="1" ht="16.5" customHeight="1" hidden="1">
      <c r="A164" s="127"/>
      <c r="B164" s="185"/>
      <c r="C164" s="185"/>
      <c r="D164" s="185"/>
      <c r="E164" s="185"/>
      <c r="F164" s="185"/>
      <c r="G164" s="185"/>
      <c r="H164" s="128"/>
      <c r="I164" s="188" t="str">
        <f>CONCATENATE(I163," ",I$155," х ",O163," ",O$155," х ",T163," ",T$155," = ",Z163," ",Z$155)</f>
        <v>19,8 кв.м х 0,0444 Гкал/кв.м х 2481,39 руб./Гкал = 2181,4395768 руб.</v>
      </c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/>
      <c r="AA164" s="188"/>
      <c r="AB164" s="188"/>
      <c r="AC164" s="188"/>
      <c r="AD164" s="188"/>
      <c r="AE164" s="188"/>
      <c r="AF164" s="203"/>
      <c r="AG164" s="33"/>
      <c r="AH164"/>
      <c r="AI164" s="30"/>
    </row>
    <row r="165" spans="1:38" s="32" customFormat="1" ht="23.25" customHeight="1">
      <c r="A165" s="84" t="s">
        <v>104</v>
      </c>
      <c r="B165" s="184"/>
      <c r="C165" s="184"/>
      <c r="D165" s="184"/>
      <c r="E165" s="184"/>
      <c r="F165" s="184"/>
      <c r="G165" s="184"/>
      <c r="H165" s="126"/>
      <c r="I165" s="186">
        <v>19.8</v>
      </c>
      <c r="J165" s="186"/>
      <c r="K165" s="186"/>
      <c r="L165" s="186"/>
      <c r="M165" s="186"/>
      <c r="N165" s="186"/>
      <c r="O165" s="93">
        <v>0.0284</v>
      </c>
      <c r="P165" s="94"/>
      <c r="Q165" s="94"/>
      <c r="R165" s="94"/>
      <c r="S165" s="95"/>
      <c r="T165" s="211">
        <f>+T157</f>
        <v>2481.39</v>
      </c>
      <c r="U165" s="211"/>
      <c r="V165" s="211"/>
      <c r="W165" s="211"/>
      <c r="X165" s="211"/>
      <c r="Y165" s="211"/>
      <c r="Z165" s="187">
        <f>I165*O165*T165</f>
        <v>1395.3352248</v>
      </c>
      <c r="AA165" s="187"/>
      <c r="AB165" s="187"/>
      <c r="AC165" s="187"/>
      <c r="AD165" s="187"/>
      <c r="AE165" s="187"/>
      <c r="AF165" s="62"/>
      <c r="AG165" s="29">
        <f>O165*T165</f>
        <v>70.471476</v>
      </c>
      <c r="AH165"/>
      <c r="AI165" s="30"/>
      <c r="AJ165" s="31">
        <v>54.52</v>
      </c>
      <c r="AL165" s="63">
        <f>AG165/AJ165</f>
        <v>1.2925802641232573</v>
      </c>
    </row>
    <row r="166" spans="1:35" s="32" customFormat="1" ht="27.75" customHeight="1">
      <c r="A166" s="127"/>
      <c r="B166" s="185"/>
      <c r="C166" s="185"/>
      <c r="D166" s="185"/>
      <c r="E166" s="185"/>
      <c r="F166" s="185"/>
      <c r="G166" s="185"/>
      <c r="H166" s="128"/>
      <c r="I166" s="188" t="str">
        <f>CONCATENATE(I165," ",I$155," х ",O165," ",O$155," х ",T165," ",T$155," = ",Z165," ",Z$155)</f>
        <v>19,8 кв.м х 0,0284 Гкал/кв.м х 2481,39 руб./Гкал = 1395,3352248 руб.</v>
      </c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  <c r="AB166" s="188"/>
      <c r="AC166" s="188"/>
      <c r="AD166" s="188"/>
      <c r="AE166" s="188"/>
      <c r="AF166" s="203"/>
      <c r="AG166" s="33"/>
      <c r="AH166"/>
      <c r="AI166" s="30"/>
    </row>
    <row r="167" spans="1:38" s="32" customFormat="1" ht="23.25" customHeight="1">
      <c r="A167" s="84" t="s">
        <v>105</v>
      </c>
      <c r="B167" s="184"/>
      <c r="C167" s="184"/>
      <c r="D167" s="184"/>
      <c r="E167" s="184"/>
      <c r="F167" s="184"/>
      <c r="G167" s="184"/>
      <c r="H167" s="126"/>
      <c r="I167" s="186">
        <v>19.8</v>
      </c>
      <c r="J167" s="186"/>
      <c r="K167" s="186"/>
      <c r="L167" s="186"/>
      <c r="M167" s="186"/>
      <c r="N167" s="186"/>
      <c r="O167" s="93">
        <v>0.0287</v>
      </c>
      <c r="P167" s="94"/>
      <c r="Q167" s="94"/>
      <c r="R167" s="94"/>
      <c r="S167" s="95"/>
      <c r="T167" s="211">
        <f>+T157</f>
        <v>2481.39</v>
      </c>
      <c r="U167" s="211"/>
      <c r="V167" s="211"/>
      <c r="W167" s="211"/>
      <c r="X167" s="211"/>
      <c r="Y167" s="211"/>
      <c r="Z167" s="187">
        <f>I167*O167*T167</f>
        <v>1410.0746814</v>
      </c>
      <c r="AA167" s="187"/>
      <c r="AB167" s="187"/>
      <c r="AC167" s="187"/>
      <c r="AD167" s="187"/>
      <c r="AE167" s="187"/>
      <c r="AF167" s="62"/>
      <c r="AG167" s="29">
        <f>O167*T167</f>
        <v>71.215893</v>
      </c>
      <c r="AH167"/>
      <c r="AI167" s="30"/>
      <c r="AJ167" s="31">
        <v>54.52</v>
      </c>
      <c r="AL167" s="63">
        <f>AG167/AJ167</f>
        <v>1.3062342809977987</v>
      </c>
    </row>
    <row r="168" spans="1:35" s="32" customFormat="1" ht="24" customHeight="1">
      <c r="A168" s="127"/>
      <c r="B168" s="185"/>
      <c r="C168" s="185"/>
      <c r="D168" s="185"/>
      <c r="E168" s="185"/>
      <c r="F168" s="185"/>
      <c r="G168" s="185"/>
      <c r="H168" s="128"/>
      <c r="I168" s="188" t="str">
        <f>CONCATENATE(I167," ",I$155," х ",O167," ",O$155," х ",T167," ",T$155," = ",Z167," ",Z$155)</f>
        <v>19,8 кв.м х 0,0287 Гкал/кв.м х 2481,39 руб./Гкал = 1410,0746814 руб.</v>
      </c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203"/>
      <c r="AG168" s="33"/>
      <c r="AH168"/>
      <c r="AI168" s="30"/>
    </row>
    <row r="169" spans="1:38" s="32" customFormat="1" ht="23.25" customHeight="1">
      <c r="A169" s="84" t="s">
        <v>106</v>
      </c>
      <c r="B169" s="184"/>
      <c r="C169" s="184"/>
      <c r="D169" s="184"/>
      <c r="E169" s="184"/>
      <c r="F169" s="184"/>
      <c r="G169" s="184"/>
      <c r="H169" s="126"/>
      <c r="I169" s="186">
        <v>19.8</v>
      </c>
      <c r="J169" s="186"/>
      <c r="K169" s="186"/>
      <c r="L169" s="186"/>
      <c r="M169" s="186"/>
      <c r="N169" s="186"/>
      <c r="O169" s="93">
        <v>0.0243</v>
      </c>
      <c r="P169" s="94"/>
      <c r="Q169" s="94"/>
      <c r="R169" s="94"/>
      <c r="S169" s="95"/>
      <c r="T169" s="211">
        <f>+T161</f>
        <v>2481.39</v>
      </c>
      <c r="U169" s="211"/>
      <c r="V169" s="211"/>
      <c r="W169" s="211"/>
      <c r="X169" s="211"/>
      <c r="Y169" s="211"/>
      <c r="Z169" s="187">
        <f>I169*O169*T169</f>
        <v>1193.8959846</v>
      </c>
      <c r="AA169" s="187"/>
      <c r="AB169" s="187"/>
      <c r="AC169" s="187"/>
      <c r="AD169" s="187"/>
      <c r="AE169" s="187"/>
      <c r="AF169" s="62"/>
      <c r="AG169" s="29">
        <f>O169*T169</f>
        <v>60.297776999999996</v>
      </c>
      <c r="AH169"/>
      <c r="AI169" s="30"/>
      <c r="AJ169" s="31">
        <v>54.52</v>
      </c>
      <c r="AL169" s="63">
        <f>AG169/AJ169</f>
        <v>1.1059753668378576</v>
      </c>
    </row>
    <row r="170" spans="1:35" s="32" customFormat="1" ht="27" customHeight="1">
      <c r="A170" s="127"/>
      <c r="B170" s="185"/>
      <c r="C170" s="185"/>
      <c r="D170" s="185"/>
      <c r="E170" s="185"/>
      <c r="F170" s="185"/>
      <c r="G170" s="185"/>
      <c r="H170" s="128"/>
      <c r="I170" s="188" t="str">
        <f>CONCATENATE(I169," ",I$155," х ",O169," ",O$155," х ",T169," ",T$155," = ",Z169," ",Z$155)</f>
        <v>19,8 кв.м х 0,0243 Гкал/кв.м х 2481,39 руб./Гкал = 1193,8959846 руб.</v>
      </c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  <c r="AA170" s="188"/>
      <c r="AB170" s="188"/>
      <c r="AC170" s="188"/>
      <c r="AD170" s="188"/>
      <c r="AE170" s="188"/>
      <c r="AF170" s="203"/>
      <c r="AG170" s="33"/>
      <c r="AH170"/>
      <c r="AI170" s="30"/>
    </row>
    <row r="171" spans="1:38" s="32" customFormat="1" ht="23.25" customHeight="1">
      <c r="A171" s="84" t="s">
        <v>107</v>
      </c>
      <c r="B171" s="184"/>
      <c r="C171" s="184"/>
      <c r="D171" s="184"/>
      <c r="E171" s="184"/>
      <c r="F171" s="184"/>
      <c r="G171" s="184"/>
      <c r="H171" s="126"/>
      <c r="I171" s="186">
        <v>19.8</v>
      </c>
      <c r="J171" s="186"/>
      <c r="K171" s="186"/>
      <c r="L171" s="186"/>
      <c r="M171" s="186"/>
      <c r="N171" s="186"/>
      <c r="O171" s="93">
        <v>0.0247</v>
      </c>
      <c r="P171" s="94"/>
      <c r="Q171" s="94"/>
      <c r="R171" s="94"/>
      <c r="S171" s="95"/>
      <c r="T171" s="211">
        <f>+T161</f>
        <v>2481.39</v>
      </c>
      <c r="U171" s="211"/>
      <c r="V171" s="211"/>
      <c r="W171" s="211"/>
      <c r="X171" s="211"/>
      <c r="Y171" s="211"/>
      <c r="Z171" s="187">
        <f>I171*O171*T171</f>
        <v>1213.5485933999998</v>
      </c>
      <c r="AA171" s="187"/>
      <c r="AB171" s="187"/>
      <c r="AC171" s="187"/>
      <c r="AD171" s="187"/>
      <c r="AE171" s="187"/>
      <c r="AF171" s="62"/>
      <c r="AG171" s="29">
        <f>O171*T171</f>
        <v>61.290333</v>
      </c>
      <c r="AH171"/>
      <c r="AI171" s="30"/>
      <c r="AJ171" s="31">
        <v>54.52</v>
      </c>
      <c r="AL171" s="63">
        <f>AG171/AJ171</f>
        <v>1.1241807226705796</v>
      </c>
    </row>
    <row r="172" spans="1:35" s="32" customFormat="1" ht="20.25" customHeight="1">
      <c r="A172" s="127"/>
      <c r="B172" s="185"/>
      <c r="C172" s="185"/>
      <c r="D172" s="185"/>
      <c r="E172" s="185"/>
      <c r="F172" s="185"/>
      <c r="G172" s="185"/>
      <c r="H172" s="128"/>
      <c r="I172" s="188" t="str">
        <f>CONCATENATE(I171," ",I$155," х ",O171," ",O$155," х ",T171," ",T$155," = ",Z171," ",Z$155)</f>
        <v>19,8 кв.м х 0,0247 Гкал/кв.м х 2481,39 руб./Гкал = 1213,5485934 руб.</v>
      </c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203"/>
      <c r="AG172" s="33"/>
      <c r="AH172"/>
      <c r="AI172" s="30"/>
    </row>
    <row r="173" spans="1:38" s="32" customFormat="1" ht="23.25" customHeight="1" hidden="1">
      <c r="A173" s="84" t="s">
        <v>63</v>
      </c>
      <c r="B173" s="184"/>
      <c r="C173" s="184"/>
      <c r="D173" s="184"/>
      <c r="E173" s="184"/>
      <c r="F173" s="184"/>
      <c r="G173" s="184"/>
      <c r="H173" s="126"/>
      <c r="I173" s="186">
        <v>19.8</v>
      </c>
      <c r="J173" s="186"/>
      <c r="K173" s="186"/>
      <c r="L173" s="186"/>
      <c r="M173" s="186"/>
      <c r="N173" s="186"/>
      <c r="O173" s="93">
        <v>0.0192</v>
      </c>
      <c r="P173" s="94"/>
      <c r="Q173" s="94"/>
      <c r="R173" s="94"/>
      <c r="S173" s="95"/>
      <c r="T173" s="211">
        <f>+T157</f>
        <v>2481.39</v>
      </c>
      <c r="U173" s="211"/>
      <c r="V173" s="211"/>
      <c r="W173" s="211"/>
      <c r="X173" s="211"/>
      <c r="Y173" s="211"/>
      <c r="Z173" s="187">
        <f>I173*O173*T173</f>
        <v>943.3252223999999</v>
      </c>
      <c r="AA173" s="187"/>
      <c r="AB173" s="187"/>
      <c r="AC173" s="187"/>
      <c r="AD173" s="187"/>
      <c r="AE173" s="187"/>
      <c r="AF173" s="62"/>
      <c r="AG173" s="29">
        <f>O173*T173</f>
        <v>47.64268799999999</v>
      </c>
      <c r="AH173"/>
      <c r="AI173" s="30"/>
      <c r="AJ173" s="31">
        <v>54.52</v>
      </c>
      <c r="AL173" s="63">
        <f>AG173/AJ173</f>
        <v>0.8738570799706528</v>
      </c>
    </row>
    <row r="174" spans="1:35" s="32" customFormat="1" ht="27.75" customHeight="1" hidden="1">
      <c r="A174" s="127"/>
      <c r="B174" s="185"/>
      <c r="C174" s="185"/>
      <c r="D174" s="185"/>
      <c r="E174" s="185"/>
      <c r="F174" s="185"/>
      <c r="G174" s="185"/>
      <c r="H174" s="128"/>
      <c r="I174" s="188" t="str">
        <f>CONCATENATE(I173," ",I167," х ",O173," ",O167," х ",T173," ",T167," = ",Z173," ",Z167)</f>
        <v>19,8 19,8 х 0,0192 0,0287 х 2481,39 2481,39 = 943,3252224 1410,0746814</v>
      </c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88"/>
      <c r="AF174" s="203"/>
      <c r="AG174" s="33"/>
      <c r="AH174"/>
      <c r="AI174" s="30"/>
    </row>
    <row r="175" spans="1:38" s="32" customFormat="1" ht="23.25" customHeight="1" hidden="1">
      <c r="A175" s="84" t="s">
        <v>108</v>
      </c>
      <c r="B175" s="184"/>
      <c r="C175" s="184"/>
      <c r="D175" s="184"/>
      <c r="E175" s="184"/>
      <c r="F175" s="184"/>
      <c r="G175" s="184"/>
      <c r="H175" s="126"/>
      <c r="I175" s="186">
        <v>19.8</v>
      </c>
      <c r="J175" s="186"/>
      <c r="K175" s="186"/>
      <c r="L175" s="186"/>
      <c r="M175" s="186"/>
      <c r="N175" s="186"/>
      <c r="O175" s="93">
        <v>0.0176</v>
      </c>
      <c r="P175" s="94"/>
      <c r="Q175" s="94"/>
      <c r="R175" s="94"/>
      <c r="S175" s="95"/>
      <c r="T175" s="211">
        <f>+T157</f>
        <v>2481.39</v>
      </c>
      <c r="U175" s="211"/>
      <c r="V175" s="211"/>
      <c r="W175" s="211"/>
      <c r="X175" s="211"/>
      <c r="Y175" s="211"/>
      <c r="Z175" s="187">
        <f>I175*O175*T175</f>
        <v>864.7147871999999</v>
      </c>
      <c r="AA175" s="187"/>
      <c r="AB175" s="187"/>
      <c r="AC175" s="187"/>
      <c r="AD175" s="187"/>
      <c r="AE175" s="187"/>
      <c r="AF175" s="62"/>
      <c r="AG175" s="29">
        <f>O175*T175</f>
        <v>43.672464</v>
      </c>
      <c r="AH175"/>
      <c r="AI175" s="30"/>
      <c r="AJ175" s="31">
        <v>54.52</v>
      </c>
      <c r="AL175" s="63">
        <f>AG175/AJ175</f>
        <v>0.8010356566397652</v>
      </c>
    </row>
    <row r="176" spans="1:35" s="32" customFormat="1" ht="27" customHeight="1" hidden="1">
      <c r="A176" s="127"/>
      <c r="B176" s="185"/>
      <c r="C176" s="185"/>
      <c r="D176" s="185"/>
      <c r="E176" s="185"/>
      <c r="F176" s="185"/>
      <c r="G176" s="185"/>
      <c r="H176" s="128"/>
      <c r="I176" s="188" t="str">
        <f>CONCATENATE(I175," ",I$155," х ",O175," ",O$155," х ",T175," ",T$155," = ",Z175," ",Z$155)</f>
        <v>19,8 кв.м х 0,0176 Гкал/кв.м х 2481,39 руб./Гкал = 864,7147872 руб.</v>
      </c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  <c r="AA176" s="188"/>
      <c r="AB176" s="188"/>
      <c r="AC176" s="188"/>
      <c r="AD176" s="188"/>
      <c r="AE176" s="188"/>
      <c r="AF176" s="203"/>
      <c r="AG176" s="33"/>
      <c r="AH176"/>
      <c r="AI176" s="30"/>
    </row>
    <row r="177" spans="1:38" s="32" customFormat="1" ht="23.25" customHeight="1" hidden="1">
      <c r="A177" s="84" t="s">
        <v>65</v>
      </c>
      <c r="B177" s="184"/>
      <c r="C177" s="184"/>
      <c r="D177" s="184"/>
      <c r="E177" s="184"/>
      <c r="F177" s="184"/>
      <c r="G177" s="184"/>
      <c r="H177" s="126"/>
      <c r="I177" s="186">
        <v>19.8</v>
      </c>
      <c r="J177" s="186"/>
      <c r="K177" s="186"/>
      <c r="L177" s="186"/>
      <c r="M177" s="186"/>
      <c r="N177" s="186"/>
      <c r="O177" s="93">
        <v>0.0164</v>
      </c>
      <c r="P177" s="94"/>
      <c r="Q177" s="94"/>
      <c r="R177" s="94"/>
      <c r="S177" s="95"/>
      <c r="T177" s="211">
        <f>+T157</f>
        <v>2481.39</v>
      </c>
      <c r="U177" s="211"/>
      <c r="V177" s="211"/>
      <c r="W177" s="211"/>
      <c r="X177" s="211"/>
      <c r="Y177" s="211"/>
      <c r="Z177" s="187">
        <f>I177*O177*T177</f>
        <v>805.7569608000001</v>
      </c>
      <c r="AA177" s="187"/>
      <c r="AB177" s="187"/>
      <c r="AC177" s="187"/>
      <c r="AD177" s="187"/>
      <c r="AE177" s="187"/>
      <c r="AF177" s="62"/>
      <c r="AG177" s="29">
        <f>O177*T177</f>
        <v>40.694796000000004</v>
      </c>
      <c r="AH177"/>
      <c r="AI177" s="30"/>
      <c r="AJ177" s="31">
        <v>54.52</v>
      </c>
      <c r="AL177" s="63">
        <f>AG177/AJ177</f>
        <v>0.7464195891415994</v>
      </c>
    </row>
    <row r="178" spans="1:35" s="32" customFormat="1" ht="29.25" customHeight="1" hidden="1">
      <c r="A178" s="127"/>
      <c r="B178" s="185"/>
      <c r="C178" s="185"/>
      <c r="D178" s="185"/>
      <c r="E178" s="185"/>
      <c r="F178" s="185"/>
      <c r="G178" s="185"/>
      <c r="H178" s="128"/>
      <c r="I178" s="188" t="str">
        <f>CONCATENATE(I177," ",I$155," х ",O177," ",O$155," х ",T177," ",T$155," = ",Z177," ",Z$155)</f>
        <v>19,8 кв.м х 0,0164 Гкал/кв.м х 2481,39 руб./Гкал = 805,7569608 руб.</v>
      </c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  <c r="AA178" s="188"/>
      <c r="AB178" s="188"/>
      <c r="AC178" s="188"/>
      <c r="AD178" s="188"/>
      <c r="AE178" s="188"/>
      <c r="AF178" s="203"/>
      <c r="AG178" s="33"/>
      <c r="AH178"/>
      <c r="AI178" s="30"/>
    </row>
    <row r="179" spans="1:38" s="32" customFormat="1" ht="24" customHeight="1">
      <c r="A179" s="84" t="s">
        <v>109</v>
      </c>
      <c r="B179" s="184"/>
      <c r="C179" s="184"/>
      <c r="D179" s="184"/>
      <c r="E179" s="184"/>
      <c r="F179" s="184"/>
      <c r="G179" s="184"/>
      <c r="H179" s="126"/>
      <c r="I179" s="186">
        <v>19.8</v>
      </c>
      <c r="J179" s="186"/>
      <c r="K179" s="186"/>
      <c r="L179" s="186"/>
      <c r="M179" s="186"/>
      <c r="N179" s="186"/>
      <c r="O179" s="93">
        <v>0.0179</v>
      </c>
      <c r="P179" s="94"/>
      <c r="Q179" s="94"/>
      <c r="R179" s="94"/>
      <c r="S179" s="95"/>
      <c r="T179" s="211">
        <f>+T157</f>
        <v>2481.39</v>
      </c>
      <c r="U179" s="211"/>
      <c r="V179" s="211"/>
      <c r="W179" s="211"/>
      <c r="X179" s="211"/>
      <c r="Y179" s="211"/>
      <c r="Z179" s="187">
        <f>I179*O179*T179</f>
        <v>879.4542438</v>
      </c>
      <c r="AA179" s="187"/>
      <c r="AB179" s="187"/>
      <c r="AC179" s="187"/>
      <c r="AD179" s="187"/>
      <c r="AE179" s="187"/>
      <c r="AF179" s="62"/>
      <c r="AG179" s="29">
        <f>O179*T179</f>
        <v>44.416881</v>
      </c>
      <c r="AH179"/>
      <c r="AI179" s="30"/>
      <c r="AJ179" s="31">
        <v>54.52</v>
      </c>
      <c r="AL179" s="63">
        <f>AG179/AJ179</f>
        <v>0.8146896735143065</v>
      </c>
    </row>
    <row r="180" spans="1:35" s="32" customFormat="1" ht="20.25" customHeight="1">
      <c r="A180" s="127"/>
      <c r="B180" s="185"/>
      <c r="C180" s="185"/>
      <c r="D180" s="185"/>
      <c r="E180" s="185"/>
      <c r="F180" s="185"/>
      <c r="G180" s="185"/>
      <c r="H180" s="128"/>
      <c r="I180" s="188" t="str">
        <f>CONCATENATE(I179," ",I$155," х ",O179," ",O$155," х ",T179," ",T$155," = ",Z179," ",Z$155)</f>
        <v>19,8 кв.м х 0,0179 Гкал/кв.м х 2481,39 руб./Гкал = 879,4542438 руб.</v>
      </c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  <c r="AA180" s="188"/>
      <c r="AB180" s="188"/>
      <c r="AC180" s="188"/>
      <c r="AD180" s="188"/>
      <c r="AE180" s="188"/>
      <c r="AF180" s="203"/>
      <c r="AG180" s="33"/>
      <c r="AH180"/>
      <c r="AI180" s="30"/>
    </row>
    <row r="181" spans="1:38" s="32" customFormat="1" ht="23.25" customHeight="1">
      <c r="A181" s="84" t="s">
        <v>67</v>
      </c>
      <c r="B181" s="184"/>
      <c r="C181" s="184"/>
      <c r="D181" s="184"/>
      <c r="E181" s="184"/>
      <c r="F181" s="184"/>
      <c r="G181" s="184"/>
      <c r="H181" s="126"/>
      <c r="I181" s="186">
        <v>19.8</v>
      </c>
      <c r="J181" s="186"/>
      <c r="K181" s="186"/>
      <c r="L181" s="186"/>
      <c r="M181" s="186"/>
      <c r="N181" s="186"/>
      <c r="O181" s="93">
        <v>0.0154</v>
      </c>
      <c r="P181" s="94"/>
      <c r="Q181" s="94"/>
      <c r="R181" s="94"/>
      <c r="S181" s="95"/>
      <c r="T181" s="211">
        <f>+T157</f>
        <v>2481.39</v>
      </c>
      <c r="U181" s="211"/>
      <c r="V181" s="211"/>
      <c r="W181" s="211"/>
      <c r="X181" s="211"/>
      <c r="Y181" s="211"/>
      <c r="Z181" s="187">
        <f>I181*O181*T181</f>
        <v>756.6254388</v>
      </c>
      <c r="AA181" s="187"/>
      <c r="AB181" s="187"/>
      <c r="AC181" s="187"/>
      <c r="AD181" s="187"/>
      <c r="AE181" s="187"/>
      <c r="AF181" s="62"/>
      <c r="AG181" s="29">
        <f>O181*T181</f>
        <v>38.213406</v>
      </c>
      <c r="AH181"/>
      <c r="AI181" s="30"/>
      <c r="AJ181" s="31">
        <v>54.52</v>
      </c>
      <c r="AL181" s="63">
        <f>AG181/AJ181</f>
        <v>0.7009061995597945</v>
      </c>
    </row>
    <row r="182" spans="1:35" s="32" customFormat="1" ht="20.25" customHeight="1">
      <c r="A182" s="127"/>
      <c r="B182" s="185"/>
      <c r="C182" s="185"/>
      <c r="D182" s="185"/>
      <c r="E182" s="185"/>
      <c r="F182" s="185"/>
      <c r="G182" s="185"/>
      <c r="H182" s="128"/>
      <c r="I182" s="188" t="str">
        <f>CONCATENATE(I181," ",I$155," х ",O181," ",O$155," х ",T181," ",T$155," = ",Z181," ",Z$155)</f>
        <v>19,8 кв.м х 0,0154 Гкал/кв.м х 2481,39 руб./Гкал = 756,6254388 руб.</v>
      </c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  <c r="Z182" s="188"/>
      <c r="AA182" s="188"/>
      <c r="AB182" s="188"/>
      <c r="AC182" s="188"/>
      <c r="AD182" s="188"/>
      <c r="AE182" s="188"/>
      <c r="AF182" s="203"/>
      <c r="AG182" s="33"/>
      <c r="AH182"/>
      <c r="AI182" s="30"/>
    </row>
    <row r="183" spans="1:38" s="32" customFormat="1" ht="23.25" customHeight="1">
      <c r="A183" s="84" t="s">
        <v>68</v>
      </c>
      <c r="B183" s="184"/>
      <c r="C183" s="184"/>
      <c r="D183" s="184"/>
      <c r="E183" s="184"/>
      <c r="F183" s="184"/>
      <c r="G183" s="184"/>
      <c r="H183" s="126"/>
      <c r="I183" s="186">
        <v>19.8</v>
      </c>
      <c r="J183" s="186"/>
      <c r="K183" s="186"/>
      <c r="L183" s="186"/>
      <c r="M183" s="186"/>
      <c r="N183" s="186"/>
      <c r="O183" s="93">
        <v>0.0139</v>
      </c>
      <c r="P183" s="94"/>
      <c r="Q183" s="94"/>
      <c r="R183" s="94"/>
      <c r="S183" s="95"/>
      <c r="T183" s="211">
        <f>+T157</f>
        <v>2481.39</v>
      </c>
      <c r="U183" s="211"/>
      <c r="V183" s="211"/>
      <c r="W183" s="211"/>
      <c r="X183" s="211"/>
      <c r="Y183" s="211"/>
      <c r="Z183" s="187">
        <f>I183*O183*T183</f>
        <v>682.9281558</v>
      </c>
      <c r="AA183" s="187"/>
      <c r="AB183" s="187"/>
      <c r="AC183" s="187"/>
      <c r="AD183" s="187"/>
      <c r="AE183" s="187"/>
      <c r="AF183" s="62"/>
      <c r="AG183" s="29">
        <f>O183*T183</f>
        <v>34.491321</v>
      </c>
      <c r="AH183"/>
      <c r="AI183" s="30"/>
      <c r="AJ183" s="31">
        <v>54.52</v>
      </c>
      <c r="AL183" s="63">
        <f>AG183/AJ183</f>
        <v>0.6326361151870873</v>
      </c>
    </row>
    <row r="184" spans="1:35" s="32" customFormat="1" ht="20.25" customHeight="1">
      <c r="A184" s="127"/>
      <c r="B184" s="185"/>
      <c r="C184" s="185"/>
      <c r="D184" s="185"/>
      <c r="E184" s="185"/>
      <c r="F184" s="185"/>
      <c r="G184" s="185"/>
      <c r="H184" s="128"/>
      <c r="I184" s="188" t="str">
        <f>CONCATENATE(I183," ",I$155," х ",O183," ",O$155," х ",T183," ",T$155," = ",Z183," ",Z$155)</f>
        <v>19,8 кв.м х 0,0139 Гкал/кв.м х 2481,39 руб./Гкал = 682,9281558 руб.</v>
      </c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  <c r="Z184" s="188"/>
      <c r="AA184" s="188"/>
      <c r="AB184" s="188"/>
      <c r="AC184" s="188"/>
      <c r="AD184" s="188"/>
      <c r="AE184" s="188"/>
      <c r="AF184" s="203"/>
      <c r="AG184" s="33"/>
      <c r="AH184"/>
      <c r="AI184" s="30"/>
    </row>
    <row r="185" spans="1:38" s="32" customFormat="1" ht="23.25" customHeight="1">
      <c r="A185" s="84" t="s">
        <v>91</v>
      </c>
      <c r="B185" s="184"/>
      <c r="C185" s="184"/>
      <c r="D185" s="184"/>
      <c r="E185" s="184"/>
      <c r="F185" s="184"/>
      <c r="G185" s="184"/>
      <c r="H185" s="126"/>
      <c r="I185" s="186">
        <v>19.8</v>
      </c>
      <c r="J185" s="186"/>
      <c r="K185" s="186"/>
      <c r="L185" s="186"/>
      <c r="M185" s="186"/>
      <c r="N185" s="186"/>
      <c r="O185" s="93">
        <v>0.0189</v>
      </c>
      <c r="P185" s="94"/>
      <c r="Q185" s="94"/>
      <c r="R185" s="94"/>
      <c r="S185" s="95"/>
      <c r="T185" s="211">
        <f>+T161</f>
        <v>2481.39</v>
      </c>
      <c r="U185" s="211"/>
      <c r="V185" s="211"/>
      <c r="W185" s="211"/>
      <c r="X185" s="211"/>
      <c r="Y185" s="211"/>
      <c r="Z185" s="187">
        <f>I185*O185*T185</f>
        <v>928.5857658</v>
      </c>
      <c r="AA185" s="187"/>
      <c r="AB185" s="187"/>
      <c r="AC185" s="187"/>
      <c r="AD185" s="187"/>
      <c r="AE185" s="187"/>
      <c r="AF185" s="62"/>
      <c r="AG185" s="29">
        <f>O185*T185</f>
        <v>46.898271</v>
      </c>
      <c r="AH185"/>
      <c r="AI185" s="30"/>
      <c r="AJ185" s="31">
        <v>54.52</v>
      </c>
      <c r="AL185" s="63">
        <f>AG185/AJ185</f>
        <v>0.8602030630961115</v>
      </c>
    </row>
    <row r="186" spans="1:35" s="32" customFormat="1" ht="20.25" customHeight="1">
      <c r="A186" s="127"/>
      <c r="B186" s="185"/>
      <c r="C186" s="185"/>
      <c r="D186" s="185"/>
      <c r="E186" s="185"/>
      <c r="F186" s="185"/>
      <c r="G186" s="185"/>
      <c r="H186" s="128"/>
      <c r="I186" s="188" t="str">
        <f>CONCATENATE(I185," ",I$155," х ",O185," ",O$155," х ",T185," ",T$155," = ",Z185," ",Z$155)</f>
        <v>19,8 кв.м х 0,0189 Гкал/кв.м х 2481,39 руб./Гкал = 928,5857658 руб.</v>
      </c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  <c r="Z186" s="188"/>
      <c r="AA186" s="188"/>
      <c r="AB186" s="188"/>
      <c r="AC186" s="188"/>
      <c r="AD186" s="188"/>
      <c r="AE186" s="188"/>
      <c r="AF186" s="203"/>
      <c r="AG186" s="33"/>
      <c r="AH186"/>
      <c r="AI186" s="30"/>
    </row>
    <row r="187" spans="1:38" s="32" customFormat="1" ht="23.25" customHeight="1">
      <c r="A187" s="84" t="s">
        <v>92</v>
      </c>
      <c r="B187" s="184"/>
      <c r="C187" s="184"/>
      <c r="D187" s="184"/>
      <c r="E187" s="184"/>
      <c r="F187" s="184"/>
      <c r="G187" s="184"/>
      <c r="H187" s="126"/>
      <c r="I187" s="186">
        <v>19.8</v>
      </c>
      <c r="J187" s="186"/>
      <c r="K187" s="186"/>
      <c r="L187" s="186"/>
      <c r="M187" s="186"/>
      <c r="N187" s="186"/>
      <c r="O187" s="93">
        <v>0.0168</v>
      </c>
      <c r="P187" s="94"/>
      <c r="Q187" s="94"/>
      <c r="R187" s="94"/>
      <c r="S187" s="95"/>
      <c r="T187" s="211">
        <f>+T161</f>
        <v>2481.39</v>
      </c>
      <c r="U187" s="211"/>
      <c r="V187" s="211"/>
      <c r="W187" s="211"/>
      <c r="X187" s="211"/>
      <c r="Y187" s="211"/>
      <c r="Z187" s="187">
        <f>I187*O187*T187</f>
        <v>825.4095695999999</v>
      </c>
      <c r="AA187" s="187"/>
      <c r="AB187" s="187"/>
      <c r="AC187" s="187"/>
      <c r="AD187" s="187"/>
      <c r="AE187" s="187"/>
      <c r="AF187" s="62"/>
      <c r="AG187" s="29">
        <f>O187*T187</f>
        <v>41.687352</v>
      </c>
      <c r="AH187"/>
      <c r="AI187" s="30"/>
      <c r="AJ187" s="31">
        <v>54.52</v>
      </c>
      <c r="AL187" s="63">
        <f>AG187/AJ187</f>
        <v>0.7646249449743212</v>
      </c>
    </row>
    <row r="188" spans="1:35" s="32" customFormat="1" ht="20.25" customHeight="1">
      <c r="A188" s="127"/>
      <c r="B188" s="185"/>
      <c r="C188" s="185"/>
      <c r="D188" s="185"/>
      <c r="E188" s="185"/>
      <c r="F188" s="185"/>
      <c r="G188" s="185"/>
      <c r="H188" s="128"/>
      <c r="I188" s="188" t="str">
        <f>CONCATENATE(I187," ",I$155," х ",O187," ",O$155," х ",T187," ",T$155," = ",Z187," ",Z$155)</f>
        <v>19,8 кв.м х 0,0168 Гкал/кв.м х 2481,39 руб./Гкал = 825,4095696 руб.</v>
      </c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  <c r="AA188" s="188"/>
      <c r="AB188" s="188"/>
      <c r="AC188" s="188"/>
      <c r="AD188" s="188"/>
      <c r="AE188" s="188"/>
      <c r="AF188" s="203"/>
      <c r="AG188" s="33"/>
      <c r="AH188"/>
      <c r="AI188" s="30"/>
    </row>
    <row r="190" ht="12.75">
      <c r="A190" s="7" t="s">
        <v>23</v>
      </c>
    </row>
    <row r="191" spans="1:39" ht="20.25" customHeight="1">
      <c r="A191" s="8">
        <v>1</v>
      </c>
      <c r="B191" s="102" t="str">
        <f>CONCATENATE("Тариф на тепловую энергию в размере ",K21," руб./Гкал (с НДС) утвержден Приказом Министерства тарифной политики Красноярского края ",AL191," № ",AM191,)</f>
        <v>Тариф на тепловую энергию в размере 2481,39 руб./Гкал (с НДС) утвержден Приказом Министерства тарифной политики Красноярского края от 10.12.2020 г. № 240-п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9"/>
      <c r="AG191" s="37"/>
      <c r="AL191" s="38" t="str">
        <f>+'[7]Шуш_1-2 эт'!AL191</f>
        <v>от 10.12.2020 г.</v>
      </c>
      <c r="AM191" s="39" t="str">
        <f>+'[7]Шуш_1-2 эт'!AM191</f>
        <v>240-п</v>
      </c>
    </row>
    <row r="192" spans="1:39" ht="25.5" customHeight="1" hidden="1">
      <c r="A192" s="8">
        <v>2</v>
      </c>
      <c r="B192" s="10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",AL192," № ",AM192,"")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15.12.2016 г. № 620-п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9"/>
      <c r="AG192" s="37"/>
      <c r="AL192" s="38" t="s">
        <v>70</v>
      </c>
      <c r="AM192" s="39" t="s">
        <v>72</v>
      </c>
    </row>
    <row r="193" spans="1:39" ht="15" customHeight="1" hidden="1">
      <c r="A193" s="8">
        <v>3</v>
      </c>
      <c r="B193" s="102" t="str">
        <f>CONCATENATE("Тариф на теплоноситель ",,"утвержден Приказом Министерства тарифной политики Красноярского края ",AL193," № ",AM193)</f>
        <v>Тариф на теплоноситель утвержден Приказом Министерства тарифной политики Красноярского края от 15.12.2016 г. № 619-п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9"/>
      <c r="AG193" s="37"/>
      <c r="AL193" s="38" t="s">
        <v>70</v>
      </c>
      <c r="AM193" s="39" t="s">
        <v>73</v>
      </c>
    </row>
    <row r="194" spans="1:39" ht="37.5" customHeight="1">
      <c r="A194" s="8">
        <v>2</v>
      </c>
      <c r="B194" s="103" t="str">
        <f>+'[7]Шуш_1-2 эт'!B194:AE194</f>
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128)</v>
      </c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9"/>
      <c r="AG194" s="37"/>
      <c r="AL194" s="207"/>
      <c r="AM194" s="208"/>
    </row>
    <row r="195" spans="1:31" ht="38.25" customHeight="1" hidden="1">
      <c r="A195" s="8">
        <v>5</v>
      </c>
      <c r="B195" s="103" t="s">
        <v>50</v>
      </c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</row>
    <row r="196" spans="1:33" ht="33" customHeight="1" hidden="1">
      <c r="A196" s="8">
        <v>6</v>
      </c>
      <c r="B196" s="103" t="s">
        <v>90</v>
      </c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G196" s="37"/>
    </row>
    <row r="197" spans="1:34" s="34" customFormat="1" ht="40.5" customHeight="1">
      <c r="A197" s="34" t="s">
        <v>110</v>
      </c>
      <c r="AE197" s="35"/>
      <c r="AF197" s="35"/>
      <c r="AG197" s="36"/>
      <c r="AH197"/>
    </row>
    <row r="198" ht="33.75" customHeight="1">
      <c r="A198" s="40" t="s">
        <v>51</v>
      </c>
    </row>
    <row r="199" ht="12.75">
      <c r="A199" s="41" t="s">
        <v>52</v>
      </c>
    </row>
  </sheetData>
  <sheetProtection/>
  <mergeCells count="854">
    <mergeCell ref="B191:AE191"/>
    <mergeCell ref="B192:AE192"/>
    <mergeCell ref="B193:AE193"/>
    <mergeCell ref="B194:AE194"/>
    <mergeCell ref="B195:AE195"/>
    <mergeCell ref="B196:AE196"/>
    <mergeCell ref="A187:H188"/>
    <mergeCell ref="I187:N187"/>
    <mergeCell ref="O187:S187"/>
    <mergeCell ref="T187:Y187"/>
    <mergeCell ref="Z187:AE187"/>
    <mergeCell ref="I188:AE188"/>
    <mergeCell ref="A185:H186"/>
    <mergeCell ref="I185:N185"/>
    <mergeCell ref="O185:S185"/>
    <mergeCell ref="T185:Y185"/>
    <mergeCell ref="Z185:AE185"/>
    <mergeCell ref="I186:AE186"/>
    <mergeCell ref="A183:H184"/>
    <mergeCell ref="I183:N183"/>
    <mergeCell ref="O183:S183"/>
    <mergeCell ref="T183:Y183"/>
    <mergeCell ref="Z183:AE183"/>
    <mergeCell ref="I184:AE184"/>
    <mergeCell ref="A181:H182"/>
    <mergeCell ref="I181:N181"/>
    <mergeCell ref="O181:S181"/>
    <mergeCell ref="T181:Y181"/>
    <mergeCell ref="Z181:AE181"/>
    <mergeCell ref="I182:AE182"/>
    <mergeCell ref="A179:H180"/>
    <mergeCell ref="I179:N179"/>
    <mergeCell ref="O179:S179"/>
    <mergeCell ref="T179:Y179"/>
    <mergeCell ref="Z179:AE179"/>
    <mergeCell ref="I180:AE180"/>
    <mergeCell ref="A177:H178"/>
    <mergeCell ref="I177:N177"/>
    <mergeCell ref="O177:S177"/>
    <mergeCell ref="T177:Y177"/>
    <mergeCell ref="Z177:AE177"/>
    <mergeCell ref="I178:AE178"/>
    <mergeCell ref="A175:H176"/>
    <mergeCell ref="I175:N175"/>
    <mergeCell ref="O175:S175"/>
    <mergeCell ref="T175:Y175"/>
    <mergeCell ref="Z175:AE175"/>
    <mergeCell ref="I176:AE176"/>
    <mergeCell ref="A173:H174"/>
    <mergeCell ref="I173:N173"/>
    <mergeCell ref="O173:S173"/>
    <mergeCell ref="T173:Y173"/>
    <mergeCell ref="Z173:AE173"/>
    <mergeCell ref="I174:AE174"/>
    <mergeCell ref="A171:H172"/>
    <mergeCell ref="I171:N171"/>
    <mergeCell ref="O171:S171"/>
    <mergeCell ref="T171:Y171"/>
    <mergeCell ref="Z171:AE171"/>
    <mergeCell ref="I172:AE172"/>
    <mergeCell ref="A169:H170"/>
    <mergeCell ref="I169:N169"/>
    <mergeCell ref="O169:S169"/>
    <mergeCell ref="T169:Y169"/>
    <mergeCell ref="Z169:AE169"/>
    <mergeCell ref="I170:AE170"/>
    <mergeCell ref="A167:H168"/>
    <mergeCell ref="I167:N167"/>
    <mergeCell ref="O167:S167"/>
    <mergeCell ref="T167:Y167"/>
    <mergeCell ref="Z167:AE167"/>
    <mergeCell ref="I168:AE168"/>
    <mergeCell ref="A165:H166"/>
    <mergeCell ref="I165:N165"/>
    <mergeCell ref="O165:S165"/>
    <mergeCell ref="T165:Y165"/>
    <mergeCell ref="Z165:AE165"/>
    <mergeCell ref="I166:AE166"/>
    <mergeCell ref="A163:H164"/>
    <mergeCell ref="I163:N163"/>
    <mergeCell ref="O163:S163"/>
    <mergeCell ref="T163:Y163"/>
    <mergeCell ref="Z163:AE163"/>
    <mergeCell ref="I164:AE164"/>
    <mergeCell ref="A161:H162"/>
    <mergeCell ref="I161:N161"/>
    <mergeCell ref="O161:S161"/>
    <mergeCell ref="T161:Y161"/>
    <mergeCell ref="Z161:AE161"/>
    <mergeCell ref="I162:AE162"/>
    <mergeCell ref="A159:H160"/>
    <mergeCell ref="I159:N159"/>
    <mergeCell ref="O159:S159"/>
    <mergeCell ref="T159:Y159"/>
    <mergeCell ref="Z159:AE159"/>
    <mergeCell ref="I160:AE160"/>
    <mergeCell ref="A157:H158"/>
    <mergeCell ref="I157:N157"/>
    <mergeCell ref="O157:S157"/>
    <mergeCell ref="T157:Y157"/>
    <mergeCell ref="Z157:AE157"/>
    <mergeCell ref="I158:AE158"/>
    <mergeCell ref="I155:N155"/>
    <mergeCell ref="O155:S155"/>
    <mergeCell ref="T155:Y155"/>
    <mergeCell ref="Z155:AE155"/>
    <mergeCell ref="A156:H156"/>
    <mergeCell ref="I156:N156"/>
    <mergeCell ref="O156:S156"/>
    <mergeCell ref="T156:Y156"/>
    <mergeCell ref="Z156:AE156"/>
    <mergeCell ref="B148:AE148"/>
    <mergeCell ref="B149:AE149"/>
    <mergeCell ref="B150:AE150"/>
    <mergeCell ref="B151:AE151"/>
    <mergeCell ref="A152:AE152"/>
    <mergeCell ref="A154:H155"/>
    <mergeCell ref="I154:N154"/>
    <mergeCell ref="O154:S154"/>
    <mergeCell ref="T154:Y154"/>
    <mergeCell ref="Z154:AE154"/>
    <mergeCell ref="AG144:AG145"/>
    <mergeCell ref="AJ144:AJ145"/>
    <mergeCell ref="AL144:AL145"/>
    <mergeCell ref="I145:J145"/>
    <mergeCell ref="K145:N145"/>
    <mergeCell ref="O145:S145"/>
    <mergeCell ref="T145:X145"/>
    <mergeCell ref="A144:B145"/>
    <mergeCell ref="C144:G145"/>
    <mergeCell ref="I144:J144"/>
    <mergeCell ref="K144:N144"/>
    <mergeCell ref="O144:S144"/>
    <mergeCell ref="T144:X144"/>
    <mergeCell ref="AG142:AG143"/>
    <mergeCell ref="AJ142:AJ143"/>
    <mergeCell ref="AL142:AL143"/>
    <mergeCell ref="I143:J143"/>
    <mergeCell ref="K143:N143"/>
    <mergeCell ref="O143:S143"/>
    <mergeCell ref="T143:X143"/>
    <mergeCell ref="A142:B143"/>
    <mergeCell ref="C142:G143"/>
    <mergeCell ref="I142:J142"/>
    <mergeCell ref="K142:N142"/>
    <mergeCell ref="O142:S142"/>
    <mergeCell ref="T142:X142"/>
    <mergeCell ref="AG140:AG141"/>
    <mergeCell ref="AJ140:AJ141"/>
    <mergeCell ref="AL140:AL141"/>
    <mergeCell ref="I141:J141"/>
    <mergeCell ref="K141:N141"/>
    <mergeCell ref="O141:S141"/>
    <mergeCell ref="T141:X141"/>
    <mergeCell ref="A140:B141"/>
    <mergeCell ref="C140:G141"/>
    <mergeCell ref="I140:J140"/>
    <mergeCell ref="K140:N140"/>
    <mergeCell ref="O140:S140"/>
    <mergeCell ref="T140:X140"/>
    <mergeCell ref="AG138:AG139"/>
    <mergeCell ref="AJ138:AJ139"/>
    <mergeCell ref="AL138:AL139"/>
    <mergeCell ref="I139:J139"/>
    <mergeCell ref="K139:N139"/>
    <mergeCell ref="O139:S139"/>
    <mergeCell ref="T139:X139"/>
    <mergeCell ref="A138:B139"/>
    <mergeCell ref="C138:G139"/>
    <mergeCell ref="I138:J138"/>
    <mergeCell ref="K138:N138"/>
    <mergeCell ref="O138:S138"/>
    <mergeCell ref="T138:X138"/>
    <mergeCell ref="A137:B137"/>
    <mergeCell ref="C137:H137"/>
    <mergeCell ref="I137:J137"/>
    <mergeCell ref="K137:N137"/>
    <mergeCell ref="O137:S137"/>
    <mergeCell ref="T137:X137"/>
    <mergeCell ref="A135:AE135"/>
    <mergeCell ref="AF135:AG135"/>
    <mergeCell ref="A136:B136"/>
    <mergeCell ref="C136:H136"/>
    <mergeCell ref="I136:J136"/>
    <mergeCell ref="K136:N136"/>
    <mergeCell ref="O136:S136"/>
    <mergeCell ref="T136:X136"/>
    <mergeCell ref="AG132:AG133"/>
    <mergeCell ref="AJ132:AJ133"/>
    <mergeCell ref="AL132:AL133"/>
    <mergeCell ref="I133:J133"/>
    <mergeCell ref="K133:N133"/>
    <mergeCell ref="O133:S133"/>
    <mergeCell ref="T133:X133"/>
    <mergeCell ref="A132:B133"/>
    <mergeCell ref="C132:G133"/>
    <mergeCell ref="I132:J132"/>
    <mergeCell ref="K132:N132"/>
    <mergeCell ref="O132:S132"/>
    <mergeCell ref="T132:X132"/>
    <mergeCell ref="AG130:AG131"/>
    <mergeCell ref="AJ130:AJ131"/>
    <mergeCell ref="AL130:AL131"/>
    <mergeCell ref="I131:J131"/>
    <mergeCell ref="K131:N131"/>
    <mergeCell ref="O131:S131"/>
    <mergeCell ref="T131:X131"/>
    <mergeCell ref="A130:B131"/>
    <mergeCell ref="C130:G131"/>
    <mergeCell ref="I130:J130"/>
    <mergeCell ref="K130:N130"/>
    <mergeCell ref="O130:S130"/>
    <mergeCell ref="T130:X130"/>
    <mergeCell ref="AG128:AG129"/>
    <mergeCell ref="AJ128:AJ129"/>
    <mergeCell ref="AL128:AL129"/>
    <mergeCell ref="I129:J129"/>
    <mergeCell ref="K129:N129"/>
    <mergeCell ref="O129:S129"/>
    <mergeCell ref="T129:X129"/>
    <mergeCell ref="A128:B129"/>
    <mergeCell ref="C128:G129"/>
    <mergeCell ref="I128:J128"/>
    <mergeCell ref="K128:N128"/>
    <mergeCell ref="O128:S128"/>
    <mergeCell ref="T128:X128"/>
    <mergeCell ref="AG126:AG127"/>
    <mergeCell ref="AJ126:AJ127"/>
    <mergeCell ref="AL126:AL127"/>
    <mergeCell ref="I127:J127"/>
    <mergeCell ref="K127:N127"/>
    <mergeCell ref="O127:S127"/>
    <mergeCell ref="T127:X127"/>
    <mergeCell ref="A126:B127"/>
    <mergeCell ref="C126:G127"/>
    <mergeCell ref="I126:J126"/>
    <mergeCell ref="K126:N126"/>
    <mergeCell ref="O126:S126"/>
    <mergeCell ref="T126:X126"/>
    <mergeCell ref="A125:B125"/>
    <mergeCell ref="C125:H125"/>
    <mergeCell ref="I125:J125"/>
    <mergeCell ref="K125:N125"/>
    <mergeCell ref="O125:S125"/>
    <mergeCell ref="T125:X125"/>
    <mergeCell ref="A123:AE123"/>
    <mergeCell ref="AF123:AG123"/>
    <mergeCell ref="A124:B124"/>
    <mergeCell ref="C124:H124"/>
    <mergeCell ref="I124:J124"/>
    <mergeCell ref="K124:N124"/>
    <mergeCell ref="O124:S124"/>
    <mergeCell ref="T124:X124"/>
    <mergeCell ref="AG120:AG121"/>
    <mergeCell ref="AJ120:AJ121"/>
    <mergeCell ref="AL120:AL121"/>
    <mergeCell ref="I121:J121"/>
    <mergeCell ref="K121:N121"/>
    <mergeCell ref="O121:S121"/>
    <mergeCell ref="T121:X121"/>
    <mergeCell ref="A120:B121"/>
    <mergeCell ref="C120:G121"/>
    <mergeCell ref="I120:J120"/>
    <mergeCell ref="K120:N120"/>
    <mergeCell ref="O120:S120"/>
    <mergeCell ref="T120:X120"/>
    <mergeCell ref="AG118:AG119"/>
    <mergeCell ref="AJ118:AJ119"/>
    <mergeCell ref="AL118:AL119"/>
    <mergeCell ref="I119:J119"/>
    <mergeCell ref="K119:N119"/>
    <mergeCell ref="O119:S119"/>
    <mergeCell ref="T119:X119"/>
    <mergeCell ref="A118:B119"/>
    <mergeCell ref="C118:G119"/>
    <mergeCell ref="I118:J118"/>
    <mergeCell ref="K118:N118"/>
    <mergeCell ref="O118:S118"/>
    <mergeCell ref="T118:X118"/>
    <mergeCell ref="AG116:AG117"/>
    <mergeCell ref="AJ116:AJ117"/>
    <mergeCell ref="AL116:AL117"/>
    <mergeCell ref="I117:J117"/>
    <mergeCell ref="K117:N117"/>
    <mergeCell ref="O117:S117"/>
    <mergeCell ref="T117:X117"/>
    <mergeCell ref="A116:B117"/>
    <mergeCell ref="C116:G117"/>
    <mergeCell ref="I116:J116"/>
    <mergeCell ref="K116:N116"/>
    <mergeCell ref="O116:S116"/>
    <mergeCell ref="T116:X116"/>
    <mergeCell ref="AG114:AG115"/>
    <mergeCell ref="AJ114:AJ115"/>
    <mergeCell ref="AL114:AL115"/>
    <mergeCell ref="I115:J115"/>
    <mergeCell ref="K115:N115"/>
    <mergeCell ref="O115:S115"/>
    <mergeCell ref="T115:X115"/>
    <mergeCell ref="A114:B115"/>
    <mergeCell ref="C114:G115"/>
    <mergeCell ref="I114:J114"/>
    <mergeCell ref="K114:N114"/>
    <mergeCell ref="O114:S114"/>
    <mergeCell ref="T114:X114"/>
    <mergeCell ref="A113:B113"/>
    <mergeCell ref="C113:H113"/>
    <mergeCell ref="I113:J113"/>
    <mergeCell ref="K113:N113"/>
    <mergeCell ref="O113:S113"/>
    <mergeCell ref="T113:X113"/>
    <mergeCell ref="A111:AE111"/>
    <mergeCell ref="AF111:AG111"/>
    <mergeCell ref="A112:B112"/>
    <mergeCell ref="C112:H112"/>
    <mergeCell ref="I112:J112"/>
    <mergeCell ref="K112:N112"/>
    <mergeCell ref="O112:S112"/>
    <mergeCell ref="T112:X112"/>
    <mergeCell ref="AG108:AG109"/>
    <mergeCell ref="AJ108:AJ109"/>
    <mergeCell ref="AL108:AL109"/>
    <mergeCell ref="I109:J109"/>
    <mergeCell ref="K109:N109"/>
    <mergeCell ref="O109:S109"/>
    <mergeCell ref="T109:X109"/>
    <mergeCell ref="A108:B109"/>
    <mergeCell ref="C108:G109"/>
    <mergeCell ref="I108:J108"/>
    <mergeCell ref="K108:N108"/>
    <mergeCell ref="O108:S108"/>
    <mergeCell ref="T108:X108"/>
    <mergeCell ref="AG106:AG107"/>
    <mergeCell ref="AJ106:AJ107"/>
    <mergeCell ref="AL106:AL107"/>
    <mergeCell ref="I107:J107"/>
    <mergeCell ref="K107:N107"/>
    <mergeCell ref="O107:S107"/>
    <mergeCell ref="T107:X107"/>
    <mergeCell ref="A106:B107"/>
    <mergeCell ref="C106:G107"/>
    <mergeCell ref="I106:J106"/>
    <mergeCell ref="K106:N106"/>
    <mergeCell ref="O106:S106"/>
    <mergeCell ref="T106:X106"/>
    <mergeCell ref="AG104:AG105"/>
    <mergeCell ref="AJ104:AJ105"/>
    <mergeCell ref="AL104:AL105"/>
    <mergeCell ref="I105:J105"/>
    <mergeCell ref="K105:N105"/>
    <mergeCell ref="O105:S105"/>
    <mergeCell ref="T105:X105"/>
    <mergeCell ref="A104:B105"/>
    <mergeCell ref="C104:G105"/>
    <mergeCell ref="I104:J104"/>
    <mergeCell ref="K104:N104"/>
    <mergeCell ref="O104:S104"/>
    <mergeCell ref="T104:X104"/>
    <mergeCell ref="AG102:AG103"/>
    <mergeCell ref="AJ102:AJ103"/>
    <mergeCell ref="AL102:AL103"/>
    <mergeCell ref="I103:J103"/>
    <mergeCell ref="K103:N103"/>
    <mergeCell ref="O103:S103"/>
    <mergeCell ref="T103:X103"/>
    <mergeCell ref="A102:B103"/>
    <mergeCell ref="C102:G103"/>
    <mergeCell ref="I102:J102"/>
    <mergeCell ref="K102:N102"/>
    <mergeCell ref="O102:S102"/>
    <mergeCell ref="T102:X102"/>
    <mergeCell ref="A101:B101"/>
    <mergeCell ref="C101:H101"/>
    <mergeCell ref="I101:J101"/>
    <mergeCell ref="K101:N101"/>
    <mergeCell ref="O101:S101"/>
    <mergeCell ref="T101:X101"/>
    <mergeCell ref="A99:AE99"/>
    <mergeCell ref="AF99:AG99"/>
    <mergeCell ref="A100:B100"/>
    <mergeCell ref="C100:H100"/>
    <mergeCell ref="I100:J100"/>
    <mergeCell ref="K100:N100"/>
    <mergeCell ref="O100:S100"/>
    <mergeCell ref="T100:X100"/>
    <mergeCell ref="AG96:AG97"/>
    <mergeCell ref="AJ96:AJ97"/>
    <mergeCell ref="AL96:AL97"/>
    <mergeCell ref="I97:J97"/>
    <mergeCell ref="K97:N97"/>
    <mergeCell ref="O97:S97"/>
    <mergeCell ref="T97:X97"/>
    <mergeCell ref="A96:B97"/>
    <mergeCell ref="C96:G97"/>
    <mergeCell ref="I96:J96"/>
    <mergeCell ref="K96:N96"/>
    <mergeCell ref="O96:S96"/>
    <mergeCell ref="T96:X96"/>
    <mergeCell ref="AG94:AG95"/>
    <mergeCell ref="AJ94:AJ95"/>
    <mergeCell ref="AL94:AL95"/>
    <mergeCell ref="I95:J95"/>
    <mergeCell ref="K95:N95"/>
    <mergeCell ref="O95:S95"/>
    <mergeCell ref="T95:X95"/>
    <mergeCell ref="A94:B95"/>
    <mergeCell ref="C94:G95"/>
    <mergeCell ref="I94:J94"/>
    <mergeCell ref="K94:N94"/>
    <mergeCell ref="O94:S94"/>
    <mergeCell ref="T94:X94"/>
    <mergeCell ref="AG92:AG93"/>
    <mergeCell ref="AJ92:AJ93"/>
    <mergeCell ref="AL92:AL93"/>
    <mergeCell ref="I93:J93"/>
    <mergeCell ref="K93:N93"/>
    <mergeCell ref="O93:S93"/>
    <mergeCell ref="T93:X93"/>
    <mergeCell ref="A92:B93"/>
    <mergeCell ref="C92:G93"/>
    <mergeCell ref="I92:J92"/>
    <mergeCell ref="K92:N92"/>
    <mergeCell ref="O92:S92"/>
    <mergeCell ref="T92:X92"/>
    <mergeCell ref="AG90:AG91"/>
    <mergeCell ref="AJ90:AJ91"/>
    <mergeCell ref="AL90:AL91"/>
    <mergeCell ref="I91:J91"/>
    <mergeCell ref="K91:N91"/>
    <mergeCell ref="O91:S91"/>
    <mergeCell ref="T91:X91"/>
    <mergeCell ref="A90:B91"/>
    <mergeCell ref="C90:G91"/>
    <mergeCell ref="I90:J90"/>
    <mergeCell ref="K90:N90"/>
    <mergeCell ref="O90:S90"/>
    <mergeCell ref="T90:X90"/>
    <mergeCell ref="A89:B89"/>
    <mergeCell ref="C89:H89"/>
    <mergeCell ref="I89:J89"/>
    <mergeCell ref="K89:N89"/>
    <mergeCell ref="O89:S89"/>
    <mergeCell ref="T89:X89"/>
    <mergeCell ref="A87:AE87"/>
    <mergeCell ref="AF87:AG87"/>
    <mergeCell ref="A88:B88"/>
    <mergeCell ref="C88:H88"/>
    <mergeCell ref="I88:J88"/>
    <mergeCell ref="K88:N88"/>
    <mergeCell ref="O88:S88"/>
    <mergeCell ref="T88:X88"/>
    <mergeCell ref="AG84:AG85"/>
    <mergeCell ref="AJ84:AJ85"/>
    <mergeCell ref="AL84:AL85"/>
    <mergeCell ref="I85:J85"/>
    <mergeCell ref="K85:N85"/>
    <mergeCell ref="O85:S85"/>
    <mergeCell ref="T85:X85"/>
    <mergeCell ref="A84:B85"/>
    <mergeCell ref="C84:G85"/>
    <mergeCell ref="I84:J84"/>
    <mergeCell ref="K84:N84"/>
    <mergeCell ref="O84:S84"/>
    <mergeCell ref="T84:X84"/>
    <mergeCell ref="AG82:AG83"/>
    <mergeCell ref="AJ82:AJ83"/>
    <mergeCell ref="AL82:AL83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AG80:AG81"/>
    <mergeCell ref="AJ80:AJ81"/>
    <mergeCell ref="AL80:AL81"/>
    <mergeCell ref="I81:J81"/>
    <mergeCell ref="K81:N81"/>
    <mergeCell ref="O81:S81"/>
    <mergeCell ref="T81:X81"/>
    <mergeCell ref="A80:B81"/>
    <mergeCell ref="C80:G81"/>
    <mergeCell ref="I80:J80"/>
    <mergeCell ref="K80:N80"/>
    <mergeCell ref="O80:S80"/>
    <mergeCell ref="T80:X80"/>
    <mergeCell ref="AG78:AG79"/>
    <mergeCell ref="AJ78:AJ79"/>
    <mergeCell ref="AL78:AL79"/>
    <mergeCell ref="I79:J79"/>
    <mergeCell ref="K79:N79"/>
    <mergeCell ref="O79:S79"/>
    <mergeCell ref="T79:X79"/>
    <mergeCell ref="A78:B79"/>
    <mergeCell ref="C78:G79"/>
    <mergeCell ref="I78:J78"/>
    <mergeCell ref="K78:N78"/>
    <mergeCell ref="O78:S78"/>
    <mergeCell ref="T78:X78"/>
    <mergeCell ref="A77:B77"/>
    <mergeCell ref="C77:H77"/>
    <mergeCell ref="I77:J77"/>
    <mergeCell ref="K77:N77"/>
    <mergeCell ref="O77:S77"/>
    <mergeCell ref="T77:X77"/>
    <mergeCell ref="A75:AE75"/>
    <mergeCell ref="AF75:AG75"/>
    <mergeCell ref="A76:B76"/>
    <mergeCell ref="C76:H76"/>
    <mergeCell ref="I76:J76"/>
    <mergeCell ref="K76:N76"/>
    <mergeCell ref="O76:S76"/>
    <mergeCell ref="T76:X76"/>
    <mergeCell ref="AG72:AG73"/>
    <mergeCell ref="AJ72:AJ73"/>
    <mergeCell ref="AL72:AL73"/>
    <mergeCell ref="I73:J73"/>
    <mergeCell ref="K73:N73"/>
    <mergeCell ref="O73:S73"/>
    <mergeCell ref="T73:X73"/>
    <mergeCell ref="A72:B73"/>
    <mergeCell ref="C72:G73"/>
    <mergeCell ref="I72:J72"/>
    <mergeCell ref="K72:N72"/>
    <mergeCell ref="O72:S72"/>
    <mergeCell ref="T72:X72"/>
    <mergeCell ref="AG70:AG71"/>
    <mergeCell ref="AJ70:AJ71"/>
    <mergeCell ref="AL70:AL71"/>
    <mergeCell ref="I71:J71"/>
    <mergeCell ref="K71:N71"/>
    <mergeCell ref="O71:S71"/>
    <mergeCell ref="T71:X71"/>
    <mergeCell ref="A70:B71"/>
    <mergeCell ref="C70:G71"/>
    <mergeCell ref="I70:J70"/>
    <mergeCell ref="K70:N70"/>
    <mergeCell ref="O70:S70"/>
    <mergeCell ref="T70:X70"/>
    <mergeCell ref="AG68:AG69"/>
    <mergeCell ref="AJ68:AJ69"/>
    <mergeCell ref="AL68:AL69"/>
    <mergeCell ref="I69:J69"/>
    <mergeCell ref="K69:N69"/>
    <mergeCell ref="O69:S69"/>
    <mergeCell ref="T69:X69"/>
    <mergeCell ref="A68:B69"/>
    <mergeCell ref="C68:G69"/>
    <mergeCell ref="I68:J68"/>
    <mergeCell ref="K68:N68"/>
    <mergeCell ref="O68:S68"/>
    <mergeCell ref="T68:X68"/>
    <mergeCell ref="AG66:AG67"/>
    <mergeCell ref="AJ66:AJ67"/>
    <mergeCell ref="AL66:AL67"/>
    <mergeCell ref="I67:J67"/>
    <mergeCell ref="K67:N67"/>
    <mergeCell ref="O67:S67"/>
    <mergeCell ref="T67:X67"/>
    <mergeCell ref="A66:B67"/>
    <mergeCell ref="C66:G67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G60:AG61"/>
    <mergeCell ref="AJ60:AJ61"/>
    <mergeCell ref="AL60:AL61"/>
    <mergeCell ref="I61:J61"/>
    <mergeCell ref="K61:N61"/>
    <mergeCell ref="O61:S61"/>
    <mergeCell ref="T61:X61"/>
    <mergeCell ref="A60:B61"/>
    <mergeCell ref="C60:G61"/>
    <mergeCell ref="I60:J60"/>
    <mergeCell ref="K60:N60"/>
    <mergeCell ref="O60:S60"/>
    <mergeCell ref="T60:X60"/>
    <mergeCell ref="AG58:AG59"/>
    <mergeCell ref="AJ58:AJ59"/>
    <mergeCell ref="AL58:AL59"/>
    <mergeCell ref="I59:J59"/>
    <mergeCell ref="K59:N59"/>
    <mergeCell ref="O59:S59"/>
    <mergeCell ref="T59:X59"/>
    <mergeCell ref="A58:B59"/>
    <mergeCell ref="C58:G59"/>
    <mergeCell ref="I58:J58"/>
    <mergeCell ref="K58:N58"/>
    <mergeCell ref="O58:S58"/>
    <mergeCell ref="T58:X58"/>
    <mergeCell ref="AG56:AG57"/>
    <mergeCell ref="AJ56:AJ57"/>
    <mergeCell ref="AL56:AL57"/>
    <mergeCell ref="I57:J57"/>
    <mergeCell ref="K57:N57"/>
    <mergeCell ref="O57:S57"/>
    <mergeCell ref="T57:X57"/>
    <mergeCell ref="A56:B57"/>
    <mergeCell ref="C56:G57"/>
    <mergeCell ref="I56:J56"/>
    <mergeCell ref="K56:N56"/>
    <mergeCell ref="O56:S56"/>
    <mergeCell ref="T56:X56"/>
    <mergeCell ref="AG54:AG55"/>
    <mergeCell ref="AJ54:AJ55"/>
    <mergeCell ref="AL54:AL55"/>
    <mergeCell ref="I55:J55"/>
    <mergeCell ref="K55:N55"/>
    <mergeCell ref="O55:S55"/>
    <mergeCell ref="T55:X55"/>
    <mergeCell ref="A54:B55"/>
    <mergeCell ref="C54:G55"/>
    <mergeCell ref="I54:J54"/>
    <mergeCell ref="K54:N54"/>
    <mergeCell ref="O54:S54"/>
    <mergeCell ref="T54:X54"/>
    <mergeCell ref="A53:B53"/>
    <mergeCell ref="C53:H53"/>
    <mergeCell ref="I53:J53"/>
    <mergeCell ref="K53:N53"/>
    <mergeCell ref="O53:S53"/>
    <mergeCell ref="T53:X53"/>
    <mergeCell ref="A51:AE51"/>
    <mergeCell ref="AF51:AG51"/>
    <mergeCell ref="A52:B52"/>
    <mergeCell ref="C52:H52"/>
    <mergeCell ref="I52:J52"/>
    <mergeCell ref="K52:N52"/>
    <mergeCell ref="O52:S52"/>
    <mergeCell ref="T52:X52"/>
    <mergeCell ref="AG48:AG49"/>
    <mergeCell ref="AJ48:AJ49"/>
    <mergeCell ref="AL48:AL49"/>
    <mergeCell ref="I49:J49"/>
    <mergeCell ref="K49:N49"/>
    <mergeCell ref="O49:S49"/>
    <mergeCell ref="T49:X49"/>
    <mergeCell ref="A48:B49"/>
    <mergeCell ref="C48:G49"/>
    <mergeCell ref="I48:J48"/>
    <mergeCell ref="K48:N48"/>
    <mergeCell ref="O48:S48"/>
    <mergeCell ref="T48:X48"/>
    <mergeCell ref="AG46:AG47"/>
    <mergeCell ref="AJ46:AJ47"/>
    <mergeCell ref="AL46:AL47"/>
    <mergeCell ref="I47:J47"/>
    <mergeCell ref="K47:N47"/>
    <mergeCell ref="O47:S47"/>
    <mergeCell ref="T47:X47"/>
    <mergeCell ref="A46:B47"/>
    <mergeCell ref="C46:G47"/>
    <mergeCell ref="I46:J46"/>
    <mergeCell ref="K46:N46"/>
    <mergeCell ref="O46:S46"/>
    <mergeCell ref="T46:X46"/>
    <mergeCell ref="AG44:AG45"/>
    <mergeCell ref="AJ44:AJ45"/>
    <mergeCell ref="AL44:AL45"/>
    <mergeCell ref="I45:J45"/>
    <mergeCell ref="K45:N45"/>
    <mergeCell ref="O45:S45"/>
    <mergeCell ref="T45:X45"/>
    <mergeCell ref="A44:B45"/>
    <mergeCell ref="C44:G45"/>
    <mergeCell ref="I44:J44"/>
    <mergeCell ref="K44:N44"/>
    <mergeCell ref="O44:S44"/>
    <mergeCell ref="T44:X44"/>
    <mergeCell ref="AG42:AG43"/>
    <mergeCell ref="AJ42:AJ43"/>
    <mergeCell ref="AL42:AL43"/>
    <mergeCell ref="I43:J43"/>
    <mergeCell ref="K43:N43"/>
    <mergeCell ref="O43:S43"/>
    <mergeCell ref="T43:X43"/>
    <mergeCell ref="A42:B43"/>
    <mergeCell ref="C42:G43"/>
    <mergeCell ref="I42:J42"/>
    <mergeCell ref="K42:N42"/>
    <mergeCell ref="O42:S42"/>
    <mergeCell ref="T42:X42"/>
    <mergeCell ref="A41:B41"/>
    <mergeCell ref="C41:H41"/>
    <mergeCell ref="I41:J41"/>
    <mergeCell ref="K41:N41"/>
    <mergeCell ref="O41:S41"/>
    <mergeCell ref="T41:X41"/>
    <mergeCell ref="A39:AE39"/>
    <mergeCell ref="A40:B40"/>
    <mergeCell ref="C40:H40"/>
    <mergeCell ref="I40:J40"/>
    <mergeCell ref="K40:N40"/>
    <mergeCell ref="O40:S40"/>
    <mergeCell ref="T40:X40"/>
    <mergeCell ref="AG36:AG37"/>
    <mergeCell ref="AJ36:AJ37"/>
    <mergeCell ref="AL36:AL37"/>
    <mergeCell ref="I37:J37"/>
    <mergeCell ref="K37:N37"/>
    <mergeCell ref="O37:S37"/>
    <mergeCell ref="T37:X37"/>
    <mergeCell ref="A36:B37"/>
    <mergeCell ref="C36:G37"/>
    <mergeCell ref="I36:J36"/>
    <mergeCell ref="K36:N36"/>
    <mergeCell ref="O36:S36"/>
    <mergeCell ref="T36:X36"/>
    <mergeCell ref="AG34:AG35"/>
    <mergeCell ref="AJ34:AJ35"/>
    <mergeCell ref="AL34:AL35"/>
    <mergeCell ref="I35:J35"/>
    <mergeCell ref="K35:N35"/>
    <mergeCell ref="O35:S35"/>
    <mergeCell ref="T35:X35"/>
    <mergeCell ref="A34:B35"/>
    <mergeCell ref="C34:G35"/>
    <mergeCell ref="I34:J34"/>
    <mergeCell ref="K34:N34"/>
    <mergeCell ref="O34:S34"/>
    <mergeCell ref="T34:X34"/>
    <mergeCell ref="AG32:AG33"/>
    <mergeCell ref="AJ32:AJ33"/>
    <mergeCell ref="AL32:AL33"/>
    <mergeCell ref="I33:J33"/>
    <mergeCell ref="K33:N33"/>
    <mergeCell ref="O33:S33"/>
    <mergeCell ref="T33:X33"/>
    <mergeCell ref="A32:B33"/>
    <mergeCell ref="C32:G33"/>
    <mergeCell ref="I32:J32"/>
    <mergeCell ref="K32:N32"/>
    <mergeCell ref="O32:S32"/>
    <mergeCell ref="T32:X32"/>
    <mergeCell ref="AG30:AG31"/>
    <mergeCell ref="AJ30:AJ31"/>
    <mergeCell ref="AL30:AL31"/>
    <mergeCell ref="I31:J31"/>
    <mergeCell ref="K31:N31"/>
    <mergeCell ref="O31:S31"/>
    <mergeCell ref="T31:X31"/>
    <mergeCell ref="A30:B31"/>
    <mergeCell ref="C30:G31"/>
    <mergeCell ref="I30:J30"/>
    <mergeCell ref="K30:N30"/>
    <mergeCell ref="O30:S30"/>
    <mergeCell ref="T30:X30"/>
    <mergeCell ref="A29:B29"/>
    <mergeCell ref="C29:H29"/>
    <mergeCell ref="I29:J29"/>
    <mergeCell ref="K29:N29"/>
    <mergeCell ref="O29:S29"/>
    <mergeCell ref="T29:X29"/>
    <mergeCell ref="A25:AE25"/>
    <mergeCell ref="A27:AE27"/>
    <mergeCell ref="A28:B28"/>
    <mergeCell ref="C28:H28"/>
    <mergeCell ref="I28:J28"/>
    <mergeCell ref="K28:N28"/>
    <mergeCell ref="O28:S28"/>
    <mergeCell ref="T28:X28"/>
    <mergeCell ref="AG22:AG23"/>
    <mergeCell ref="AJ22:AJ23"/>
    <mergeCell ref="AL22:AL23"/>
    <mergeCell ref="I23:J23"/>
    <mergeCell ref="K23:N23"/>
    <mergeCell ref="O23:S23"/>
    <mergeCell ref="T23:X23"/>
    <mergeCell ref="A22:B23"/>
    <mergeCell ref="C22:G23"/>
    <mergeCell ref="I22:J22"/>
    <mergeCell ref="K22:N22"/>
    <mergeCell ref="O22:S22"/>
    <mergeCell ref="T22:X22"/>
    <mergeCell ref="AG20:AG21"/>
    <mergeCell ref="AJ20:AJ21"/>
    <mergeCell ref="AL20:AL21"/>
    <mergeCell ref="I21:J21"/>
    <mergeCell ref="K21:N21"/>
    <mergeCell ref="O21:S21"/>
    <mergeCell ref="T21:X21"/>
    <mergeCell ref="A20:B21"/>
    <mergeCell ref="C20:G21"/>
    <mergeCell ref="I20:J20"/>
    <mergeCell ref="K20:N20"/>
    <mergeCell ref="O20:S20"/>
    <mergeCell ref="T20:X20"/>
    <mergeCell ref="AG18:AG19"/>
    <mergeCell ref="AJ18:AJ19"/>
    <mergeCell ref="AL18:AL19"/>
    <mergeCell ref="I19:J19"/>
    <mergeCell ref="K19:N19"/>
    <mergeCell ref="O19:S19"/>
    <mergeCell ref="T19:X19"/>
    <mergeCell ref="A18:B19"/>
    <mergeCell ref="C18:G19"/>
    <mergeCell ref="I18:J18"/>
    <mergeCell ref="K18:N18"/>
    <mergeCell ref="O18:S18"/>
    <mergeCell ref="T18:X18"/>
    <mergeCell ref="AG16:AG17"/>
    <mergeCell ref="AJ16:AJ17"/>
    <mergeCell ref="AL16:AL17"/>
    <mergeCell ref="I17:J17"/>
    <mergeCell ref="K17:N17"/>
    <mergeCell ref="O17:S17"/>
    <mergeCell ref="T17:X17"/>
    <mergeCell ref="A16:B17"/>
    <mergeCell ref="C16:G17"/>
    <mergeCell ref="I16:J16"/>
    <mergeCell ref="K16:N16"/>
    <mergeCell ref="O16:S16"/>
    <mergeCell ref="T16:X16"/>
    <mergeCell ref="A15:B15"/>
    <mergeCell ref="C15:H15"/>
    <mergeCell ref="I15:J15"/>
    <mergeCell ref="K15:N15"/>
    <mergeCell ref="O15:S15"/>
    <mergeCell ref="T15:X15"/>
    <mergeCell ref="AL10:AL11"/>
    <mergeCell ref="A11:AE11"/>
    <mergeCell ref="A12:AE12"/>
    <mergeCell ref="AF12:AG12"/>
    <mergeCell ref="A14:B14"/>
    <mergeCell ref="C14:H14"/>
    <mergeCell ref="I14:J14"/>
    <mergeCell ref="K14:N14"/>
    <mergeCell ref="O14:S14"/>
    <mergeCell ref="T14:X14"/>
    <mergeCell ref="A5:AE5"/>
    <mergeCell ref="A6:AE6"/>
    <mergeCell ref="A7:AD7"/>
    <mergeCell ref="A8:AE8"/>
    <mergeCell ref="A9:AE9"/>
    <mergeCell ref="AJ10:AJ11"/>
  </mergeCells>
  <printOptions horizontalCentered="1"/>
  <pageMargins left="0.2755905511811024" right="0.15748031496062992" top="0.35433070866141736" bottom="0.1968503937007874" header="0.15748031496062992" footer="0.1968503937007874"/>
  <pageSetup fitToHeight="2" horizontalDpi="600" verticalDpi="600" orientation="portrait" paperSize="9" scale="75" r:id="rId1"/>
  <rowBreaks count="1" manualBreakCount="1">
    <brk id="110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L194"/>
  <sheetViews>
    <sheetView view="pageBreakPreview" zoomScaleSheetLayoutView="100" zoomScalePageLayoutView="0" workbookViewId="0" topLeftCell="A1">
      <selection activeCell="K21" sqref="K21:N21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125" style="0" customWidth="1"/>
    <col min="8" max="8" width="18.375" style="0" customWidth="1"/>
    <col min="9" max="9" width="3.50390625" style="0" customWidth="1"/>
    <col min="10" max="11" width="2.50390625" style="0" customWidth="1"/>
    <col min="12" max="12" width="1.875" style="0" customWidth="1"/>
    <col min="13" max="13" width="2.50390625" style="0" customWidth="1"/>
    <col min="14" max="14" width="4.50390625" style="0" customWidth="1"/>
    <col min="15" max="18" width="3.50390625" style="0" customWidth="1"/>
    <col min="19" max="19" width="2.00390625" style="0" customWidth="1"/>
    <col min="20" max="20" width="2.50390625" style="0" customWidth="1"/>
    <col min="21" max="21" width="3.00390625" style="0" customWidth="1"/>
    <col min="22" max="22" width="1.875" style="0" customWidth="1"/>
    <col min="23" max="23" width="2.50390625" style="0" customWidth="1"/>
    <col min="24" max="24" width="2.00390625" style="0" customWidth="1"/>
    <col min="25" max="25" width="10.875" style="0" customWidth="1"/>
    <col min="26" max="26" width="12.50390625" style="0" customWidth="1"/>
    <col min="27" max="27" width="2.625" style="0" customWidth="1"/>
    <col min="28" max="28" width="2.50390625" style="0" hidden="1" customWidth="1"/>
    <col min="29" max="29" width="3.375" style="0" hidden="1" customWidth="1"/>
    <col min="30" max="30" width="3.50390625" style="0" hidden="1" customWidth="1"/>
    <col min="31" max="31" width="0.875" style="0" customWidth="1"/>
    <col min="32" max="32" width="11.125" style="14" customWidth="1"/>
    <col min="33" max="34" width="1.875" style="0" hidden="1" customWidth="1"/>
    <col min="35" max="35" width="12.875" style="0" hidden="1" customWidth="1"/>
    <col min="36" max="36" width="1.4921875" style="0" hidden="1" customWidth="1"/>
    <col min="37" max="37" width="12.375" style="0" hidden="1" customWidth="1"/>
    <col min="38" max="38" width="4.375" style="0" hidden="1" customWidth="1"/>
    <col min="39" max="39" width="4.50390625" style="0" customWidth="1"/>
    <col min="40" max="49" width="3.50390625" style="0" customWidth="1"/>
    <col min="50" max="50" width="11.125" style="0" customWidth="1"/>
    <col min="51" max="51" width="8.125" style="0" customWidth="1"/>
  </cols>
  <sheetData>
    <row r="1" spans="20:33" s="11" customFormat="1" ht="16.5">
      <c r="T1" s="12" t="s">
        <v>25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F1" s="13"/>
      <c r="AG1"/>
    </row>
    <row r="2" spans="20:33" s="11" customFormat="1" ht="16.5">
      <c r="T2" s="12" t="s">
        <v>74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F2" s="13"/>
      <c r="AG2"/>
    </row>
    <row r="3" spans="20:33" s="11" customFormat="1" ht="17.25" customHeight="1">
      <c r="T3" s="12" t="s">
        <v>75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F3" s="13"/>
      <c r="AG3"/>
    </row>
    <row r="5" spans="1:31" ht="20.25" customHeight="1">
      <c r="A5" s="67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1"/>
    </row>
    <row r="6" spans="1:31" ht="20.25" customHeight="1">
      <c r="A6" s="67" t="s">
        <v>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1"/>
    </row>
    <row r="7" spans="1:31" ht="20.25" customHeight="1">
      <c r="A7" s="68" t="s">
        <v>26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1"/>
      <c r="AE7" s="1"/>
    </row>
    <row r="8" spans="1:31" ht="20.25" customHeight="1">
      <c r="A8" s="70" t="str">
        <f>+'[7]Шуш_3 эт и выше'!A8</f>
        <v>с 1 июля 2021 г. по 31 декабря 2021 г.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10"/>
    </row>
    <row r="9" spans="1:34" ht="20.25" customHeight="1">
      <c r="A9" s="68" t="s">
        <v>111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H9" s="15"/>
    </row>
    <row r="10" spans="34:37" ht="12.75">
      <c r="AH10" s="16"/>
      <c r="AI10" s="105" t="s">
        <v>36</v>
      </c>
      <c r="AK10" s="105" t="s">
        <v>27</v>
      </c>
    </row>
    <row r="11" spans="1:37" s="19" customFormat="1" ht="15">
      <c r="A11" s="107" t="s">
        <v>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4"/>
      <c r="AF11" s="14"/>
      <c r="AG11" s="17"/>
      <c r="AH11" s="18"/>
      <c r="AI11" s="106"/>
      <c r="AK11" s="106"/>
    </row>
    <row r="12" spans="1:34" s="5" customFormat="1" ht="15">
      <c r="A12" s="108" t="s">
        <v>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/>
      <c r="AH12" s="20"/>
    </row>
    <row r="13" ht="12.75">
      <c r="AH13" s="15"/>
    </row>
    <row r="14" spans="1:34" ht="59.25" customHeight="1">
      <c r="A14" s="109" t="s">
        <v>4</v>
      </c>
      <c r="B14" s="110"/>
      <c r="C14" s="111" t="s">
        <v>28</v>
      </c>
      <c r="D14" s="112"/>
      <c r="E14" s="112"/>
      <c r="F14" s="112"/>
      <c r="G14" s="112"/>
      <c r="H14" s="113"/>
      <c r="I14" s="114" t="s">
        <v>5</v>
      </c>
      <c r="J14" s="114"/>
      <c r="K14" s="114" t="s">
        <v>29</v>
      </c>
      <c r="L14" s="114"/>
      <c r="M14" s="114"/>
      <c r="N14" s="114"/>
      <c r="O14" s="115" t="s">
        <v>37</v>
      </c>
      <c r="P14" s="116"/>
      <c r="Q14" s="116"/>
      <c r="R14" s="116"/>
      <c r="S14" s="117"/>
      <c r="T14" s="114" t="s">
        <v>6</v>
      </c>
      <c r="U14" s="114"/>
      <c r="V14" s="114"/>
      <c r="W14" s="114"/>
      <c r="X14" s="114"/>
      <c r="AH14" s="15"/>
    </row>
    <row r="15" spans="1:37" s="21" customFormat="1" ht="12.75">
      <c r="A15" s="118">
        <v>1</v>
      </c>
      <c r="B15" s="119"/>
      <c r="C15" s="118">
        <v>2</v>
      </c>
      <c r="D15" s="120"/>
      <c r="E15" s="120"/>
      <c r="F15" s="120"/>
      <c r="G15" s="120"/>
      <c r="H15" s="119"/>
      <c r="I15" s="121">
        <v>3</v>
      </c>
      <c r="J15" s="121"/>
      <c r="K15" s="121">
        <v>4</v>
      </c>
      <c r="L15" s="121"/>
      <c r="M15" s="121"/>
      <c r="N15" s="121"/>
      <c r="O15" s="122">
        <v>5</v>
      </c>
      <c r="P15" s="123"/>
      <c r="Q15" s="123"/>
      <c r="R15" s="123"/>
      <c r="S15" s="124"/>
      <c r="T15" s="121">
        <v>6</v>
      </c>
      <c r="U15" s="121"/>
      <c r="V15" s="121"/>
      <c r="W15" s="121"/>
      <c r="X15" s="121"/>
      <c r="AF15" s="14" t="s">
        <v>30</v>
      </c>
      <c r="AG15"/>
      <c r="AH15" s="22"/>
      <c r="AI15" s="14" t="s">
        <v>31</v>
      </c>
      <c r="AK15" s="14" t="s">
        <v>32</v>
      </c>
    </row>
    <row r="16" spans="1:37" ht="12.75" customHeight="1" hidden="1">
      <c r="A16" s="125" t="s">
        <v>7</v>
      </c>
      <c r="B16" s="126"/>
      <c r="C16" s="129" t="s">
        <v>84</v>
      </c>
      <c r="D16" s="130"/>
      <c r="E16" s="130"/>
      <c r="F16" s="130"/>
      <c r="G16" s="131"/>
      <c r="H16" s="209" t="s">
        <v>8</v>
      </c>
      <c r="I16" s="135" t="s">
        <v>9</v>
      </c>
      <c r="J16" s="136"/>
      <c r="K16" s="141">
        <f>+'[7]Шуш_3 эт и выше'!K16</f>
        <v>75.11</v>
      </c>
      <c r="L16" s="141"/>
      <c r="M16" s="141"/>
      <c r="N16" s="141"/>
      <c r="O16" s="138">
        <v>0</v>
      </c>
      <c r="P16" s="139"/>
      <c r="Q16" s="139"/>
      <c r="R16" s="139"/>
      <c r="S16" s="140"/>
      <c r="T16" s="141">
        <f>K16</f>
        <v>75.11</v>
      </c>
      <c r="U16" s="141"/>
      <c r="V16" s="141"/>
      <c r="W16" s="141"/>
      <c r="X16" s="141"/>
      <c r="AF16" s="142">
        <f>T16+T17</f>
        <v>232.678265</v>
      </c>
      <c r="AH16" s="15"/>
      <c r="AI16" s="142">
        <v>151.33</v>
      </c>
      <c r="AK16" s="144">
        <f>AF16/AI16</f>
        <v>1.5375554417498183</v>
      </c>
    </row>
    <row r="17" spans="1:37" ht="15.75" customHeight="1" hidden="1">
      <c r="A17" s="127"/>
      <c r="B17" s="128"/>
      <c r="C17" s="132"/>
      <c r="D17" s="133"/>
      <c r="E17" s="133"/>
      <c r="F17" s="133"/>
      <c r="G17" s="134"/>
      <c r="H17" s="209" t="s">
        <v>10</v>
      </c>
      <c r="I17" s="135" t="s">
        <v>11</v>
      </c>
      <c r="J17" s="136"/>
      <c r="K17" s="141">
        <f>+'[7]Шуш_3 эт и выше'!K17</f>
        <v>2481.39</v>
      </c>
      <c r="L17" s="141"/>
      <c r="M17" s="141"/>
      <c r="N17" s="141"/>
      <c r="O17" s="163">
        <f>+'[7]Шуш_3 эт и выше'!O17</f>
        <v>0.0635</v>
      </c>
      <c r="P17" s="164"/>
      <c r="Q17" s="164"/>
      <c r="R17" s="164"/>
      <c r="S17" s="165"/>
      <c r="T17" s="141">
        <f>K17*O17</f>
        <v>157.568265</v>
      </c>
      <c r="U17" s="141"/>
      <c r="V17" s="141"/>
      <c r="W17" s="141"/>
      <c r="X17" s="141"/>
      <c r="AF17" s="143"/>
      <c r="AH17" s="15"/>
      <c r="AI17" s="143"/>
      <c r="AK17" s="145"/>
    </row>
    <row r="18" spans="1:37" ht="18" customHeight="1" hidden="1">
      <c r="A18" s="125" t="s">
        <v>7</v>
      </c>
      <c r="B18" s="126"/>
      <c r="C18" s="129" t="s">
        <v>85</v>
      </c>
      <c r="D18" s="130"/>
      <c r="E18" s="130"/>
      <c r="F18" s="130"/>
      <c r="G18" s="131"/>
      <c r="H18" s="209" t="s">
        <v>8</v>
      </c>
      <c r="I18" s="135" t="s">
        <v>9</v>
      </c>
      <c r="J18" s="136"/>
      <c r="K18" s="141">
        <f>+K16</f>
        <v>75.11</v>
      </c>
      <c r="L18" s="141"/>
      <c r="M18" s="141"/>
      <c r="N18" s="141"/>
      <c r="O18" s="138">
        <v>0</v>
      </c>
      <c r="P18" s="139"/>
      <c r="Q18" s="139"/>
      <c r="R18" s="139"/>
      <c r="S18" s="140"/>
      <c r="T18" s="141">
        <f>K18</f>
        <v>75.11</v>
      </c>
      <c r="U18" s="141"/>
      <c r="V18" s="141"/>
      <c r="W18" s="141"/>
      <c r="X18" s="141"/>
      <c r="AF18" s="142">
        <f>T18+T19</f>
        <v>220.02317599999998</v>
      </c>
      <c r="AH18" s="15"/>
      <c r="AI18" s="142">
        <v>151.33</v>
      </c>
      <c r="AK18" s="144">
        <f>AF18/AI18</f>
        <v>1.4539296636489787</v>
      </c>
    </row>
    <row r="19" spans="1:37" ht="13.5" customHeight="1" hidden="1">
      <c r="A19" s="127"/>
      <c r="B19" s="128"/>
      <c r="C19" s="132"/>
      <c r="D19" s="133"/>
      <c r="E19" s="133"/>
      <c r="F19" s="133"/>
      <c r="G19" s="134"/>
      <c r="H19" s="209" t="s">
        <v>10</v>
      </c>
      <c r="I19" s="135" t="s">
        <v>11</v>
      </c>
      <c r="J19" s="136"/>
      <c r="K19" s="141">
        <f>+K17</f>
        <v>2481.39</v>
      </c>
      <c r="L19" s="141"/>
      <c r="M19" s="141"/>
      <c r="N19" s="141"/>
      <c r="O19" s="163">
        <f>+'[7]Шуш_3 эт и выше'!O19</f>
        <v>0.0584</v>
      </c>
      <c r="P19" s="164"/>
      <c r="Q19" s="164"/>
      <c r="R19" s="164"/>
      <c r="S19" s="165"/>
      <c r="T19" s="141">
        <f>K19*O19</f>
        <v>144.913176</v>
      </c>
      <c r="U19" s="141"/>
      <c r="V19" s="141"/>
      <c r="W19" s="141"/>
      <c r="X19" s="141"/>
      <c r="AF19" s="143"/>
      <c r="AH19" s="15"/>
      <c r="AI19" s="143"/>
      <c r="AK19" s="145"/>
    </row>
    <row r="20" spans="1:37" ht="15" customHeight="1">
      <c r="A20" s="125" t="s">
        <v>7</v>
      </c>
      <c r="B20" s="126"/>
      <c r="C20" s="129" t="s">
        <v>86</v>
      </c>
      <c r="D20" s="130"/>
      <c r="E20" s="130"/>
      <c r="F20" s="130"/>
      <c r="G20" s="131"/>
      <c r="H20" s="209" t="s">
        <v>8</v>
      </c>
      <c r="I20" s="135" t="s">
        <v>9</v>
      </c>
      <c r="J20" s="136"/>
      <c r="K20" s="141">
        <f>+K16</f>
        <v>75.11</v>
      </c>
      <c r="L20" s="141"/>
      <c r="M20" s="141"/>
      <c r="N20" s="141"/>
      <c r="O20" s="138">
        <v>0</v>
      </c>
      <c r="P20" s="139"/>
      <c r="Q20" s="139"/>
      <c r="R20" s="139"/>
      <c r="S20" s="140"/>
      <c r="T20" s="141">
        <f>K20</f>
        <v>75.11</v>
      </c>
      <c r="U20" s="141"/>
      <c r="V20" s="141"/>
      <c r="W20" s="141"/>
      <c r="X20" s="141"/>
      <c r="AF20" s="142">
        <f>T20+T21</f>
        <v>245.33335399999999</v>
      </c>
      <c r="AH20" s="15"/>
      <c r="AI20" s="142">
        <v>151.33</v>
      </c>
      <c r="AK20" s="144">
        <f>AF20/AI20</f>
        <v>1.6211812198506572</v>
      </c>
    </row>
    <row r="21" spans="1:37" ht="15.75" customHeight="1">
      <c r="A21" s="127"/>
      <c r="B21" s="128"/>
      <c r="C21" s="132"/>
      <c r="D21" s="133"/>
      <c r="E21" s="133"/>
      <c r="F21" s="133"/>
      <c r="G21" s="134"/>
      <c r="H21" s="209" t="s">
        <v>10</v>
      </c>
      <c r="I21" s="135" t="s">
        <v>11</v>
      </c>
      <c r="J21" s="136"/>
      <c r="K21" s="141">
        <f>+K17</f>
        <v>2481.39</v>
      </c>
      <c r="L21" s="141"/>
      <c r="M21" s="141"/>
      <c r="N21" s="141"/>
      <c r="O21" s="163">
        <f>+'[7]Шуш_3 эт и выше'!O21</f>
        <v>0.0686</v>
      </c>
      <c r="P21" s="164"/>
      <c r="Q21" s="164"/>
      <c r="R21" s="164"/>
      <c r="S21" s="165"/>
      <c r="T21" s="141">
        <f>K21*O21</f>
        <v>170.22335399999997</v>
      </c>
      <c r="U21" s="141"/>
      <c r="V21" s="141"/>
      <c r="W21" s="141"/>
      <c r="X21" s="141"/>
      <c r="AF21" s="143"/>
      <c r="AH21" s="15"/>
      <c r="AI21" s="143"/>
      <c r="AK21" s="145"/>
    </row>
    <row r="22" spans="1:37" ht="13.5" customHeight="1">
      <c r="A22" s="125" t="s">
        <v>7</v>
      </c>
      <c r="B22" s="126"/>
      <c r="C22" s="129" t="s">
        <v>87</v>
      </c>
      <c r="D22" s="130"/>
      <c r="E22" s="130"/>
      <c r="F22" s="130"/>
      <c r="G22" s="131"/>
      <c r="H22" s="209" t="s">
        <v>8</v>
      </c>
      <c r="I22" s="135" t="s">
        <v>9</v>
      </c>
      <c r="J22" s="136"/>
      <c r="K22" s="141">
        <f>+K16</f>
        <v>75.11</v>
      </c>
      <c r="L22" s="141"/>
      <c r="M22" s="141"/>
      <c r="N22" s="141"/>
      <c r="O22" s="138">
        <v>0</v>
      </c>
      <c r="P22" s="139"/>
      <c r="Q22" s="139"/>
      <c r="R22" s="139"/>
      <c r="S22" s="140"/>
      <c r="T22" s="141">
        <f>K22</f>
        <v>75.11</v>
      </c>
      <c r="U22" s="141"/>
      <c r="V22" s="141"/>
      <c r="W22" s="141"/>
      <c r="X22" s="141"/>
      <c r="AF22" s="142">
        <f>T22+T23</f>
        <v>232.678265</v>
      </c>
      <c r="AH22" s="15"/>
      <c r="AI22" s="142">
        <v>151.33</v>
      </c>
      <c r="AK22" s="144">
        <f>AF22/AI22</f>
        <v>1.5375554417498183</v>
      </c>
    </row>
    <row r="23" spans="1:37" ht="14.25" customHeight="1">
      <c r="A23" s="127"/>
      <c r="B23" s="128"/>
      <c r="C23" s="132"/>
      <c r="D23" s="133"/>
      <c r="E23" s="133"/>
      <c r="F23" s="133"/>
      <c r="G23" s="134"/>
      <c r="H23" s="209" t="s">
        <v>10</v>
      </c>
      <c r="I23" s="135" t="s">
        <v>11</v>
      </c>
      <c r="J23" s="136"/>
      <c r="K23" s="141">
        <f>+K17</f>
        <v>2481.39</v>
      </c>
      <c r="L23" s="141"/>
      <c r="M23" s="141"/>
      <c r="N23" s="141"/>
      <c r="O23" s="163">
        <f>+'[7]Шуш_3 эт и выше'!O23</f>
        <v>0.0635</v>
      </c>
      <c r="P23" s="164"/>
      <c r="Q23" s="164"/>
      <c r="R23" s="164"/>
      <c r="S23" s="165"/>
      <c r="T23" s="141">
        <f>K23*O23</f>
        <v>157.568265</v>
      </c>
      <c r="U23" s="141"/>
      <c r="V23" s="141"/>
      <c r="W23" s="141"/>
      <c r="X23" s="141"/>
      <c r="AF23" s="143"/>
      <c r="AH23" s="15"/>
      <c r="AI23" s="143"/>
      <c r="AK23" s="145"/>
    </row>
    <row r="24" ht="12.75">
      <c r="AH24" s="15"/>
    </row>
    <row r="25" spans="1:34" s="5" customFormat="1" ht="15">
      <c r="A25" s="108" t="s">
        <v>12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210"/>
      <c r="AF25" s="210"/>
      <c r="AG25"/>
      <c r="AH25" s="20"/>
    </row>
    <row r="26" spans="1:34" ht="31.5" customHeight="1">
      <c r="A26" s="189" t="s">
        <v>76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55"/>
      <c r="AB26" s="55"/>
      <c r="AC26" s="55"/>
      <c r="AD26" s="55"/>
      <c r="AF26" s="46">
        <v>0.5</v>
      </c>
      <c r="AH26" s="15"/>
    </row>
    <row r="27" spans="1:32" s="24" customFormat="1" ht="42.75" customHeight="1" hidden="1">
      <c r="A27" s="190" t="s">
        <v>39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56"/>
      <c r="AB27" s="56"/>
      <c r="AC27" s="56"/>
      <c r="AD27" s="56"/>
      <c r="AE27" s="23"/>
      <c r="AF27" s="23"/>
    </row>
    <row r="28" spans="1:34" ht="52.5" hidden="1">
      <c r="A28" s="109" t="s">
        <v>4</v>
      </c>
      <c r="B28" s="110"/>
      <c r="C28" s="111" t="s">
        <v>28</v>
      </c>
      <c r="D28" s="112"/>
      <c r="E28" s="112"/>
      <c r="F28" s="112"/>
      <c r="G28" s="112"/>
      <c r="H28" s="113"/>
      <c r="I28" s="114" t="s">
        <v>5</v>
      </c>
      <c r="J28" s="114"/>
      <c r="K28" s="114" t="s">
        <v>29</v>
      </c>
      <c r="L28" s="114"/>
      <c r="M28" s="114"/>
      <c r="N28" s="114"/>
      <c r="O28" s="114" t="s">
        <v>40</v>
      </c>
      <c r="P28" s="114"/>
      <c r="Q28" s="114"/>
      <c r="R28" s="114"/>
      <c r="S28" s="114"/>
      <c r="T28" s="114" t="s">
        <v>77</v>
      </c>
      <c r="U28" s="114"/>
      <c r="V28" s="114"/>
      <c r="W28" s="114"/>
      <c r="X28" s="114"/>
      <c r="Y28" s="48" t="s">
        <v>78</v>
      </c>
      <c r="Z28" s="48" t="s">
        <v>79</v>
      </c>
      <c r="AH28" s="15"/>
    </row>
    <row r="29" spans="1:37" ht="24.75" customHeight="1" hidden="1">
      <c r="A29" s="118">
        <v>1</v>
      </c>
      <c r="B29" s="119"/>
      <c r="C29" s="118">
        <v>2</v>
      </c>
      <c r="D29" s="120"/>
      <c r="E29" s="120"/>
      <c r="F29" s="120"/>
      <c r="G29" s="120"/>
      <c r="H29" s="119"/>
      <c r="I29" s="121">
        <v>3</v>
      </c>
      <c r="J29" s="121"/>
      <c r="K29" s="121">
        <v>4</v>
      </c>
      <c r="L29" s="121"/>
      <c r="M29" s="121"/>
      <c r="N29" s="121"/>
      <c r="O29" s="121">
        <v>5</v>
      </c>
      <c r="P29" s="121"/>
      <c r="Q29" s="121"/>
      <c r="R29" s="121"/>
      <c r="S29" s="121"/>
      <c r="T29" s="122" t="s">
        <v>80</v>
      </c>
      <c r="U29" s="123"/>
      <c r="V29" s="123"/>
      <c r="W29" s="123"/>
      <c r="X29" s="124"/>
      <c r="Y29" s="45" t="s">
        <v>93</v>
      </c>
      <c r="Z29" s="45" t="s">
        <v>81</v>
      </c>
      <c r="AF29" s="14" t="s">
        <v>33</v>
      </c>
      <c r="AH29" s="15"/>
      <c r="AI29" s="14" t="s">
        <v>33</v>
      </c>
      <c r="AK29" s="14" t="s">
        <v>32</v>
      </c>
    </row>
    <row r="30" spans="1:37" ht="12.75" customHeight="1" hidden="1">
      <c r="A30" s="125" t="s">
        <v>7</v>
      </c>
      <c r="B30" s="126"/>
      <c r="C30" s="129" t="s">
        <v>84</v>
      </c>
      <c r="D30" s="130"/>
      <c r="E30" s="130"/>
      <c r="F30" s="130"/>
      <c r="G30" s="131"/>
      <c r="H30" s="209" t="s">
        <v>8</v>
      </c>
      <c r="I30" s="135" t="s">
        <v>9</v>
      </c>
      <c r="J30" s="136"/>
      <c r="K30" s="141">
        <f aca="true" t="shared" si="0" ref="K30:K37">K16</f>
        <v>75.11</v>
      </c>
      <c r="L30" s="141"/>
      <c r="M30" s="141"/>
      <c r="N30" s="141"/>
      <c r="O30" s="159">
        <f>+ROUND('[7]Шуш_3 эт и выше'!O30,2)</f>
        <v>3.3</v>
      </c>
      <c r="P30" s="159"/>
      <c r="Q30" s="159"/>
      <c r="R30" s="159"/>
      <c r="S30" s="159"/>
      <c r="T30" s="141">
        <f>ROUND(K30*O30,2)</f>
        <v>247.86</v>
      </c>
      <c r="U30" s="141"/>
      <c r="V30" s="141"/>
      <c r="W30" s="141"/>
      <c r="X30" s="141"/>
      <c r="Y30" s="49">
        <f>ROUND(T30*$AF$26,2)</f>
        <v>123.93</v>
      </c>
      <c r="Z30" s="50">
        <f aca="true" t="shared" si="1" ref="Z30:Z37">+T30+Y30</f>
        <v>371.79</v>
      </c>
      <c r="AF30" s="142">
        <f>Z30+Z31</f>
        <v>891.8893439999999</v>
      </c>
      <c r="AH30" s="15"/>
      <c r="AI30" s="157">
        <v>844.99</v>
      </c>
      <c r="AK30" s="144">
        <f>AF30/AI30</f>
        <v>1.055502839086853</v>
      </c>
    </row>
    <row r="31" spans="1:37" ht="12.75" customHeight="1" hidden="1">
      <c r="A31" s="127"/>
      <c r="B31" s="128"/>
      <c r="C31" s="132"/>
      <c r="D31" s="133"/>
      <c r="E31" s="133"/>
      <c r="F31" s="133"/>
      <c r="G31" s="134"/>
      <c r="H31" s="209" t="s">
        <v>10</v>
      </c>
      <c r="I31" s="135" t="s">
        <v>11</v>
      </c>
      <c r="J31" s="136"/>
      <c r="K31" s="141">
        <f t="shared" si="0"/>
        <v>2481.39</v>
      </c>
      <c r="L31" s="141"/>
      <c r="M31" s="141"/>
      <c r="N31" s="141"/>
      <c r="O31" s="159">
        <f>+'[7]Шуш_3 эт и выше'!O31</f>
        <v>0.2096</v>
      </c>
      <c r="P31" s="159"/>
      <c r="Q31" s="159"/>
      <c r="R31" s="159"/>
      <c r="S31" s="159"/>
      <c r="T31" s="141">
        <f>K31*O31</f>
        <v>520.099344</v>
      </c>
      <c r="U31" s="141"/>
      <c r="V31" s="141"/>
      <c r="W31" s="141"/>
      <c r="X31" s="141"/>
      <c r="Y31" s="51">
        <v>0</v>
      </c>
      <c r="Z31" s="50">
        <f t="shared" si="1"/>
        <v>520.099344</v>
      </c>
      <c r="AF31" s="143"/>
      <c r="AH31" s="15"/>
      <c r="AI31" s="158"/>
      <c r="AK31" s="145"/>
    </row>
    <row r="32" spans="1:37" ht="12.75" customHeight="1" hidden="1">
      <c r="A32" s="125" t="s">
        <v>7</v>
      </c>
      <c r="B32" s="126"/>
      <c r="C32" s="129" t="s">
        <v>85</v>
      </c>
      <c r="D32" s="130"/>
      <c r="E32" s="130"/>
      <c r="F32" s="130"/>
      <c r="G32" s="131"/>
      <c r="H32" s="209" t="s">
        <v>8</v>
      </c>
      <c r="I32" s="135" t="s">
        <v>9</v>
      </c>
      <c r="J32" s="136"/>
      <c r="K32" s="141">
        <f t="shared" si="0"/>
        <v>75.11</v>
      </c>
      <c r="L32" s="141"/>
      <c r="M32" s="141"/>
      <c r="N32" s="141"/>
      <c r="O32" s="159">
        <f>+ROUND('[7]Шуш_3 эт и выше'!O32,2)</f>
        <v>3.3</v>
      </c>
      <c r="P32" s="159"/>
      <c r="Q32" s="159"/>
      <c r="R32" s="159"/>
      <c r="S32" s="159"/>
      <c r="T32" s="141">
        <f>ROUND(K32*O32,2)</f>
        <v>247.86</v>
      </c>
      <c r="U32" s="141"/>
      <c r="V32" s="141"/>
      <c r="W32" s="141"/>
      <c r="X32" s="141"/>
      <c r="Y32" s="49">
        <f>ROUND(T32*$AF$26,2)</f>
        <v>123.93</v>
      </c>
      <c r="Z32" s="50">
        <f t="shared" si="1"/>
        <v>371.79</v>
      </c>
      <c r="AF32" s="142">
        <f>Z32+Z33</f>
        <v>849.953853</v>
      </c>
      <c r="AH32" s="15"/>
      <c r="AI32" s="157">
        <v>844.99</v>
      </c>
      <c r="AK32" s="144">
        <f>AF32/AI32</f>
        <v>1.00587445176866</v>
      </c>
    </row>
    <row r="33" spans="1:37" ht="12.75" customHeight="1" hidden="1">
      <c r="A33" s="127"/>
      <c r="B33" s="128"/>
      <c r="C33" s="132"/>
      <c r="D33" s="133"/>
      <c r="E33" s="133"/>
      <c r="F33" s="133"/>
      <c r="G33" s="134"/>
      <c r="H33" s="209" t="s">
        <v>10</v>
      </c>
      <c r="I33" s="135" t="s">
        <v>11</v>
      </c>
      <c r="J33" s="136"/>
      <c r="K33" s="141">
        <f t="shared" si="0"/>
        <v>2481.39</v>
      </c>
      <c r="L33" s="141"/>
      <c r="M33" s="141"/>
      <c r="N33" s="141"/>
      <c r="O33" s="159">
        <f>+'[7]Шуш_3 эт и выше'!O33</f>
        <v>0.1927</v>
      </c>
      <c r="P33" s="159"/>
      <c r="Q33" s="159"/>
      <c r="R33" s="159"/>
      <c r="S33" s="159"/>
      <c r="T33" s="141">
        <f>K33*O33</f>
        <v>478.163853</v>
      </c>
      <c r="U33" s="141"/>
      <c r="V33" s="141"/>
      <c r="W33" s="141"/>
      <c r="X33" s="141"/>
      <c r="Y33" s="51">
        <v>0</v>
      </c>
      <c r="Z33" s="50">
        <f t="shared" si="1"/>
        <v>478.163853</v>
      </c>
      <c r="AF33" s="143"/>
      <c r="AH33" s="15"/>
      <c r="AI33" s="158"/>
      <c r="AK33" s="145"/>
    </row>
    <row r="34" spans="1:37" ht="12.75" customHeight="1" hidden="1">
      <c r="A34" s="125" t="s">
        <v>7</v>
      </c>
      <c r="B34" s="126"/>
      <c r="C34" s="129" t="s">
        <v>86</v>
      </c>
      <c r="D34" s="130"/>
      <c r="E34" s="130"/>
      <c r="F34" s="130"/>
      <c r="G34" s="131"/>
      <c r="H34" s="209" t="s">
        <v>8</v>
      </c>
      <c r="I34" s="135" t="s">
        <v>9</v>
      </c>
      <c r="J34" s="136"/>
      <c r="K34" s="141">
        <f t="shared" si="0"/>
        <v>75.11</v>
      </c>
      <c r="L34" s="141"/>
      <c r="M34" s="141"/>
      <c r="N34" s="141"/>
      <c r="O34" s="159">
        <f>+ROUND('[7]Шуш_3 эт и выше'!O34,2)</f>
        <v>3.3</v>
      </c>
      <c r="P34" s="159"/>
      <c r="Q34" s="159"/>
      <c r="R34" s="159"/>
      <c r="S34" s="159"/>
      <c r="T34" s="141">
        <f>ROUND(K34*O34,2)</f>
        <v>247.86</v>
      </c>
      <c r="U34" s="141"/>
      <c r="V34" s="141"/>
      <c r="W34" s="141"/>
      <c r="X34" s="141"/>
      <c r="Y34" s="49">
        <f>ROUND(T34*$AF$26,2)</f>
        <v>123.93</v>
      </c>
      <c r="Z34" s="50">
        <f t="shared" si="1"/>
        <v>371.79</v>
      </c>
      <c r="AF34" s="142">
        <f>Z34+Z35</f>
        <v>933.5766959999999</v>
      </c>
      <c r="AH34" s="15"/>
      <c r="AI34" s="157">
        <v>844.99</v>
      </c>
      <c r="AK34" s="144">
        <f>AF34/AI34</f>
        <v>1.1048375673084887</v>
      </c>
    </row>
    <row r="35" spans="1:37" ht="12.75" customHeight="1" hidden="1">
      <c r="A35" s="127"/>
      <c r="B35" s="128"/>
      <c r="C35" s="132"/>
      <c r="D35" s="133"/>
      <c r="E35" s="133"/>
      <c r="F35" s="133"/>
      <c r="G35" s="134"/>
      <c r="H35" s="209" t="s">
        <v>10</v>
      </c>
      <c r="I35" s="135" t="s">
        <v>11</v>
      </c>
      <c r="J35" s="136"/>
      <c r="K35" s="141">
        <f t="shared" si="0"/>
        <v>2481.39</v>
      </c>
      <c r="L35" s="141"/>
      <c r="M35" s="141"/>
      <c r="N35" s="141"/>
      <c r="O35" s="159">
        <f>+'[7]Шуш_3 эт и выше'!O35</f>
        <v>0.2264</v>
      </c>
      <c r="P35" s="159"/>
      <c r="Q35" s="159"/>
      <c r="R35" s="159"/>
      <c r="S35" s="159"/>
      <c r="T35" s="141">
        <f>K35*O35</f>
        <v>561.7866959999999</v>
      </c>
      <c r="U35" s="141"/>
      <c r="V35" s="141"/>
      <c r="W35" s="141"/>
      <c r="X35" s="141"/>
      <c r="Y35" s="51">
        <v>0</v>
      </c>
      <c r="Z35" s="50">
        <f t="shared" si="1"/>
        <v>561.7866959999999</v>
      </c>
      <c r="AF35" s="143"/>
      <c r="AH35" s="15"/>
      <c r="AI35" s="158"/>
      <c r="AK35" s="145"/>
    </row>
    <row r="36" spans="1:37" ht="12.75" customHeight="1" hidden="1">
      <c r="A36" s="125" t="s">
        <v>7</v>
      </c>
      <c r="B36" s="126"/>
      <c r="C36" s="129" t="s">
        <v>87</v>
      </c>
      <c r="D36" s="130"/>
      <c r="E36" s="130"/>
      <c r="F36" s="130"/>
      <c r="G36" s="131"/>
      <c r="H36" s="209" t="s">
        <v>8</v>
      </c>
      <c r="I36" s="135" t="s">
        <v>9</v>
      </c>
      <c r="J36" s="136"/>
      <c r="K36" s="141">
        <f t="shared" si="0"/>
        <v>75.11</v>
      </c>
      <c r="L36" s="141"/>
      <c r="M36" s="141"/>
      <c r="N36" s="141"/>
      <c r="O36" s="159">
        <f>+ROUND('[7]Шуш_3 эт и выше'!O36,2)</f>
        <v>3.3</v>
      </c>
      <c r="P36" s="159"/>
      <c r="Q36" s="159"/>
      <c r="R36" s="159"/>
      <c r="S36" s="159"/>
      <c r="T36" s="141">
        <f>ROUND(K36*O36,2)</f>
        <v>247.86</v>
      </c>
      <c r="U36" s="141"/>
      <c r="V36" s="141"/>
      <c r="W36" s="141"/>
      <c r="X36" s="141"/>
      <c r="Y36" s="49">
        <f>ROUND(T36*$AF$26,2)</f>
        <v>123.93</v>
      </c>
      <c r="Z36" s="50">
        <f t="shared" si="1"/>
        <v>371.79</v>
      </c>
      <c r="AF36" s="142">
        <f>Z36+Z37</f>
        <v>891.8893439999999</v>
      </c>
      <c r="AH36" s="15"/>
      <c r="AI36" s="157">
        <v>844.99</v>
      </c>
      <c r="AK36" s="144">
        <f>AF36/AI36</f>
        <v>1.055502839086853</v>
      </c>
    </row>
    <row r="37" spans="1:37" ht="12.75" customHeight="1" hidden="1">
      <c r="A37" s="127"/>
      <c r="B37" s="128"/>
      <c r="C37" s="132"/>
      <c r="D37" s="133"/>
      <c r="E37" s="133"/>
      <c r="F37" s="133"/>
      <c r="G37" s="134"/>
      <c r="H37" s="209" t="s">
        <v>10</v>
      </c>
      <c r="I37" s="135" t="s">
        <v>11</v>
      </c>
      <c r="J37" s="136"/>
      <c r="K37" s="141">
        <f t="shared" si="0"/>
        <v>2481.39</v>
      </c>
      <c r="L37" s="141"/>
      <c r="M37" s="141"/>
      <c r="N37" s="141"/>
      <c r="O37" s="159">
        <f>+'[7]Шуш_3 эт и выше'!O37</f>
        <v>0.2096</v>
      </c>
      <c r="P37" s="159"/>
      <c r="Q37" s="159"/>
      <c r="R37" s="159"/>
      <c r="S37" s="159"/>
      <c r="T37" s="141">
        <f>K37*O37</f>
        <v>520.099344</v>
      </c>
      <c r="U37" s="141"/>
      <c r="V37" s="141"/>
      <c r="W37" s="141"/>
      <c r="X37" s="141"/>
      <c r="Y37" s="51">
        <v>0</v>
      </c>
      <c r="Z37" s="50">
        <f t="shared" si="1"/>
        <v>520.099344</v>
      </c>
      <c r="AF37" s="143"/>
      <c r="AH37" s="15"/>
      <c r="AI37" s="158"/>
      <c r="AK37" s="145"/>
    </row>
    <row r="38" spans="4:34" ht="12.75" hidden="1">
      <c r="D38" s="61"/>
      <c r="E38" s="61"/>
      <c r="F38" s="61"/>
      <c r="G38" s="61"/>
      <c r="H38" s="61"/>
      <c r="I38" s="61"/>
      <c r="J38" s="61"/>
      <c r="AH38" s="15"/>
    </row>
    <row r="39" spans="1:32" s="24" customFormat="1" ht="38.25" customHeight="1">
      <c r="A39" s="149" t="s">
        <v>41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23"/>
      <c r="AF39" s="23"/>
    </row>
    <row r="40" spans="1:34" ht="52.5">
      <c r="A40" s="109" t="s">
        <v>4</v>
      </c>
      <c r="B40" s="110"/>
      <c r="C40" s="111" t="s">
        <v>28</v>
      </c>
      <c r="D40" s="112"/>
      <c r="E40" s="112"/>
      <c r="F40" s="112"/>
      <c r="G40" s="112"/>
      <c r="H40" s="113"/>
      <c r="I40" s="114" t="s">
        <v>5</v>
      </c>
      <c r="J40" s="114"/>
      <c r="K40" s="114" t="s">
        <v>29</v>
      </c>
      <c r="L40" s="114"/>
      <c r="M40" s="114"/>
      <c r="N40" s="114"/>
      <c r="O40" s="114" t="str">
        <f>+O28</f>
        <v>Норматив
 горячей воды
куб.м. ** Гкал/куб.м</v>
      </c>
      <c r="P40" s="114"/>
      <c r="Q40" s="114"/>
      <c r="R40" s="114"/>
      <c r="S40" s="114"/>
      <c r="T40" s="114" t="s">
        <v>77</v>
      </c>
      <c r="U40" s="114"/>
      <c r="V40" s="114"/>
      <c r="W40" s="114"/>
      <c r="X40" s="114"/>
      <c r="Y40" s="52" t="s">
        <v>78</v>
      </c>
      <c r="Z40" s="48" t="s">
        <v>79</v>
      </c>
      <c r="AH40" s="15"/>
    </row>
    <row r="41" spans="1:37" ht="25.5" customHeight="1">
      <c r="A41" s="118">
        <v>1</v>
      </c>
      <c r="B41" s="119"/>
      <c r="C41" s="118">
        <v>2</v>
      </c>
      <c r="D41" s="120"/>
      <c r="E41" s="120"/>
      <c r="F41" s="120"/>
      <c r="G41" s="120"/>
      <c r="H41" s="119"/>
      <c r="I41" s="121">
        <v>3</v>
      </c>
      <c r="J41" s="121"/>
      <c r="K41" s="121">
        <v>4</v>
      </c>
      <c r="L41" s="121"/>
      <c r="M41" s="121"/>
      <c r="N41" s="121"/>
      <c r="O41" s="121">
        <v>5</v>
      </c>
      <c r="P41" s="121"/>
      <c r="Q41" s="121"/>
      <c r="R41" s="121"/>
      <c r="S41" s="121"/>
      <c r="T41" s="122" t="s">
        <v>80</v>
      </c>
      <c r="U41" s="123"/>
      <c r="V41" s="123"/>
      <c r="W41" s="123"/>
      <c r="X41" s="124"/>
      <c r="Y41" s="45" t="s">
        <v>93</v>
      </c>
      <c r="Z41" s="45" t="s">
        <v>81</v>
      </c>
      <c r="AH41" s="15"/>
      <c r="AI41" s="14"/>
      <c r="AK41" s="14"/>
    </row>
    <row r="42" spans="1:37" ht="12.75" customHeight="1" hidden="1">
      <c r="A42" s="125" t="s">
        <v>7</v>
      </c>
      <c r="B42" s="126"/>
      <c r="C42" s="129" t="s">
        <v>84</v>
      </c>
      <c r="D42" s="130"/>
      <c r="E42" s="130"/>
      <c r="F42" s="130"/>
      <c r="G42" s="131"/>
      <c r="H42" s="209" t="s">
        <v>8</v>
      </c>
      <c r="I42" s="135" t="s">
        <v>9</v>
      </c>
      <c r="J42" s="136"/>
      <c r="K42" s="141">
        <f>K16</f>
        <v>75.11</v>
      </c>
      <c r="L42" s="141"/>
      <c r="M42" s="141"/>
      <c r="N42" s="141"/>
      <c r="O42" s="163">
        <f>+ROUND('[7]Шуш_3 эт и выше'!O42,2)</f>
        <v>3.24</v>
      </c>
      <c r="P42" s="164"/>
      <c r="Q42" s="164"/>
      <c r="R42" s="164"/>
      <c r="S42" s="165"/>
      <c r="T42" s="141">
        <f>ROUND(K42*O42,2)</f>
        <v>243.36</v>
      </c>
      <c r="U42" s="141"/>
      <c r="V42" s="141"/>
      <c r="W42" s="141"/>
      <c r="X42" s="141"/>
      <c r="Y42" s="49">
        <f>ROUND(T42*$AF$26,2)</f>
        <v>121.68</v>
      </c>
      <c r="Z42" s="50">
        <f aca="true" t="shared" si="2" ref="Z42:Z49">+T42+Y42</f>
        <v>365.04</v>
      </c>
      <c r="AF42" s="142">
        <f>Z42+Z43</f>
        <v>875.461923</v>
      </c>
      <c r="AH42" s="15"/>
      <c r="AI42" s="157">
        <v>810.49</v>
      </c>
      <c r="AK42" s="144">
        <f>AF42/AI42</f>
        <v>1.0801637564929856</v>
      </c>
    </row>
    <row r="43" spans="1:37" ht="12.75" customHeight="1" hidden="1">
      <c r="A43" s="127"/>
      <c r="B43" s="128"/>
      <c r="C43" s="132"/>
      <c r="D43" s="133"/>
      <c r="E43" s="133"/>
      <c r="F43" s="133"/>
      <c r="G43" s="134"/>
      <c r="H43" s="209" t="s">
        <v>10</v>
      </c>
      <c r="I43" s="135" t="s">
        <v>11</v>
      </c>
      <c r="J43" s="136"/>
      <c r="K43" s="141">
        <f>K17</f>
        <v>2481.39</v>
      </c>
      <c r="L43" s="141"/>
      <c r="M43" s="141"/>
      <c r="N43" s="141"/>
      <c r="O43" s="159">
        <f>+'[7]Шуш_3 эт и выше'!O43</f>
        <v>0.2057</v>
      </c>
      <c r="P43" s="159"/>
      <c r="Q43" s="159"/>
      <c r="R43" s="159"/>
      <c r="S43" s="159"/>
      <c r="T43" s="141">
        <f>K43*O43</f>
        <v>510.42192299999994</v>
      </c>
      <c r="U43" s="141"/>
      <c r="V43" s="141"/>
      <c r="W43" s="141"/>
      <c r="X43" s="141"/>
      <c r="Y43" s="51">
        <v>0</v>
      </c>
      <c r="Z43" s="50">
        <f t="shared" si="2"/>
        <v>510.42192299999994</v>
      </c>
      <c r="AF43" s="143"/>
      <c r="AH43" s="15"/>
      <c r="AI43" s="158"/>
      <c r="AK43" s="145"/>
    </row>
    <row r="44" spans="1:37" ht="12.75" customHeight="1" hidden="1">
      <c r="A44" s="125" t="s">
        <v>7</v>
      </c>
      <c r="B44" s="126"/>
      <c r="C44" s="129" t="s">
        <v>85</v>
      </c>
      <c r="D44" s="130"/>
      <c r="E44" s="130"/>
      <c r="F44" s="130"/>
      <c r="G44" s="131"/>
      <c r="H44" s="209" t="s">
        <v>8</v>
      </c>
      <c r="I44" s="135" t="s">
        <v>9</v>
      </c>
      <c r="J44" s="136"/>
      <c r="K44" s="141">
        <f aca="true" t="shared" si="3" ref="K44:K49">K30</f>
        <v>75.11</v>
      </c>
      <c r="L44" s="141"/>
      <c r="M44" s="141"/>
      <c r="N44" s="141"/>
      <c r="O44" s="159">
        <f>+ROUND('[7]Шуш_3 эт и выше'!O44,2)</f>
        <v>3.24</v>
      </c>
      <c r="P44" s="159"/>
      <c r="Q44" s="159"/>
      <c r="R44" s="159"/>
      <c r="S44" s="159"/>
      <c r="T44" s="141">
        <f>ROUND(K44*O44,2)</f>
        <v>243.36</v>
      </c>
      <c r="U44" s="141"/>
      <c r="V44" s="141"/>
      <c r="W44" s="141"/>
      <c r="X44" s="141"/>
      <c r="Y44" s="49">
        <f>ROUND(T44*$AF$26,2)</f>
        <v>121.68</v>
      </c>
      <c r="Z44" s="50">
        <f t="shared" si="2"/>
        <v>365.04</v>
      </c>
      <c r="AF44" s="142">
        <f>Z44+Z45</f>
        <v>834.518988</v>
      </c>
      <c r="AH44" s="15"/>
      <c r="AI44" s="157">
        <v>844.99</v>
      </c>
      <c r="AK44" s="144">
        <f>AF44/AI44</f>
        <v>0.9876081231730554</v>
      </c>
    </row>
    <row r="45" spans="1:37" ht="12.75" customHeight="1" hidden="1">
      <c r="A45" s="127"/>
      <c r="B45" s="128"/>
      <c r="C45" s="132"/>
      <c r="D45" s="133"/>
      <c r="E45" s="133"/>
      <c r="F45" s="133"/>
      <c r="G45" s="134"/>
      <c r="H45" s="209" t="s">
        <v>10</v>
      </c>
      <c r="I45" s="135" t="s">
        <v>11</v>
      </c>
      <c r="J45" s="136"/>
      <c r="K45" s="141">
        <f t="shared" si="3"/>
        <v>2481.39</v>
      </c>
      <c r="L45" s="141"/>
      <c r="M45" s="141"/>
      <c r="N45" s="141"/>
      <c r="O45" s="159">
        <f>+'[7]Шуш_3 эт и выше'!O45</f>
        <v>0.1892</v>
      </c>
      <c r="P45" s="159"/>
      <c r="Q45" s="159"/>
      <c r="R45" s="159"/>
      <c r="S45" s="159"/>
      <c r="T45" s="141">
        <f>K45*O45</f>
        <v>469.478988</v>
      </c>
      <c r="U45" s="141"/>
      <c r="V45" s="141"/>
      <c r="W45" s="141"/>
      <c r="X45" s="141"/>
      <c r="Y45" s="51">
        <v>0</v>
      </c>
      <c r="Z45" s="50">
        <f t="shared" si="2"/>
        <v>469.478988</v>
      </c>
      <c r="AF45" s="143"/>
      <c r="AH45" s="15"/>
      <c r="AI45" s="158"/>
      <c r="AK45" s="145"/>
    </row>
    <row r="46" spans="1:37" ht="12.75" customHeight="1">
      <c r="A46" s="125" t="s">
        <v>7</v>
      </c>
      <c r="B46" s="126"/>
      <c r="C46" s="129" t="s">
        <v>86</v>
      </c>
      <c r="D46" s="130"/>
      <c r="E46" s="130"/>
      <c r="F46" s="130"/>
      <c r="G46" s="131"/>
      <c r="H46" s="209" t="s">
        <v>8</v>
      </c>
      <c r="I46" s="135" t="s">
        <v>9</v>
      </c>
      <c r="J46" s="136"/>
      <c r="K46" s="141">
        <f t="shared" si="3"/>
        <v>75.11</v>
      </c>
      <c r="L46" s="141"/>
      <c r="M46" s="141"/>
      <c r="N46" s="141"/>
      <c r="O46" s="159">
        <f>+ROUND('[7]Шуш_3 эт и выше'!O46,2)</f>
        <v>3.24</v>
      </c>
      <c r="P46" s="159"/>
      <c r="Q46" s="159"/>
      <c r="R46" s="159"/>
      <c r="S46" s="159"/>
      <c r="T46" s="141">
        <f>ROUND(K46*O46,2)</f>
        <v>243.36</v>
      </c>
      <c r="U46" s="141"/>
      <c r="V46" s="141"/>
      <c r="W46" s="141"/>
      <c r="X46" s="141"/>
      <c r="Y46" s="49">
        <f>ROUND(T46*$AF$26,2)</f>
        <v>121.68</v>
      </c>
      <c r="Z46" s="50">
        <f t="shared" si="2"/>
        <v>365.04</v>
      </c>
      <c r="AF46" s="142">
        <f>Z46+Z47</f>
        <v>916.6529969999999</v>
      </c>
      <c r="AH46" s="15"/>
      <c r="AI46" s="157">
        <v>844.99</v>
      </c>
      <c r="AK46" s="144">
        <f>AF46/AI46</f>
        <v>1.08480928413354</v>
      </c>
    </row>
    <row r="47" spans="1:37" ht="12.75" customHeight="1">
      <c r="A47" s="127"/>
      <c r="B47" s="128"/>
      <c r="C47" s="132"/>
      <c r="D47" s="133"/>
      <c r="E47" s="133"/>
      <c r="F47" s="133"/>
      <c r="G47" s="134"/>
      <c r="H47" s="209" t="s">
        <v>10</v>
      </c>
      <c r="I47" s="135" t="s">
        <v>11</v>
      </c>
      <c r="J47" s="136"/>
      <c r="K47" s="141">
        <f t="shared" si="3"/>
        <v>2481.39</v>
      </c>
      <c r="L47" s="141"/>
      <c r="M47" s="141"/>
      <c r="N47" s="141"/>
      <c r="O47" s="159">
        <f>+'[7]Шуш_3 эт и выше'!O47</f>
        <v>0.2223</v>
      </c>
      <c r="P47" s="159"/>
      <c r="Q47" s="159"/>
      <c r="R47" s="159"/>
      <c r="S47" s="159"/>
      <c r="T47" s="141">
        <f>K47*O47</f>
        <v>551.612997</v>
      </c>
      <c r="U47" s="141"/>
      <c r="V47" s="141"/>
      <c r="W47" s="141"/>
      <c r="X47" s="141"/>
      <c r="Y47" s="51">
        <v>0</v>
      </c>
      <c r="Z47" s="50">
        <f t="shared" si="2"/>
        <v>551.612997</v>
      </c>
      <c r="AF47" s="143"/>
      <c r="AH47" s="15"/>
      <c r="AI47" s="158"/>
      <c r="AK47" s="145"/>
    </row>
    <row r="48" spans="1:37" ht="12.75" customHeight="1">
      <c r="A48" s="125" t="s">
        <v>7</v>
      </c>
      <c r="B48" s="126"/>
      <c r="C48" s="129" t="s">
        <v>87</v>
      </c>
      <c r="D48" s="130"/>
      <c r="E48" s="130"/>
      <c r="F48" s="130"/>
      <c r="G48" s="131"/>
      <c r="H48" s="209" t="s">
        <v>8</v>
      </c>
      <c r="I48" s="135" t="s">
        <v>9</v>
      </c>
      <c r="J48" s="136"/>
      <c r="K48" s="141">
        <f t="shared" si="3"/>
        <v>75.11</v>
      </c>
      <c r="L48" s="141"/>
      <c r="M48" s="141"/>
      <c r="N48" s="141"/>
      <c r="O48" s="159">
        <f>+ROUND('[7]Шуш_3 эт и выше'!O48,2)</f>
        <v>3.24</v>
      </c>
      <c r="P48" s="159"/>
      <c r="Q48" s="159"/>
      <c r="R48" s="159"/>
      <c r="S48" s="159"/>
      <c r="T48" s="141">
        <f>ROUND(K48*O48,2)</f>
        <v>243.36</v>
      </c>
      <c r="U48" s="141"/>
      <c r="V48" s="141"/>
      <c r="W48" s="141"/>
      <c r="X48" s="141"/>
      <c r="Y48" s="49">
        <f>ROUND(T48*$AF$26,2)</f>
        <v>121.68</v>
      </c>
      <c r="Z48" s="50">
        <f t="shared" si="2"/>
        <v>365.04</v>
      </c>
      <c r="AF48" s="142">
        <f>Z48+Z49</f>
        <v>875.461923</v>
      </c>
      <c r="AH48" s="15"/>
      <c r="AI48" s="157">
        <v>844.99</v>
      </c>
      <c r="AK48" s="144">
        <f>AF48/AI48</f>
        <v>1.036061874105019</v>
      </c>
    </row>
    <row r="49" spans="1:37" ht="12.75" customHeight="1">
      <c r="A49" s="127"/>
      <c r="B49" s="128"/>
      <c r="C49" s="132"/>
      <c r="D49" s="133"/>
      <c r="E49" s="133"/>
      <c r="F49" s="133"/>
      <c r="G49" s="134"/>
      <c r="H49" s="209" t="s">
        <v>10</v>
      </c>
      <c r="I49" s="135" t="s">
        <v>11</v>
      </c>
      <c r="J49" s="136"/>
      <c r="K49" s="141">
        <f t="shared" si="3"/>
        <v>2481.39</v>
      </c>
      <c r="L49" s="141"/>
      <c r="M49" s="141"/>
      <c r="N49" s="141"/>
      <c r="O49" s="159">
        <f>+'[7]Шуш_3 эт и выше'!O49</f>
        <v>0.2057</v>
      </c>
      <c r="P49" s="159"/>
      <c r="Q49" s="159"/>
      <c r="R49" s="159"/>
      <c r="S49" s="159"/>
      <c r="T49" s="141">
        <f>K49*O49</f>
        <v>510.42192299999994</v>
      </c>
      <c r="U49" s="141"/>
      <c r="V49" s="141"/>
      <c r="W49" s="141"/>
      <c r="X49" s="141"/>
      <c r="Y49" s="51">
        <v>0</v>
      </c>
      <c r="Z49" s="50">
        <f t="shared" si="2"/>
        <v>510.42192299999994</v>
      </c>
      <c r="AF49" s="143"/>
      <c r="AH49" s="15"/>
      <c r="AI49" s="158"/>
      <c r="AK49" s="145"/>
    </row>
    <row r="50" spans="4:34" ht="12.75" hidden="1">
      <c r="D50" s="61"/>
      <c r="E50" s="61"/>
      <c r="F50" s="61"/>
      <c r="G50" s="61"/>
      <c r="H50" s="61"/>
      <c r="I50" s="61"/>
      <c r="J50" s="61"/>
      <c r="AH50" s="15"/>
    </row>
    <row r="51" spans="1:32" s="24" customFormat="1" ht="38.25" customHeight="1" hidden="1">
      <c r="A51" s="149" t="s">
        <v>42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</row>
    <row r="52" spans="1:34" ht="52.5" hidden="1">
      <c r="A52" s="109" t="s">
        <v>4</v>
      </c>
      <c r="B52" s="110"/>
      <c r="C52" s="111" t="s">
        <v>28</v>
      </c>
      <c r="D52" s="112"/>
      <c r="E52" s="112"/>
      <c r="F52" s="112"/>
      <c r="G52" s="112"/>
      <c r="H52" s="113"/>
      <c r="I52" s="114" t="s">
        <v>5</v>
      </c>
      <c r="J52" s="114"/>
      <c r="K52" s="114" t="s">
        <v>29</v>
      </c>
      <c r="L52" s="114"/>
      <c r="M52" s="114"/>
      <c r="N52" s="114"/>
      <c r="O52" s="114" t="str">
        <f>+O40</f>
        <v>Норматив
 горячей воды
куб.м. ** Гкал/куб.м</v>
      </c>
      <c r="P52" s="114"/>
      <c r="Q52" s="114"/>
      <c r="R52" s="114"/>
      <c r="S52" s="114"/>
      <c r="T52" s="114" t="s">
        <v>77</v>
      </c>
      <c r="U52" s="114"/>
      <c r="V52" s="114"/>
      <c r="W52" s="114"/>
      <c r="X52" s="114"/>
      <c r="Y52" s="48" t="s">
        <v>78</v>
      </c>
      <c r="Z52" s="48" t="s">
        <v>79</v>
      </c>
      <c r="AH52" s="15"/>
    </row>
    <row r="53" spans="1:37" ht="12.75" customHeight="1" hidden="1">
      <c r="A53" s="118">
        <v>1</v>
      </c>
      <c r="B53" s="119"/>
      <c r="C53" s="118">
        <v>2</v>
      </c>
      <c r="D53" s="120"/>
      <c r="E53" s="120"/>
      <c r="F53" s="120"/>
      <c r="G53" s="120"/>
      <c r="H53" s="119"/>
      <c r="I53" s="121">
        <v>3</v>
      </c>
      <c r="J53" s="121"/>
      <c r="K53" s="121">
        <v>4</v>
      </c>
      <c r="L53" s="121"/>
      <c r="M53" s="121"/>
      <c r="N53" s="121"/>
      <c r="O53" s="121">
        <v>5</v>
      </c>
      <c r="P53" s="121"/>
      <c r="Q53" s="121"/>
      <c r="R53" s="121"/>
      <c r="S53" s="121"/>
      <c r="T53" s="122">
        <v>6</v>
      </c>
      <c r="U53" s="123"/>
      <c r="V53" s="123"/>
      <c r="W53" s="123"/>
      <c r="X53" s="124"/>
      <c r="Y53" s="45">
        <v>7</v>
      </c>
      <c r="Z53" s="45">
        <v>8</v>
      </c>
      <c r="AH53" s="15"/>
      <c r="AI53" s="14"/>
      <c r="AK53" s="14"/>
    </row>
    <row r="54" spans="1:37" ht="12.75" customHeight="1" hidden="1">
      <c r="A54" s="125" t="s">
        <v>7</v>
      </c>
      <c r="B54" s="126"/>
      <c r="C54" s="129" t="s">
        <v>84</v>
      </c>
      <c r="D54" s="130"/>
      <c r="E54" s="130"/>
      <c r="F54" s="130"/>
      <c r="G54" s="131"/>
      <c r="H54" s="209" t="s">
        <v>8</v>
      </c>
      <c r="I54" s="135" t="s">
        <v>9</v>
      </c>
      <c r="J54" s="136"/>
      <c r="K54" s="141">
        <f aca="true" t="shared" si="4" ref="K54:K61">K16</f>
        <v>75.11</v>
      </c>
      <c r="L54" s="141"/>
      <c r="M54" s="141"/>
      <c r="N54" s="141"/>
      <c r="O54" s="163">
        <f>+ROUND('[7]Шуш_3 эт и выше'!O54,2)</f>
        <v>3.19</v>
      </c>
      <c r="P54" s="164"/>
      <c r="Q54" s="164"/>
      <c r="R54" s="164"/>
      <c r="S54" s="165"/>
      <c r="T54" s="141">
        <f>ROUND(K54*O54,2)</f>
        <v>239.6</v>
      </c>
      <c r="U54" s="141"/>
      <c r="V54" s="141"/>
      <c r="W54" s="141"/>
      <c r="X54" s="141"/>
      <c r="Y54" s="49">
        <f>ROUND(T54*$AF$26,2)</f>
        <v>119.8</v>
      </c>
      <c r="Z54" s="50">
        <f aca="true" t="shared" si="5" ref="Z54:Z61">+T54+Y54</f>
        <v>359.4</v>
      </c>
      <c r="AF54" s="142">
        <f>Z54+Z55</f>
        <v>862.129614</v>
      </c>
      <c r="AH54" s="15"/>
      <c r="AI54" s="157">
        <v>777.52</v>
      </c>
      <c r="AK54" s="144">
        <f>AF54/AI54</f>
        <v>1.1088198554378021</v>
      </c>
    </row>
    <row r="55" spans="1:37" ht="12.75" customHeight="1" hidden="1">
      <c r="A55" s="127"/>
      <c r="B55" s="128"/>
      <c r="C55" s="132"/>
      <c r="D55" s="133"/>
      <c r="E55" s="133"/>
      <c r="F55" s="133"/>
      <c r="G55" s="134"/>
      <c r="H55" s="209" t="s">
        <v>10</v>
      </c>
      <c r="I55" s="135" t="s">
        <v>11</v>
      </c>
      <c r="J55" s="136"/>
      <c r="K55" s="141">
        <f t="shared" si="4"/>
        <v>2481.39</v>
      </c>
      <c r="L55" s="141"/>
      <c r="M55" s="141"/>
      <c r="N55" s="141"/>
      <c r="O55" s="159">
        <f>+'[7]Шуш_3 эт и выше'!O55</f>
        <v>0.2026</v>
      </c>
      <c r="P55" s="159"/>
      <c r="Q55" s="159"/>
      <c r="R55" s="159"/>
      <c r="S55" s="159"/>
      <c r="T55" s="141">
        <f>K55*O55</f>
        <v>502.72961399999997</v>
      </c>
      <c r="U55" s="141"/>
      <c r="V55" s="141"/>
      <c r="W55" s="141"/>
      <c r="X55" s="141"/>
      <c r="Y55" s="51">
        <v>0</v>
      </c>
      <c r="Z55" s="50">
        <f t="shared" si="5"/>
        <v>502.72961399999997</v>
      </c>
      <c r="AF55" s="143"/>
      <c r="AH55" s="15"/>
      <c r="AI55" s="158"/>
      <c r="AK55" s="145"/>
    </row>
    <row r="56" spans="1:37" ht="12.75" customHeight="1" hidden="1">
      <c r="A56" s="125" t="s">
        <v>7</v>
      </c>
      <c r="B56" s="126"/>
      <c r="C56" s="129" t="s">
        <v>85</v>
      </c>
      <c r="D56" s="130"/>
      <c r="E56" s="130"/>
      <c r="F56" s="130"/>
      <c r="G56" s="131"/>
      <c r="H56" s="209" t="s">
        <v>8</v>
      </c>
      <c r="I56" s="135" t="s">
        <v>9</v>
      </c>
      <c r="J56" s="136"/>
      <c r="K56" s="141">
        <f t="shared" si="4"/>
        <v>75.11</v>
      </c>
      <c r="L56" s="141"/>
      <c r="M56" s="141"/>
      <c r="N56" s="141"/>
      <c r="O56" s="163">
        <f>+ROUND('[7]Шуш_3 эт и выше'!O56,2)</f>
        <v>3.19</v>
      </c>
      <c r="P56" s="164"/>
      <c r="Q56" s="164"/>
      <c r="R56" s="164"/>
      <c r="S56" s="165"/>
      <c r="T56" s="141">
        <f>ROUND(K56*O56,2)</f>
        <v>239.6</v>
      </c>
      <c r="U56" s="141"/>
      <c r="V56" s="141"/>
      <c r="W56" s="141"/>
      <c r="X56" s="141"/>
      <c r="Y56" s="49">
        <f>ROUND(T56*$AF$26,2)</f>
        <v>119.8</v>
      </c>
      <c r="Z56" s="50">
        <f t="shared" si="5"/>
        <v>359.4</v>
      </c>
      <c r="AF56" s="142">
        <f>Z56+Z57</f>
        <v>821.682957</v>
      </c>
      <c r="AH56" s="15"/>
      <c r="AI56" s="157">
        <v>777.52</v>
      </c>
      <c r="AK56" s="144">
        <f>AF56/AI56</f>
        <v>1.0567997697808416</v>
      </c>
    </row>
    <row r="57" spans="1:37" ht="12.75" customHeight="1" hidden="1">
      <c r="A57" s="127"/>
      <c r="B57" s="128"/>
      <c r="C57" s="132"/>
      <c r="D57" s="133"/>
      <c r="E57" s="133"/>
      <c r="F57" s="133"/>
      <c r="G57" s="134"/>
      <c r="H57" s="209" t="s">
        <v>10</v>
      </c>
      <c r="I57" s="135" t="s">
        <v>11</v>
      </c>
      <c r="J57" s="136"/>
      <c r="K57" s="141">
        <f t="shared" si="4"/>
        <v>2481.39</v>
      </c>
      <c r="L57" s="141"/>
      <c r="M57" s="141"/>
      <c r="N57" s="141"/>
      <c r="O57" s="159">
        <f>+'[7]Шуш_3 эт и выше'!O57</f>
        <v>0.1863</v>
      </c>
      <c r="P57" s="159"/>
      <c r="Q57" s="159"/>
      <c r="R57" s="159"/>
      <c r="S57" s="159"/>
      <c r="T57" s="141">
        <f>K57*O57</f>
        <v>462.28295699999995</v>
      </c>
      <c r="U57" s="141"/>
      <c r="V57" s="141"/>
      <c r="W57" s="141"/>
      <c r="X57" s="141"/>
      <c r="Y57" s="51">
        <v>0</v>
      </c>
      <c r="Z57" s="50">
        <f t="shared" si="5"/>
        <v>462.28295699999995</v>
      </c>
      <c r="AF57" s="143"/>
      <c r="AH57" s="15"/>
      <c r="AI57" s="158"/>
      <c r="AK57" s="145"/>
    </row>
    <row r="58" spans="1:37" ht="12.75" customHeight="1" hidden="1">
      <c r="A58" s="125" t="s">
        <v>7</v>
      </c>
      <c r="B58" s="126"/>
      <c r="C58" s="129" t="s">
        <v>86</v>
      </c>
      <c r="D58" s="130"/>
      <c r="E58" s="130"/>
      <c r="F58" s="130"/>
      <c r="G58" s="131"/>
      <c r="H58" s="209" t="s">
        <v>8</v>
      </c>
      <c r="I58" s="135" t="s">
        <v>9</v>
      </c>
      <c r="J58" s="136"/>
      <c r="K58" s="141">
        <f t="shared" si="4"/>
        <v>75.11</v>
      </c>
      <c r="L58" s="141"/>
      <c r="M58" s="141"/>
      <c r="N58" s="141"/>
      <c r="O58" s="163">
        <f>+ROUND('[7]Шуш_3 эт и выше'!O58,2)</f>
        <v>3.19</v>
      </c>
      <c r="P58" s="164"/>
      <c r="Q58" s="164"/>
      <c r="R58" s="164"/>
      <c r="S58" s="165"/>
      <c r="T58" s="141">
        <f>ROUND(K58*O58,2)</f>
        <v>239.6</v>
      </c>
      <c r="U58" s="141"/>
      <c r="V58" s="141"/>
      <c r="W58" s="141"/>
      <c r="X58" s="141"/>
      <c r="Y58" s="49">
        <f>ROUND(T58*$AF$26,2)</f>
        <v>119.8</v>
      </c>
      <c r="Z58" s="50">
        <f t="shared" si="5"/>
        <v>359.4</v>
      </c>
      <c r="AF58" s="142">
        <f>Z58+Z59</f>
        <v>902.328132</v>
      </c>
      <c r="AH58" s="15"/>
      <c r="AI58" s="157">
        <v>777.52</v>
      </c>
      <c r="AK58" s="144">
        <f>AF58/AI58</f>
        <v>1.1605207994649656</v>
      </c>
    </row>
    <row r="59" spans="1:37" ht="12.75" customHeight="1" hidden="1">
      <c r="A59" s="127"/>
      <c r="B59" s="128"/>
      <c r="C59" s="132"/>
      <c r="D59" s="133"/>
      <c r="E59" s="133"/>
      <c r="F59" s="133"/>
      <c r="G59" s="134"/>
      <c r="H59" s="209" t="s">
        <v>10</v>
      </c>
      <c r="I59" s="135" t="s">
        <v>11</v>
      </c>
      <c r="J59" s="136"/>
      <c r="K59" s="141">
        <f t="shared" si="4"/>
        <v>2481.39</v>
      </c>
      <c r="L59" s="141"/>
      <c r="M59" s="141"/>
      <c r="N59" s="141"/>
      <c r="O59" s="159">
        <f>+'[7]Шуш_3 эт и выше'!O59</f>
        <v>0.2188</v>
      </c>
      <c r="P59" s="159"/>
      <c r="Q59" s="159"/>
      <c r="R59" s="159"/>
      <c r="S59" s="159"/>
      <c r="T59" s="141">
        <f>K59*O59</f>
        <v>542.928132</v>
      </c>
      <c r="U59" s="141"/>
      <c r="V59" s="141"/>
      <c r="W59" s="141"/>
      <c r="X59" s="141"/>
      <c r="Y59" s="51">
        <v>0</v>
      </c>
      <c r="Z59" s="50">
        <f t="shared" si="5"/>
        <v>542.928132</v>
      </c>
      <c r="AF59" s="143"/>
      <c r="AH59" s="15"/>
      <c r="AI59" s="158"/>
      <c r="AK59" s="145"/>
    </row>
    <row r="60" spans="1:37" ht="12.75" customHeight="1" hidden="1">
      <c r="A60" s="125" t="s">
        <v>7</v>
      </c>
      <c r="B60" s="126"/>
      <c r="C60" s="129" t="s">
        <v>87</v>
      </c>
      <c r="D60" s="130"/>
      <c r="E60" s="130"/>
      <c r="F60" s="130"/>
      <c r="G60" s="131"/>
      <c r="H60" s="209" t="s">
        <v>8</v>
      </c>
      <c r="I60" s="135" t="s">
        <v>9</v>
      </c>
      <c r="J60" s="136"/>
      <c r="K60" s="141">
        <f t="shared" si="4"/>
        <v>75.11</v>
      </c>
      <c r="L60" s="141"/>
      <c r="M60" s="141"/>
      <c r="N60" s="141"/>
      <c r="O60" s="163">
        <f>+ROUND('[7]Шуш_3 эт и выше'!O60,2)</f>
        <v>3.19</v>
      </c>
      <c r="P60" s="164"/>
      <c r="Q60" s="164"/>
      <c r="R60" s="164"/>
      <c r="S60" s="165"/>
      <c r="T60" s="141">
        <f>ROUND(K60*O60,2)</f>
        <v>239.6</v>
      </c>
      <c r="U60" s="141"/>
      <c r="V60" s="141"/>
      <c r="W60" s="141"/>
      <c r="X60" s="141"/>
      <c r="Y60" s="49">
        <f>ROUND(T60*$AF$26,2)</f>
        <v>119.8</v>
      </c>
      <c r="Z60" s="50">
        <f t="shared" si="5"/>
        <v>359.4</v>
      </c>
      <c r="AF60" s="142">
        <f>Z60+Z61</f>
        <v>862.129614</v>
      </c>
      <c r="AH60" s="15"/>
      <c r="AI60" s="157">
        <v>777.52</v>
      </c>
      <c r="AK60" s="144">
        <f>AF60/AI60</f>
        <v>1.1088198554378021</v>
      </c>
    </row>
    <row r="61" spans="1:37" ht="12.75" customHeight="1" hidden="1">
      <c r="A61" s="127"/>
      <c r="B61" s="128"/>
      <c r="C61" s="132"/>
      <c r="D61" s="133"/>
      <c r="E61" s="133"/>
      <c r="F61" s="133"/>
      <c r="G61" s="134"/>
      <c r="H61" s="209" t="s">
        <v>10</v>
      </c>
      <c r="I61" s="135" t="s">
        <v>11</v>
      </c>
      <c r="J61" s="136"/>
      <c r="K61" s="141">
        <f t="shared" si="4"/>
        <v>2481.39</v>
      </c>
      <c r="L61" s="141"/>
      <c r="M61" s="141"/>
      <c r="N61" s="141"/>
      <c r="O61" s="159">
        <f>+'[7]Шуш_3 эт и выше'!O61</f>
        <v>0.2026</v>
      </c>
      <c r="P61" s="159"/>
      <c r="Q61" s="159"/>
      <c r="R61" s="159"/>
      <c r="S61" s="159"/>
      <c r="T61" s="141">
        <f>K61*O61</f>
        <v>502.72961399999997</v>
      </c>
      <c r="U61" s="141"/>
      <c r="V61" s="141"/>
      <c r="W61" s="141"/>
      <c r="X61" s="141"/>
      <c r="Y61" s="51">
        <v>0</v>
      </c>
      <c r="Z61" s="50">
        <f t="shared" si="5"/>
        <v>502.72961399999997</v>
      </c>
      <c r="AF61" s="143"/>
      <c r="AH61" s="15"/>
      <c r="AI61" s="158"/>
      <c r="AK61" s="145"/>
    </row>
    <row r="62" spans="4:34" ht="12.75" hidden="1">
      <c r="D62" s="61"/>
      <c r="E62" s="61"/>
      <c r="F62" s="61"/>
      <c r="G62" s="61"/>
      <c r="H62" s="61"/>
      <c r="I62" s="61"/>
      <c r="J62" s="61"/>
      <c r="AH62" s="15"/>
    </row>
    <row r="63" spans="1:32" s="24" customFormat="1" ht="25.5" customHeight="1">
      <c r="A63" s="149" t="s">
        <v>43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</row>
    <row r="64" spans="1:34" ht="52.5" hidden="1">
      <c r="A64" s="109" t="s">
        <v>4</v>
      </c>
      <c r="B64" s="110"/>
      <c r="C64" s="111" t="s">
        <v>28</v>
      </c>
      <c r="D64" s="112"/>
      <c r="E64" s="112"/>
      <c r="F64" s="112"/>
      <c r="G64" s="112"/>
      <c r="H64" s="113"/>
      <c r="I64" s="114" t="s">
        <v>5</v>
      </c>
      <c r="J64" s="114"/>
      <c r="K64" s="114" t="s">
        <v>29</v>
      </c>
      <c r="L64" s="114"/>
      <c r="M64" s="114"/>
      <c r="N64" s="114"/>
      <c r="O64" s="114" t="str">
        <f>+O52</f>
        <v>Норматив
 горячей воды
куб.м. ** Гкал/куб.м</v>
      </c>
      <c r="P64" s="114"/>
      <c r="Q64" s="114"/>
      <c r="R64" s="114"/>
      <c r="S64" s="114"/>
      <c r="T64" s="114" t="s">
        <v>77</v>
      </c>
      <c r="U64" s="114"/>
      <c r="V64" s="114"/>
      <c r="W64" s="114"/>
      <c r="X64" s="114"/>
      <c r="Y64" s="48" t="s">
        <v>78</v>
      </c>
      <c r="Z64" s="48" t="s">
        <v>79</v>
      </c>
      <c r="AH64" s="15"/>
    </row>
    <row r="65" spans="1:37" ht="12.75" customHeight="1" hidden="1">
      <c r="A65" s="118">
        <v>1</v>
      </c>
      <c r="B65" s="119"/>
      <c r="C65" s="118">
        <v>2</v>
      </c>
      <c r="D65" s="120"/>
      <c r="E65" s="120"/>
      <c r="F65" s="120"/>
      <c r="G65" s="120"/>
      <c r="H65" s="119"/>
      <c r="I65" s="121">
        <v>3</v>
      </c>
      <c r="J65" s="121"/>
      <c r="K65" s="121">
        <v>4</v>
      </c>
      <c r="L65" s="121"/>
      <c r="M65" s="121"/>
      <c r="N65" s="121"/>
      <c r="O65" s="121">
        <v>5</v>
      </c>
      <c r="P65" s="121"/>
      <c r="Q65" s="121"/>
      <c r="R65" s="121"/>
      <c r="S65" s="121"/>
      <c r="T65" s="122">
        <v>6</v>
      </c>
      <c r="U65" s="123"/>
      <c r="V65" s="123"/>
      <c r="W65" s="123"/>
      <c r="X65" s="124"/>
      <c r="Y65" s="45">
        <v>7</v>
      </c>
      <c r="Z65" s="45">
        <v>8</v>
      </c>
      <c r="AH65" s="15"/>
      <c r="AI65" s="14"/>
      <c r="AK65" s="14"/>
    </row>
    <row r="66" spans="1:37" ht="12.75" customHeight="1" hidden="1">
      <c r="A66" s="125" t="s">
        <v>7</v>
      </c>
      <c r="B66" s="126"/>
      <c r="C66" s="129" t="s">
        <v>84</v>
      </c>
      <c r="D66" s="130"/>
      <c r="E66" s="130"/>
      <c r="F66" s="130"/>
      <c r="G66" s="131"/>
      <c r="H66" s="209" t="s">
        <v>8</v>
      </c>
      <c r="I66" s="135" t="s">
        <v>9</v>
      </c>
      <c r="J66" s="136"/>
      <c r="K66" s="141">
        <f aca="true" t="shared" si="6" ref="K66:K73">K16</f>
        <v>75.11</v>
      </c>
      <c r="L66" s="141"/>
      <c r="M66" s="141"/>
      <c r="N66" s="141"/>
      <c r="O66" s="163">
        <f>+ROUND('[7]Шуш_3 эт и выше'!O66,2)</f>
        <v>2.63</v>
      </c>
      <c r="P66" s="164"/>
      <c r="Q66" s="164"/>
      <c r="R66" s="164"/>
      <c r="S66" s="165"/>
      <c r="T66" s="141">
        <f>ROUND(K66*O66,2)</f>
        <v>197.54</v>
      </c>
      <c r="U66" s="141"/>
      <c r="V66" s="141"/>
      <c r="W66" s="141"/>
      <c r="X66" s="141"/>
      <c r="Y66" s="49">
        <f>ROUND(T66*$AF$26,2)</f>
        <v>98.77</v>
      </c>
      <c r="Z66" s="50">
        <f aca="true" t="shared" si="7" ref="Z66:Z73">+T66+Y66</f>
        <v>296.31</v>
      </c>
      <c r="AF66" s="142">
        <f>Z66+Z67</f>
        <v>710.70213</v>
      </c>
      <c r="AH66" s="15"/>
      <c r="AI66" s="157">
        <v>693.58</v>
      </c>
      <c r="AK66" s="144">
        <f>AF66/AI66</f>
        <v>1.0246865970760402</v>
      </c>
    </row>
    <row r="67" spans="1:37" ht="12.75" customHeight="1" hidden="1">
      <c r="A67" s="127"/>
      <c r="B67" s="128"/>
      <c r="C67" s="132"/>
      <c r="D67" s="133"/>
      <c r="E67" s="133"/>
      <c r="F67" s="133"/>
      <c r="G67" s="134"/>
      <c r="H67" s="209" t="s">
        <v>10</v>
      </c>
      <c r="I67" s="135" t="s">
        <v>11</v>
      </c>
      <c r="J67" s="136"/>
      <c r="K67" s="141">
        <f t="shared" si="6"/>
        <v>2481.39</v>
      </c>
      <c r="L67" s="141"/>
      <c r="M67" s="141"/>
      <c r="N67" s="141"/>
      <c r="O67" s="159">
        <f>+'[7]Шуш_3 эт и выше'!O67</f>
        <v>0.167</v>
      </c>
      <c r="P67" s="159"/>
      <c r="Q67" s="159"/>
      <c r="R67" s="159"/>
      <c r="S67" s="159"/>
      <c r="T67" s="141">
        <f>K67*O67</f>
        <v>414.39213</v>
      </c>
      <c r="U67" s="141"/>
      <c r="V67" s="141"/>
      <c r="W67" s="141"/>
      <c r="X67" s="141"/>
      <c r="Y67" s="51">
        <v>0</v>
      </c>
      <c r="Z67" s="50">
        <f t="shared" si="7"/>
        <v>414.39213</v>
      </c>
      <c r="AF67" s="143"/>
      <c r="AH67" s="15"/>
      <c r="AI67" s="158"/>
      <c r="AK67" s="145"/>
    </row>
    <row r="68" spans="1:37" ht="12.75" customHeight="1" hidden="1">
      <c r="A68" s="125" t="s">
        <v>7</v>
      </c>
      <c r="B68" s="126"/>
      <c r="C68" s="129" t="s">
        <v>85</v>
      </c>
      <c r="D68" s="130"/>
      <c r="E68" s="130"/>
      <c r="F68" s="130"/>
      <c r="G68" s="131"/>
      <c r="H68" s="209" t="s">
        <v>8</v>
      </c>
      <c r="I68" s="135" t="s">
        <v>9</v>
      </c>
      <c r="J68" s="136"/>
      <c r="K68" s="141">
        <f t="shared" si="6"/>
        <v>75.11</v>
      </c>
      <c r="L68" s="141"/>
      <c r="M68" s="141"/>
      <c r="N68" s="141"/>
      <c r="O68" s="163">
        <f>+ROUND('[7]Шуш_3 эт и выше'!O68,2)</f>
        <v>2.63</v>
      </c>
      <c r="P68" s="164"/>
      <c r="Q68" s="164"/>
      <c r="R68" s="164"/>
      <c r="S68" s="165"/>
      <c r="T68" s="141">
        <f>ROUND(K68*O68,2)</f>
        <v>197.54</v>
      </c>
      <c r="U68" s="141"/>
      <c r="V68" s="141"/>
      <c r="W68" s="141"/>
      <c r="X68" s="141"/>
      <c r="Y68" s="49">
        <f>ROUND(T68*$AF$26,2)</f>
        <v>98.77</v>
      </c>
      <c r="Z68" s="50">
        <f t="shared" si="7"/>
        <v>296.31</v>
      </c>
      <c r="AF68" s="142">
        <f>Z68+Z69</f>
        <v>677.4515039999999</v>
      </c>
      <c r="AH68" s="15"/>
      <c r="AI68" s="157">
        <v>693.58</v>
      </c>
      <c r="AK68" s="144">
        <f>AF68/AI68</f>
        <v>0.9767460192047058</v>
      </c>
    </row>
    <row r="69" spans="1:37" ht="12.75" customHeight="1" hidden="1">
      <c r="A69" s="127"/>
      <c r="B69" s="128"/>
      <c r="C69" s="132"/>
      <c r="D69" s="133"/>
      <c r="E69" s="133"/>
      <c r="F69" s="133"/>
      <c r="G69" s="134"/>
      <c r="H69" s="209" t="s">
        <v>10</v>
      </c>
      <c r="I69" s="135" t="s">
        <v>11</v>
      </c>
      <c r="J69" s="136"/>
      <c r="K69" s="141">
        <f t="shared" si="6"/>
        <v>2481.39</v>
      </c>
      <c r="L69" s="141"/>
      <c r="M69" s="141"/>
      <c r="N69" s="141"/>
      <c r="O69" s="159">
        <f>+'[7]Шуш_3 эт и выше'!O69</f>
        <v>0.1536</v>
      </c>
      <c r="P69" s="159"/>
      <c r="Q69" s="159"/>
      <c r="R69" s="159"/>
      <c r="S69" s="159"/>
      <c r="T69" s="141">
        <f>K69*O69</f>
        <v>381.14150399999994</v>
      </c>
      <c r="U69" s="141"/>
      <c r="V69" s="141"/>
      <c r="W69" s="141"/>
      <c r="X69" s="141"/>
      <c r="Y69" s="51">
        <v>0</v>
      </c>
      <c r="Z69" s="50">
        <f t="shared" si="7"/>
        <v>381.14150399999994</v>
      </c>
      <c r="AF69" s="143"/>
      <c r="AH69" s="15"/>
      <c r="AI69" s="158"/>
      <c r="AK69" s="145"/>
    </row>
    <row r="70" spans="1:37" ht="12.75" customHeight="1">
      <c r="A70" s="125" t="s">
        <v>7</v>
      </c>
      <c r="B70" s="126"/>
      <c r="C70" s="129" t="s">
        <v>86</v>
      </c>
      <c r="D70" s="130"/>
      <c r="E70" s="130"/>
      <c r="F70" s="130"/>
      <c r="G70" s="131"/>
      <c r="H70" s="209" t="s">
        <v>8</v>
      </c>
      <c r="I70" s="135" t="s">
        <v>9</v>
      </c>
      <c r="J70" s="136"/>
      <c r="K70" s="141">
        <f t="shared" si="6"/>
        <v>75.11</v>
      </c>
      <c r="L70" s="141"/>
      <c r="M70" s="141"/>
      <c r="N70" s="141"/>
      <c r="O70" s="163">
        <f>+ROUND('[7]Шуш_3 эт и выше'!O70,2)</f>
        <v>2.63</v>
      </c>
      <c r="P70" s="164"/>
      <c r="Q70" s="164"/>
      <c r="R70" s="164"/>
      <c r="S70" s="165"/>
      <c r="T70" s="141">
        <f>ROUND(K70*O70,2)</f>
        <v>197.54</v>
      </c>
      <c r="U70" s="141"/>
      <c r="V70" s="141"/>
      <c r="W70" s="141"/>
      <c r="X70" s="141"/>
      <c r="Y70" s="49">
        <f>ROUND(T70*$AF$26,2)</f>
        <v>98.77</v>
      </c>
      <c r="Z70" s="50">
        <f t="shared" si="7"/>
        <v>296.31</v>
      </c>
      <c r="AF70" s="142">
        <f>Z70+Z71</f>
        <v>743.9527559999999</v>
      </c>
      <c r="AH70" s="15"/>
      <c r="AI70" s="157">
        <v>693.58</v>
      </c>
      <c r="AK70" s="144">
        <f>AF70/AI70</f>
        <v>1.0726271749473744</v>
      </c>
    </row>
    <row r="71" spans="1:37" ht="12.75" customHeight="1">
      <c r="A71" s="127"/>
      <c r="B71" s="128"/>
      <c r="C71" s="132"/>
      <c r="D71" s="133"/>
      <c r="E71" s="133"/>
      <c r="F71" s="133"/>
      <c r="G71" s="134"/>
      <c r="H71" s="209" t="s">
        <v>10</v>
      </c>
      <c r="I71" s="135" t="s">
        <v>11</v>
      </c>
      <c r="J71" s="136"/>
      <c r="K71" s="141">
        <f t="shared" si="6"/>
        <v>2481.39</v>
      </c>
      <c r="L71" s="141"/>
      <c r="M71" s="141"/>
      <c r="N71" s="141"/>
      <c r="O71" s="159">
        <f>+'[7]Шуш_3 эт и выше'!O71</f>
        <v>0.1804</v>
      </c>
      <c r="P71" s="159"/>
      <c r="Q71" s="159"/>
      <c r="R71" s="159"/>
      <c r="S71" s="159"/>
      <c r="T71" s="141">
        <f>K71*O71</f>
        <v>447.64275599999996</v>
      </c>
      <c r="U71" s="141"/>
      <c r="V71" s="141"/>
      <c r="W71" s="141"/>
      <c r="X71" s="141"/>
      <c r="Y71" s="51">
        <v>0</v>
      </c>
      <c r="Z71" s="50">
        <f t="shared" si="7"/>
        <v>447.64275599999996</v>
      </c>
      <c r="AF71" s="143"/>
      <c r="AH71" s="15"/>
      <c r="AI71" s="158"/>
      <c r="AK71" s="145"/>
    </row>
    <row r="72" spans="1:37" ht="12.75" customHeight="1">
      <c r="A72" s="125" t="s">
        <v>7</v>
      </c>
      <c r="B72" s="126"/>
      <c r="C72" s="129" t="s">
        <v>87</v>
      </c>
      <c r="D72" s="130"/>
      <c r="E72" s="130"/>
      <c r="F72" s="130"/>
      <c r="G72" s="131"/>
      <c r="H72" s="209" t="s">
        <v>8</v>
      </c>
      <c r="I72" s="135" t="s">
        <v>9</v>
      </c>
      <c r="J72" s="136"/>
      <c r="K72" s="141">
        <f t="shared" si="6"/>
        <v>75.11</v>
      </c>
      <c r="L72" s="141"/>
      <c r="M72" s="141"/>
      <c r="N72" s="141"/>
      <c r="O72" s="163">
        <f>+ROUND('[7]Шуш_3 эт и выше'!O72,2)</f>
        <v>2.63</v>
      </c>
      <c r="P72" s="164"/>
      <c r="Q72" s="164"/>
      <c r="R72" s="164"/>
      <c r="S72" s="165"/>
      <c r="T72" s="141">
        <f>ROUND(K72*O72,2)</f>
        <v>197.54</v>
      </c>
      <c r="U72" s="141"/>
      <c r="V72" s="141"/>
      <c r="W72" s="141"/>
      <c r="X72" s="141"/>
      <c r="Y72" s="49">
        <f>ROUND(T72*$AF$26,2)</f>
        <v>98.77</v>
      </c>
      <c r="Z72" s="50">
        <f t="shared" si="7"/>
        <v>296.31</v>
      </c>
      <c r="AF72" s="142">
        <f>Z72+Z73</f>
        <v>710.70213</v>
      </c>
      <c r="AH72" s="15"/>
      <c r="AI72" s="157">
        <v>693.58</v>
      </c>
      <c r="AK72" s="144">
        <f>AF72/AI72</f>
        <v>1.0246865970760402</v>
      </c>
    </row>
    <row r="73" spans="1:37" ht="12.75" customHeight="1">
      <c r="A73" s="127"/>
      <c r="B73" s="128"/>
      <c r="C73" s="132"/>
      <c r="D73" s="133"/>
      <c r="E73" s="133"/>
      <c r="F73" s="133"/>
      <c r="G73" s="134"/>
      <c r="H73" s="209" t="s">
        <v>10</v>
      </c>
      <c r="I73" s="135" t="s">
        <v>11</v>
      </c>
      <c r="J73" s="136"/>
      <c r="K73" s="141">
        <f t="shared" si="6"/>
        <v>2481.39</v>
      </c>
      <c r="L73" s="141"/>
      <c r="M73" s="141"/>
      <c r="N73" s="141"/>
      <c r="O73" s="159">
        <f>+'[7]Шуш_3 эт и выше'!O73</f>
        <v>0.167</v>
      </c>
      <c r="P73" s="159"/>
      <c r="Q73" s="159"/>
      <c r="R73" s="159"/>
      <c r="S73" s="159"/>
      <c r="T73" s="141">
        <f>K73*O73</f>
        <v>414.39213</v>
      </c>
      <c r="U73" s="141"/>
      <c r="V73" s="141"/>
      <c r="W73" s="141"/>
      <c r="X73" s="141"/>
      <c r="Y73" s="51">
        <v>0</v>
      </c>
      <c r="Z73" s="50">
        <f t="shared" si="7"/>
        <v>414.39213</v>
      </c>
      <c r="AF73" s="143"/>
      <c r="AH73" s="15"/>
      <c r="AI73" s="158"/>
      <c r="AK73" s="145"/>
    </row>
    <row r="74" spans="4:34" ht="12.75" hidden="1">
      <c r="D74" s="61"/>
      <c r="E74" s="61"/>
      <c r="F74" s="61"/>
      <c r="G74" s="61"/>
      <c r="H74" s="61"/>
      <c r="I74" s="61"/>
      <c r="J74" s="61"/>
      <c r="AH74" s="15"/>
    </row>
    <row r="75" spans="1:32" s="24" customFormat="1" ht="30.75" customHeight="1" hidden="1">
      <c r="A75" s="149" t="s">
        <v>44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</row>
    <row r="76" spans="1:34" ht="52.5" hidden="1">
      <c r="A76" s="109" t="s">
        <v>4</v>
      </c>
      <c r="B76" s="110"/>
      <c r="C76" s="111" t="s">
        <v>28</v>
      </c>
      <c r="D76" s="112"/>
      <c r="E76" s="112"/>
      <c r="F76" s="112"/>
      <c r="G76" s="112"/>
      <c r="H76" s="113"/>
      <c r="I76" s="114" t="s">
        <v>5</v>
      </c>
      <c r="J76" s="114"/>
      <c r="K76" s="114" t="s">
        <v>29</v>
      </c>
      <c r="L76" s="114"/>
      <c r="M76" s="114"/>
      <c r="N76" s="114"/>
      <c r="O76" s="114" t="str">
        <f>+O64</f>
        <v>Норматив
 горячей воды
куб.м. ** Гкал/куб.м</v>
      </c>
      <c r="P76" s="114"/>
      <c r="Q76" s="114"/>
      <c r="R76" s="114"/>
      <c r="S76" s="114"/>
      <c r="T76" s="114" t="s">
        <v>77</v>
      </c>
      <c r="U76" s="114"/>
      <c r="V76" s="114"/>
      <c r="W76" s="114"/>
      <c r="X76" s="114"/>
      <c r="Y76" s="48" t="s">
        <v>78</v>
      </c>
      <c r="Z76" s="48" t="s">
        <v>79</v>
      </c>
      <c r="AH76" s="15"/>
    </row>
    <row r="77" spans="1:37" ht="12.75" customHeight="1" hidden="1">
      <c r="A77" s="118">
        <v>1</v>
      </c>
      <c r="B77" s="119"/>
      <c r="C77" s="118">
        <v>2</v>
      </c>
      <c r="D77" s="120"/>
      <c r="E77" s="120"/>
      <c r="F77" s="120"/>
      <c r="G77" s="120"/>
      <c r="H77" s="119"/>
      <c r="I77" s="121">
        <v>3</v>
      </c>
      <c r="J77" s="121"/>
      <c r="K77" s="121">
        <v>4</v>
      </c>
      <c r="L77" s="121"/>
      <c r="M77" s="121"/>
      <c r="N77" s="121"/>
      <c r="O77" s="121">
        <v>5</v>
      </c>
      <c r="P77" s="121"/>
      <c r="Q77" s="121"/>
      <c r="R77" s="121"/>
      <c r="S77" s="121"/>
      <c r="T77" s="122">
        <v>6</v>
      </c>
      <c r="U77" s="123"/>
      <c r="V77" s="123"/>
      <c r="W77" s="123"/>
      <c r="X77" s="124"/>
      <c r="Y77" s="45">
        <v>7</v>
      </c>
      <c r="Z77" s="45">
        <v>8</v>
      </c>
      <c r="AH77" s="15"/>
      <c r="AI77" s="14"/>
      <c r="AK77" s="14"/>
    </row>
    <row r="78" spans="1:37" ht="12.75" customHeight="1" hidden="1">
      <c r="A78" s="125" t="s">
        <v>7</v>
      </c>
      <c r="B78" s="126"/>
      <c r="C78" s="129" t="s">
        <v>84</v>
      </c>
      <c r="D78" s="130"/>
      <c r="E78" s="130"/>
      <c r="F78" s="130"/>
      <c r="G78" s="131"/>
      <c r="H78" s="209" t="s">
        <v>8</v>
      </c>
      <c r="I78" s="135" t="s">
        <v>9</v>
      </c>
      <c r="J78" s="136"/>
      <c r="K78" s="141">
        <f>K16</f>
        <v>75.11</v>
      </c>
      <c r="L78" s="141"/>
      <c r="M78" s="141"/>
      <c r="N78" s="141"/>
      <c r="O78" s="163">
        <f>+ROUND('[7]Шуш_3 эт и выше'!O78,2)</f>
        <v>1.69</v>
      </c>
      <c r="P78" s="164"/>
      <c r="Q78" s="164"/>
      <c r="R78" s="164"/>
      <c r="S78" s="165"/>
      <c r="T78" s="141">
        <f>ROUND(K78*O78,2)</f>
        <v>126.94</v>
      </c>
      <c r="U78" s="141"/>
      <c r="V78" s="141"/>
      <c r="W78" s="141"/>
      <c r="X78" s="141"/>
      <c r="Y78" s="49">
        <f>ROUND(T78*$AF$26,2)</f>
        <v>63.47</v>
      </c>
      <c r="Z78" s="50">
        <f aca="true" t="shared" si="8" ref="Z78:Z85">+T78+Y78</f>
        <v>190.41</v>
      </c>
      <c r="AF78" s="142">
        <f>Z78+Z79</f>
        <v>456.663147</v>
      </c>
      <c r="AH78" s="15"/>
      <c r="AI78" s="157">
        <v>609.59</v>
      </c>
      <c r="AK78" s="144">
        <f>AF78/AI78</f>
        <v>0.7491316245345231</v>
      </c>
    </row>
    <row r="79" spans="1:37" ht="12.75" customHeight="1" hidden="1">
      <c r="A79" s="127"/>
      <c r="B79" s="128"/>
      <c r="C79" s="132"/>
      <c r="D79" s="133"/>
      <c r="E79" s="133"/>
      <c r="F79" s="133"/>
      <c r="G79" s="134"/>
      <c r="H79" s="209" t="s">
        <v>10</v>
      </c>
      <c r="I79" s="135" t="s">
        <v>11</v>
      </c>
      <c r="J79" s="136"/>
      <c r="K79" s="141">
        <f>K17</f>
        <v>2481.39</v>
      </c>
      <c r="L79" s="141"/>
      <c r="M79" s="141"/>
      <c r="N79" s="141"/>
      <c r="O79" s="159">
        <f>+'[7]Шуш_3 эт и выше'!O79</f>
        <v>0.1073</v>
      </c>
      <c r="P79" s="159"/>
      <c r="Q79" s="159"/>
      <c r="R79" s="159"/>
      <c r="S79" s="159"/>
      <c r="T79" s="141">
        <f>K79*O79</f>
        <v>266.253147</v>
      </c>
      <c r="U79" s="141"/>
      <c r="V79" s="141"/>
      <c r="W79" s="141"/>
      <c r="X79" s="141"/>
      <c r="Y79" s="51">
        <v>0</v>
      </c>
      <c r="Z79" s="50">
        <f t="shared" si="8"/>
        <v>266.253147</v>
      </c>
      <c r="AF79" s="143"/>
      <c r="AH79" s="15"/>
      <c r="AI79" s="158"/>
      <c r="AK79" s="145"/>
    </row>
    <row r="80" spans="1:37" ht="12.75" customHeight="1" hidden="1">
      <c r="A80" s="125" t="s">
        <v>7</v>
      </c>
      <c r="B80" s="126"/>
      <c r="C80" s="129" t="s">
        <v>85</v>
      </c>
      <c r="D80" s="130"/>
      <c r="E80" s="130"/>
      <c r="F80" s="130"/>
      <c r="G80" s="131"/>
      <c r="H80" s="209" t="s">
        <v>8</v>
      </c>
      <c r="I80" s="135" t="s">
        <v>9</v>
      </c>
      <c r="J80" s="136"/>
      <c r="K80" s="141">
        <f aca="true" t="shared" si="9" ref="K80:K85">K30</f>
        <v>75.11</v>
      </c>
      <c r="L80" s="141"/>
      <c r="M80" s="141"/>
      <c r="N80" s="141"/>
      <c r="O80" s="163">
        <f>+ROUND('[7]Шуш_3 эт и выше'!O80,2)</f>
        <v>1.69</v>
      </c>
      <c r="P80" s="164"/>
      <c r="Q80" s="164"/>
      <c r="R80" s="164"/>
      <c r="S80" s="165"/>
      <c r="T80" s="141">
        <f>ROUND(K80*O80,2)</f>
        <v>126.94</v>
      </c>
      <c r="U80" s="141"/>
      <c r="V80" s="141"/>
      <c r="W80" s="141"/>
      <c r="X80" s="141"/>
      <c r="Y80" s="49">
        <f>ROUND(T80*$AF$26,2)</f>
        <v>63.47</v>
      </c>
      <c r="Z80" s="50">
        <f t="shared" si="8"/>
        <v>190.41</v>
      </c>
      <c r="AF80" s="142">
        <f>Z80+Z81</f>
        <v>435.32319299999995</v>
      </c>
      <c r="AH80" s="15"/>
      <c r="AI80" s="157">
        <v>693.58</v>
      </c>
      <c r="AK80" s="144">
        <f>AF80/AI80</f>
        <v>0.6276466925228523</v>
      </c>
    </row>
    <row r="81" spans="1:37" ht="12.75" customHeight="1" hidden="1">
      <c r="A81" s="127"/>
      <c r="B81" s="128"/>
      <c r="C81" s="132"/>
      <c r="D81" s="133"/>
      <c r="E81" s="133"/>
      <c r="F81" s="133"/>
      <c r="G81" s="134"/>
      <c r="H81" s="209" t="s">
        <v>10</v>
      </c>
      <c r="I81" s="135" t="s">
        <v>11</v>
      </c>
      <c r="J81" s="136"/>
      <c r="K81" s="141">
        <f t="shared" si="9"/>
        <v>2481.39</v>
      </c>
      <c r="L81" s="141"/>
      <c r="M81" s="141"/>
      <c r="N81" s="141"/>
      <c r="O81" s="159">
        <f>+'[7]Шуш_3 эт и выше'!O81</f>
        <v>0.0987</v>
      </c>
      <c r="P81" s="159"/>
      <c r="Q81" s="159"/>
      <c r="R81" s="159"/>
      <c r="S81" s="159"/>
      <c r="T81" s="141">
        <f>K81*O81</f>
        <v>244.91319299999998</v>
      </c>
      <c r="U81" s="141"/>
      <c r="V81" s="141"/>
      <c r="W81" s="141"/>
      <c r="X81" s="141"/>
      <c r="Y81" s="51">
        <v>0</v>
      </c>
      <c r="Z81" s="50">
        <f t="shared" si="8"/>
        <v>244.91319299999998</v>
      </c>
      <c r="AF81" s="143"/>
      <c r="AH81" s="15"/>
      <c r="AI81" s="158"/>
      <c r="AK81" s="145"/>
    </row>
    <row r="82" spans="1:37" ht="12.75" customHeight="1" hidden="1">
      <c r="A82" s="125" t="s">
        <v>7</v>
      </c>
      <c r="B82" s="126"/>
      <c r="C82" s="129" t="s">
        <v>86</v>
      </c>
      <c r="D82" s="130"/>
      <c r="E82" s="130"/>
      <c r="F82" s="130"/>
      <c r="G82" s="131"/>
      <c r="H82" s="209" t="s">
        <v>8</v>
      </c>
      <c r="I82" s="135" t="s">
        <v>9</v>
      </c>
      <c r="J82" s="136"/>
      <c r="K82" s="141">
        <f t="shared" si="9"/>
        <v>75.11</v>
      </c>
      <c r="L82" s="141"/>
      <c r="M82" s="141"/>
      <c r="N82" s="141"/>
      <c r="O82" s="163">
        <f>+ROUND('[7]Шуш_3 эт и выше'!O82,2)</f>
        <v>1.69</v>
      </c>
      <c r="P82" s="164"/>
      <c r="Q82" s="164"/>
      <c r="R82" s="164"/>
      <c r="S82" s="165"/>
      <c r="T82" s="141">
        <f>ROUND(K82*O82,2)</f>
        <v>126.94</v>
      </c>
      <c r="U82" s="141"/>
      <c r="V82" s="141"/>
      <c r="W82" s="141"/>
      <c r="X82" s="141"/>
      <c r="Y82" s="49">
        <f>ROUND(T82*$AF$26,2)</f>
        <v>63.47</v>
      </c>
      <c r="Z82" s="50">
        <f t="shared" si="8"/>
        <v>190.41</v>
      </c>
      <c r="AF82" s="142">
        <f>Z82+Z83</f>
        <v>478.003101</v>
      </c>
      <c r="AH82" s="15"/>
      <c r="AI82" s="157">
        <v>693.58</v>
      </c>
      <c r="AK82" s="144">
        <f>AF82/AI82</f>
        <v>0.6891823596412815</v>
      </c>
    </row>
    <row r="83" spans="1:37" ht="12.75" customHeight="1" hidden="1">
      <c r="A83" s="127"/>
      <c r="B83" s="128"/>
      <c r="C83" s="132"/>
      <c r="D83" s="133"/>
      <c r="E83" s="133"/>
      <c r="F83" s="133"/>
      <c r="G83" s="134"/>
      <c r="H83" s="209" t="s">
        <v>10</v>
      </c>
      <c r="I83" s="135" t="s">
        <v>11</v>
      </c>
      <c r="J83" s="136"/>
      <c r="K83" s="141">
        <f t="shared" si="9"/>
        <v>2481.39</v>
      </c>
      <c r="L83" s="141"/>
      <c r="M83" s="141"/>
      <c r="N83" s="141"/>
      <c r="O83" s="159">
        <f>+'[7]Шуш_3 эт и выше'!O83</f>
        <v>0.1159</v>
      </c>
      <c r="P83" s="159"/>
      <c r="Q83" s="159"/>
      <c r="R83" s="159"/>
      <c r="S83" s="159"/>
      <c r="T83" s="141">
        <f>K83*O83</f>
        <v>287.593101</v>
      </c>
      <c r="U83" s="141"/>
      <c r="V83" s="141"/>
      <c r="W83" s="141"/>
      <c r="X83" s="141"/>
      <c r="Y83" s="51">
        <v>0</v>
      </c>
      <c r="Z83" s="50">
        <f t="shared" si="8"/>
        <v>287.593101</v>
      </c>
      <c r="AF83" s="143"/>
      <c r="AH83" s="15"/>
      <c r="AI83" s="158"/>
      <c r="AK83" s="145"/>
    </row>
    <row r="84" spans="1:37" ht="12.75" customHeight="1" hidden="1">
      <c r="A84" s="125" t="s">
        <v>7</v>
      </c>
      <c r="B84" s="126"/>
      <c r="C84" s="129" t="s">
        <v>87</v>
      </c>
      <c r="D84" s="130"/>
      <c r="E84" s="130"/>
      <c r="F84" s="130"/>
      <c r="G84" s="131"/>
      <c r="H84" s="209" t="s">
        <v>8</v>
      </c>
      <c r="I84" s="135" t="s">
        <v>9</v>
      </c>
      <c r="J84" s="136"/>
      <c r="K84" s="141">
        <f t="shared" si="9"/>
        <v>75.11</v>
      </c>
      <c r="L84" s="141"/>
      <c r="M84" s="141"/>
      <c r="N84" s="141"/>
      <c r="O84" s="163">
        <f>+ROUND('[7]Шуш_3 эт и выше'!O84,2)</f>
        <v>1.69</v>
      </c>
      <c r="P84" s="164"/>
      <c r="Q84" s="164"/>
      <c r="R84" s="164"/>
      <c r="S84" s="165"/>
      <c r="T84" s="141">
        <f>ROUND(K84*O84,2)</f>
        <v>126.94</v>
      </c>
      <c r="U84" s="141"/>
      <c r="V84" s="141"/>
      <c r="W84" s="141"/>
      <c r="X84" s="141"/>
      <c r="Y84" s="49">
        <f>ROUND(T84*$AF$26,2)</f>
        <v>63.47</v>
      </c>
      <c r="Z84" s="50">
        <f t="shared" si="8"/>
        <v>190.41</v>
      </c>
      <c r="AF84" s="142">
        <f>Z84+Z85</f>
        <v>456.663147</v>
      </c>
      <c r="AH84" s="15"/>
      <c r="AI84" s="157">
        <v>693.58</v>
      </c>
      <c r="AK84" s="144">
        <f>AF84/AI84</f>
        <v>0.6584145260820669</v>
      </c>
    </row>
    <row r="85" spans="1:37" ht="12.75" customHeight="1" hidden="1">
      <c r="A85" s="127"/>
      <c r="B85" s="128"/>
      <c r="C85" s="132"/>
      <c r="D85" s="133"/>
      <c r="E85" s="133"/>
      <c r="F85" s="133"/>
      <c r="G85" s="134"/>
      <c r="H85" s="209" t="s">
        <v>10</v>
      </c>
      <c r="I85" s="135" t="s">
        <v>11</v>
      </c>
      <c r="J85" s="136"/>
      <c r="K85" s="141">
        <f t="shared" si="9"/>
        <v>2481.39</v>
      </c>
      <c r="L85" s="141"/>
      <c r="M85" s="141"/>
      <c r="N85" s="141"/>
      <c r="O85" s="159">
        <f>+'[7]Шуш_3 эт и выше'!O85</f>
        <v>0.1073</v>
      </c>
      <c r="P85" s="159"/>
      <c r="Q85" s="159"/>
      <c r="R85" s="159"/>
      <c r="S85" s="159"/>
      <c r="T85" s="141">
        <f>K85*O85</f>
        <v>266.253147</v>
      </c>
      <c r="U85" s="141"/>
      <c r="V85" s="141"/>
      <c r="W85" s="141"/>
      <c r="X85" s="141"/>
      <c r="Y85" s="51">
        <v>0</v>
      </c>
      <c r="Z85" s="50">
        <f t="shared" si="8"/>
        <v>266.253147</v>
      </c>
      <c r="AF85" s="143"/>
      <c r="AH85" s="15"/>
      <c r="AI85" s="158"/>
      <c r="AK85" s="145"/>
    </row>
    <row r="86" spans="4:34" ht="12.75" hidden="1">
      <c r="D86" s="61"/>
      <c r="E86" s="61"/>
      <c r="F86" s="61"/>
      <c r="G86" s="61"/>
      <c r="H86" s="61"/>
      <c r="I86" s="61"/>
      <c r="J86" s="61"/>
      <c r="AH86" s="15"/>
    </row>
    <row r="87" spans="1:32" s="24" customFormat="1" ht="30" customHeight="1" hidden="1">
      <c r="A87" s="149" t="s">
        <v>45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</row>
    <row r="88" spans="1:34" ht="52.5" hidden="1">
      <c r="A88" s="109" t="s">
        <v>4</v>
      </c>
      <c r="B88" s="110"/>
      <c r="C88" s="111" t="s">
        <v>28</v>
      </c>
      <c r="D88" s="112"/>
      <c r="E88" s="112"/>
      <c r="F88" s="112"/>
      <c r="G88" s="112"/>
      <c r="H88" s="113"/>
      <c r="I88" s="114" t="s">
        <v>5</v>
      </c>
      <c r="J88" s="114"/>
      <c r="K88" s="114" t="s">
        <v>29</v>
      </c>
      <c r="L88" s="114"/>
      <c r="M88" s="114"/>
      <c r="N88" s="114"/>
      <c r="O88" s="114" t="str">
        <f>+O76</f>
        <v>Норматив
 горячей воды
куб.м. ** Гкал/куб.м</v>
      </c>
      <c r="P88" s="114"/>
      <c r="Q88" s="114"/>
      <c r="R88" s="114"/>
      <c r="S88" s="114"/>
      <c r="T88" s="114" t="s">
        <v>77</v>
      </c>
      <c r="U88" s="114"/>
      <c r="V88" s="114"/>
      <c r="W88" s="114"/>
      <c r="X88" s="114"/>
      <c r="Y88" s="48" t="s">
        <v>78</v>
      </c>
      <c r="Z88" s="48" t="s">
        <v>79</v>
      </c>
      <c r="AH88" s="15"/>
    </row>
    <row r="89" spans="1:37" ht="26.25" customHeight="1" hidden="1">
      <c r="A89" s="118">
        <v>1</v>
      </c>
      <c r="B89" s="119"/>
      <c r="C89" s="118">
        <v>2</v>
      </c>
      <c r="D89" s="120"/>
      <c r="E89" s="120"/>
      <c r="F89" s="120"/>
      <c r="G89" s="120"/>
      <c r="H89" s="119"/>
      <c r="I89" s="121">
        <v>3</v>
      </c>
      <c r="J89" s="121"/>
      <c r="K89" s="121">
        <v>4</v>
      </c>
      <c r="L89" s="121"/>
      <c r="M89" s="121"/>
      <c r="N89" s="121"/>
      <c r="O89" s="121">
        <v>5</v>
      </c>
      <c r="P89" s="121"/>
      <c r="Q89" s="121"/>
      <c r="R89" s="121"/>
      <c r="S89" s="121"/>
      <c r="T89" s="122" t="s">
        <v>80</v>
      </c>
      <c r="U89" s="123"/>
      <c r="V89" s="123"/>
      <c r="W89" s="123"/>
      <c r="X89" s="124"/>
      <c r="Y89" s="45" t="s">
        <v>93</v>
      </c>
      <c r="Z89" s="45" t="s">
        <v>81</v>
      </c>
      <c r="AH89" s="15"/>
      <c r="AI89" s="14"/>
      <c r="AK89" s="14"/>
    </row>
    <row r="90" spans="1:37" ht="12.75" customHeight="1" hidden="1">
      <c r="A90" s="125" t="s">
        <v>7</v>
      </c>
      <c r="B90" s="126"/>
      <c r="C90" s="129" t="s">
        <v>84</v>
      </c>
      <c r="D90" s="130"/>
      <c r="E90" s="130"/>
      <c r="F90" s="130"/>
      <c r="G90" s="131"/>
      <c r="H90" s="209" t="s">
        <v>8</v>
      </c>
      <c r="I90" s="135" t="s">
        <v>9</v>
      </c>
      <c r="J90" s="136"/>
      <c r="K90" s="141">
        <f>K16</f>
        <v>75.11</v>
      </c>
      <c r="L90" s="141"/>
      <c r="M90" s="141"/>
      <c r="N90" s="141"/>
      <c r="O90" s="163">
        <f>+ROUND('[7]Шуш_3 эт и выше'!O90,2)</f>
        <v>1.24</v>
      </c>
      <c r="P90" s="164"/>
      <c r="Q90" s="164"/>
      <c r="R90" s="164"/>
      <c r="S90" s="165"/>
      <c r="T90" s="141">
        <f>ROUND(K90*O90,2)</f>
        <v>93.14</v>
      </c>
      <c r="U90" s="141"/>
      <c r="V90" s="141"/>
      <c r="W90" s="141"/>
      <c r="X90" s="141"/>
      <c r="Y90" s="49">
        <f>ROUND(T90*$AF$26,2)</f>
        <v>46.57</v>
      </c>
      <c r="Z90" s="50">
        <f aca="true" t="shared" si="10" ref="Z90:Z97">+T90+Y90</f>
        <v>139.71</v>
      </c>
      <c r="AF90" s="142">
        <f>Z90+Z91</f>
        <v>334.99539300000004</v>
      </c>
      <c r="AH90" s="15"/>
      <c r="AI90" s="157">
        <v>440.15</v>
      </c>
      <c r="AK90" s="144">
        <f>AF90/AI90</f>
        <v>0.7610937021469955</v>
      </c>
    </row>
    <row r="91" spans="1:37" ht="12.75" customHeight="1" hidden="1">
      <c r="A91" s="127"/>
      <c r="B91" s="128"/>
      <c r="C91" s="132"/>
      <c r="D91" s="133"/>
      <c r="E91" s="133"/>
      <c r="F91" s="133"/>
      <c r="G91" s="134"/>
      <c r="H91" s="209" t="s">
        <v>10</v>
      </c>
      <c r="I91" s="135" t="s">
        <v>11</v>
      </c>
      <c r="J91" s="136"/>
      <c r="K91" s="141">
        <f>K17</f>
        <v>2481.39</v>
      </c>
      <c r="L91" s="141"/>
      <c r="M91" s="141"/>
      <c r="N91" s="141"/>
      <c r="O91" s="159">
        <f>+'[7]Шуш_3 эт и выше'!O91</f>
        <v>0.0787</v>
      </c>
      <c r="P91" s="159"/>
      <c r="Q91" s="159"/>
      <c r="R91" s="159"/>
      <c r="S91" s="159"/>
      <c r="T91" s="141">
        <f>K91*O91</f>
        <v>195.285393</v>
      </c>
      <c r="U91" s="141"/>
      <c r="V91" s="141"/>
      <c r="W91" s="141"/>
      <c r="X91" s="141"/>
      <c r="Y91" s="51">
        <v>0</v>
      </c>
      <c r="Z91" s="50">
        <f t="shared" si="10"/>
        <v>195.285393</v>
      </c>
      <c r="AF91" s="143"/>
      <c r="AH91" s="15"/>
      <c r="AI91" s="158"/>
      <c r="AK91" s="145"/>
    </row>
    <row r="92" spans="1:37" ht="12.75" customHeight="1" hidden="1">
      <c r="A92" s="125" t="s">
        <v>7</v>
      </c>
      <c r="B92" s="126"/>
      <c r="C92" s="129" t="s">
        <v>85</v>
      </c>
      <c r="D92" s="130"/>
      <c r="E92" s="130"/>
      <c r="F92" s="130"/>
      <c r="G92" s="131"/>
      <c r="H92" s="209" t="s">
        <v>8</v>
      </c>
      <c r="I92" s="135" t="s">
        <v>9</v>
      </c>
      <c r="J92" s="136"/>
      <c r="K92" s="141">
        <f aca="true" t="shared" si="11" ref="K92:K97">K42</f>
        <v>75.11</v>
      </c>
      <c r="L92" s="141"/>
      <c r="M92" s="141"/>
      <c r="N92" s="141"/>
      <c r="O92" s="163">
        <f>+ROUND('[7]Шуш_3 эт и выше'!O92,2)</f>
        <v>1.24</v>
      </c>
      <c r="P92" s="164"/>
      <c r="Q92" s="164"/>
      <c r="R92" s="164"/>
      <c r="S92" s="165"/>
      <c r="T92" s="141">
        <f>ROUND(K92*O92,2)</f>
        <v>93.14</v>
      </c>
      <c r="U92" s="141"/>
      <c r="V92" s="141"/>
      <c r="W92" s="141"/>
      <c r="X92" s="141"/>
      <c r="Y92" s="49">
        <f>ROUND(T92*$AF$26,2)</f>
        <v>46.57</v>
      </c>
      <c r="Z92" s="50">
        <f t="shared" si="10"/>
        <v>139.71</v>
      </c>
      <c r="AF92" s="142">
        <f>Z92+Z93</f>
        <v>319.362636</v>
      </c>
      <c r="AH92" s="15"/>
      <c r="AI92" s="157">
        <v>693.58</v>
      </c>
      <c r="AK92" s="144">
        <f>AF92/AI92</f>
        <v>0.4604553706854292</v>
      </c>
    </row>
    <row r="93" spans="1:37" ht="12.75" customHeight="1" hidden="1">
      <c r="A93" s="127"/>
      <c r="B93" s="128"/>
      <c r="C93" s="132"/>
      <c r="D93" s="133"/>
      <c r="E93" s="133"/>
      <c r="F93" s="133"/>
      <c r="G93" s="134"/>
      <c r="H93" s="209" t="s">
        <v>10</v>
      </c>
      <c r="I93" s="135" t="s">
        <v>11</v>
      </c>
      <c r="J93" s="136"/>
      <c r="K93" s="141">
        <f t="shared" si="11"/>
        <v>2481.39</v>
      </c>
      <c r="L93" s="141"/>
      <c r="M93" s="141"/>
      <c r="N93" s="141"/>
      <c r="O93" s="159">
        <f>+'[7]Шуш_3 эт и выше'!O93</f>
        <v>0.0724</v>
      </c>
      <c r="P93" s="159"/>
      <c r="Q93" s="159"/>
      <c r="R93" s="159"/>
      <c r="S93" s="159"/>
      <c r="T93" s="141">
        <f>K93*O93</f>
        <v>179.652636</v>
      </c>
      <c r="U93" s="141"/>
      <c r="V93" s="141"/>
      <c r="W93" s="141"/>
      <c r="X93" s="141"/>
      <c r="Y93" s="51">
        <v>0</v>
      </c>
      <c r="Z93" s="50">
        <f t="shared" si="10"/>
        <v>179.652636</v>
      </c>
      <c r="AF93" s="143"/>
      <c r="AH93" s="15"/>
      <c r="AI93" s="158"/>
      <c r="AK93" s="145"/>
    </row>
    <row r="94" spans="1:37" ht="12.75" customHeight="1" hidden="1">
      <c r="A94" s="125" t="s">
        <v>7</v>
      </c>
      <c r="B94" s="126"/>
      <c r="C94" s="129" t="s">
        <v>86</v>
      </c>
      <c r="D94" s="130"/>
      <c r="E94" s="130"/>
      <c r="F94" s="130"/>
      <c r="G94" s="131"/>
      <c r="H94" s="209" t="s">
        <v>8</v>
      </c>
      <c r="I94" s="135" t="s">
        <v>9</v>
      </c>
      <c r="J94" s="136"/>
      <c r="K94" s="141">
        <f t="shared" si="11"/>
        <v>75.11</v>
      </c>
      <c r="L94" s="141"/>
      <c r="M94" s="141"/>
      <c r="N94" s="141"/>
      <c r="O94" s="163">
        <f>+ROUND('[7]Шуш_3 эт и выше'!O94,2)</f>
        <v>1.24</v>
      </c>
      <c r="P94" s="164"/>
      <c r="Q94" s="164"/>
      <c r="R94" s="164"/>
      <c r="S94" s="165"/>
      <c r="T94" s="141">
        <f>ROUND(K94*O94,2)</f>
        <v>93.14</v>
      </c>
      <c r="U94" s="141"/>
      <c r="V94" s="141"/>
      <c r="W94" s="141"/>
      <c r="X94" s="141"/>
      <c r="Y94" s="49">
        <f>ROUND(T94*$AF$26,2)</f>
        <v>46.57</v>
      </c>
      <c r="Z94" s="50">
        <f t="shared" si="10"/>
        <v>139.71</v>
      </c>
      <c r="AF94" s="142">
        <f>Z94+Z95</f>
        <v>350.876289</v>
      </c>
      <c r="AH94" s="15"/>
      <c r="AI94" s="157">
        <v>693.58</v>
      </c>
      <c r="AK94" s="144">
        <f>AF94/AI94</f>
        <v>0.505891590011246</v>
      </c>
    </row>
    <row r="95" spans="1:37" ht="12.75" customHeight="1" hidden="1">
      <c r="A95" s="127"/>
      <c r="B95" s="128"/>
      <c r="C95" s="132"/>
      <c r="D95" s="133"/>
      <c r="E95" s="133"/>
      <c r="F95" s="133"/>
      <c r="G95" s="134"/>
      <c r="H95" s="209" t="s">
        <v>10</v>
      </c>
      <c r="I95" s="135" t="s">
        <v>11</v>
      </c>
      <c r="J95" s="136"/>
      <c r="K95" s="141">
        <f t="shared" si="11"/>
        <v>2481.39</v>
      </c>
      <c r="L95" s="141"/>
      <c r="M95" s="141"/>
      <c r="N95" s="141"/>
      <c r="O95" s="159">
        <f>+'[7]Шуш_3 эт и выше'!O95</f>
        <v>0.0851</v>
      </c>
      <c r="P95" s="159"/>
      <c r="Q95" s="159"/>
      <c r="R95" s="159"/>
      <c r="S95" s="159"/>
      <c r="T95" s="141">
        <f>K95*O95</f>
        <v>211.16628899999998</v>
      </c>
      <c r="U95" s="141"/>
      <c r="V95" s="141"/>
      <c r="W95" s="141"/>
      <c r="X95" s="141"/>
      <c r="Y95" s="51">
        <v>0</v>
      </c>
      <c r="Z95" s="50">
        <f t="shared" si="10"/>
        <v>211.16628899999998</v>
      </c>
      <c r="AF95" s="143"/>
      <c r="AH95" s="15"/>
      <c r="AI95" s="158"/>
      <c r="AK95" s="145"/>
    </row>
    <row r="96" spans="1:37" ht="12.75" customHeight="1" hidden="1">
      <c r="A96" s="125" t="s">
        <v>7</v>
      </c>
      <c r="B96" s="126"/>
      <c r="C96" s="129" t="s">
        <v>87</v>
      </c>
      <c r="D96" s="130"/>
      <c r="E96" s="130"/>
      <c r="F96" s="130"/>
      <c r="G96" s="131"/>
      <c r="H96" s="209" t="s">
        <v>8</v>
      </c>
      <c r="I96" s="135" t="s">
        <v>9</v>
      </c>
      <c r="J96" s="136"/>
      <c r="K96" s="141">
        <f t="shared" si="11"/>
        <v>75.11</v>
      </c>
      <c r="L96" s="141"/>
      <c r="M96" s="141"/>
      <c r="N96" s="141"/>
      <c r="O96" s="163">
        <f>+ROUND('[7]Шуш_3 эт и выше'!O96,2)</f>
        <v>1.24</v>
      </c>
      <c r="P96" s="164"/>
      <c r="Q96" s="164"/>
      <c r="R96" s="164"/>
      <c r="S96" s="165"/>
      <c r="T96" s="141">
        <f>ROUND(K96*O96,2)</f>
        <v>93.14</v>
      </c>
      <c r="U96" s="141"/>
      <c r="V96" s="141"/>
      <c r="W96" s="141"/>
      <c r="X96" s="141"/>
      <c r="Y96" s="49">
        <f>ROUND(T96*$AF$26,2)</f>
        <v>46.57</v>
      </c>
      <c r="Z96" s="50">
        <f t="shared" si="10"/>
        <v>139.71</v>
      </c>
      <c r="AF96" s="142">
        <f>Z96+Z97</f>
        <v>334.99539300000004</v>
      </c>
      <c r="AH96" s="15"/>
      <c r="AI96" s="157">
        <v>693.58</v>
      </c>
      <c r="AK96" s="144">
        <f>AF96/AI96</f>
        <v>0.4829945975950864</v>
      </c>
    </row>
    <row r="97" spans="1:37" ht="12.75" customHeight="1" hidden="1">
      <c r="A97" s="127"/>
      <c r="B97" s="128"/>
      <c r="C97" s="132"/>
      <c r="D97" s="133"/>
      <c r="E97" s="133"/>
      <c r="F97" s="133"/>
      <c r="G97" s="134"/>
      <c r="H97" s="209" t="s">
        <v>10</v>
      </c>
      <c r="I97" s="135" t="s">
        <v>11</v>
      </c>
      <c r="J97" s="136"/>
      <c r="K97" s="141">
        <f t="shared" si="11"/>
        <v>2481.39</v>
      </c>
      <c r="L97" s="141"/>
      <c r="M97" s="141"/>
      <c r="N97" s="141"/>
      <c r="O97" s="159">
        <f>+'[7]Шуш_3 эт и выше'!O97</f>
        <v>0.0787</v>
      </c>
      <c r="P97" s="159"/>
      <c r="Q97" s="159"/>
      <c r="R97" s="159"/>
      <c r="S97" s="159"/>
      <c r="T97" s="141">
        <f>K97*O97</f>
        <v>195.285393</v>
      </c>
      <c r="U97" s="141"/>
      <c r="V97" s="141"/>
      <c r="W97" s="141"/>
      <c r="X97" s="141"/>
      <c r="Y97" s="51">
        <v>0</v>
      </c>
      <c r="Z97" s="50">
        <f t="shared" si="10"/>
        <v>195.285393</v>
      </c>
      <c r="AF97" s="143"/>
      <c r="AH97" s="15"/>
      <c r="AI97" s="158"/>
      <c r="AK97" s="145"/>
    </row>
    <row r="98" spans="4:34" ht="12.75" hidden="1">
      <c r="D98" s="61"/>
      <c r="E98" s="61"/>
      <c r="F98" s="61"/>
      <c r="G98" s="61"/>
      <c r="H98" s="61"/>
      <c r="I98" s="61"/>
      <c r="J98" s="61"/>
      <c r="AH98" s="15"/>
    </row>
    <row r="99" spans="1:32" s="24" customFormat="1" ht="29.25" customHeight="1" hidden="1">
      <c r="A99" s="149" t="s">
        <v>46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</row>
    <row r="100" spans="1:34" ht="52.5" hidden="1">
      <c r="A100" s="109" t="s">
        <v>4</v>
      </c>
      <c r="B100" s="110"/>
      <c r="C100" s="111" t="s">
        <v>28</v>
      </c>
      <c r="D100" s="112"/>
      <c r="E100" s="112"/>
      <c r="F100" s="112"/>
      <c r="G100" s="112"/>
      <c r="H100" s="113"/>
      <c r="I100" s="114" t="s">
        <v>5</v>
      </c>
      <c r="J100" s="114"/>
      <c r="K100" s="114" t="s">
        <v>29</v>
      </c>
      <c r="L100" s="114"/>
      <c r="M100" s="114"/>
      <c r="N100" s="114"/>
      <c r="O100" s="114" t="str">
        <f>+O88</f>
        <v>Норматив
 горячей воды
куб.м. ** Гкал/куб.м</v>
      </c>
      <c r="P100" s="114"/>
      <c r="Q100" s="114"/>
      <c r="R100" s="114"/>
      <c r="S100" s="114"/>
      <c r="T100" s="114" t="s">
        <v>77</v>
      </c>
      <c r="U100" s="114"/>
      <c r="V100" s="114"/>
      <c r="W100" s="114"/>
      <c r="X100" s="114"/>
      <c r="Y100" s="48" t="s">
        <v>78</v>
      </c>
      <c r="Z100" s="48" t="s">
        <v>79</v>
      </c>
      <c r="AH100" s="15"/>
    </row>
    <row r="101" spans="1:37" ht="12.75" customHeight="1" hidden="1">
      <c r="A101" s="118">
        <v>1</v>
      </c>
      <c r="B101" s="119"/>
      <c r="C101" s="118">
        <v>2</v>
      </c>
      <c r="D101" s="120"/>
      <c r="E101" s="120"/>
      <c r="F101" s="120"/>
      <c r="G101" s="120"/>
      <c r="H101" s="119"/>
      <c r="I101" s="121">
        <v>3</v>
      </c>
      <c r="J101" s="121"/>
      <c r="K101" s="121">
        <v>4</v>
      </c>
      <c r="L101" s="121"/>
      <c r="M101" s="121"/>
      <c r="N101" s="121"/>
      <c r="O101" s="121">
        <v>5</v>
      </c>
      <c r="P101" s="121"/>
      <c r="Q101" s="121"/>
      <c r="R101" s="121"/>
      <c r="S101" s="121"/>
      <c r="T101" s="122">
        <v>6</v>
      </c>
      <c r="U101" s="123"/>
      <c r="V101" s="123"/>
      <c r="W101" s="123"/>
      <c r="X101" s="124"/>
      <c r="Y101" s="45">
        <v>7</v>
      </c>
      <c r="Z101" s="45">
        <v>8</v>
      </c>
      <c r="AH101" s="15"/>
      <c r="AI101" s="14"/>
      <c r="AK101" s="14"/>
    </row>
    <row r="102" spans="1:37" ht="12.75" customHeight="1" hidden="1">
      <c r="A102" s="125" t="s">
        <v>7</v>
      </c>
      <c r="B102" s="126"/>
      <c r="C102" s="129" t="s">
        <v>84</v>
      </c>
      <c r="D102" s="130"/>
      <c r="E102" s="130"/>
      <c r="F102" s="130"/>
      <c r="G102" s="131"/>
      <c r="H102" s="209" t="s">
        <v>8</v>
      </c>
      <c r="I102" s="135" t="s">
        <v>9</v>
      </c>
      <c r="J102" s="136"/>
      <c r="K102" s="141">
        <f>K16</f>
        <v>75.11</v>
      </c>
      <c r="L102" s="141"/>
      <c r="M102" s="141"/>
      <c r="N102" s="141"/>
      <c r="O102" s="163">
        <f>+ROUND('[7]Шуш_3 эт и выше'!O102,2)</f>
        <v>0.77</v>
      </c>
      <c r="P102" s="164"/>
      <c r="Q102" s="164"/>
      <c r="R102" s="164"/>
      <c r="S102" s="165"/>
      <c r="T102" s="141">
        <f>ROUND(K102*O102,2)</f>
        <v>57.83</v>
      </c>
      <c r="U102" s="141"/>
      <c r="V102" s="141"/>
      <c r="W102" s="141"/>
      <c r="X102" s="141"/>
      <c r="Y102" s="49">
        <f>ROUND(T102*$AF$26,2)</f>
        <v>28.92</v>
      </c>
      <c r="Z102" s="50">
        <f aca="true" t="shared" si="12" ref="Z102:Z109">+T102+Y102</f>
        <v>86.75</v>
      </c>
      <c r="AF102" s="142">
        <f>Z102+Z103</f>
        <v>208.089971</v>
      </c>
      <c r="AH102" s="15"/>
      <c r="AI102" s="157">
        <v>440.15</v>
      </c>
      <c r="AK102" s="144">
        <f>AF102/AI102</f>
        <v>0.47277058048392595</v>
      </c>
    </row>
    <row r="103" spans="1:37" ht="12.75" customHeight="1" hidden="1">
      <c r="A103" s="127"/>
      <c r="B103" s="128"/>
      <c r="C103" s="132"/>
      <c r="D103" s="133"/>
      <c r="E103" s="133"/>
      <c r="F103" s="133"/>
      <c r="G103" s="134"/>
      <c r="H103" s="209" t="s">
        <v>10</v>
      </c>
      <c r="I103" s="135" t="s">
        <v>11</v>
      </c>
      <c r="J103" s="136"/>
      <c r="K103" s="141">
        <f>K17</f>
        <v>2481.39</v>
      </c>
      <c r="L103" s="141"/>
      <c r="M103" s="141"/>
      <c r="N103" s="141"/>
      <c r="O103" s="159">
        <f>+'[7]Шуш_3 эт и выше'!O103</f>
        <v>0.0489</v>
      </c>
      <c r="P103" s="159"/>
      <c r="Q103" s="159"/>
      <c r="R103" s="159"/>
      <c r="S103" s="159"/>
      <c r="T103" s="141">
        <f>K103*O103</f>
        <v>121.33997099999999</v>
      </c>
      <c r="U103" s="141"/>
      <c r="V103" s="141"/>
      <c r="W103" s="141"/>
      <c r="X103" s="141"/>
      <c r="Y103" s="51">
        <v>0</v>
      </c>
      <c r="Z103" s="50">
        <f t="shared" si="12"/>
        <v>121.33997099999999</v>
      </c>
      <c r="AF103" s="143"/>
      <c r="AH103" s="15"/>
      <c r="AI103" s="158"/>
      <c r="AK103" s="145"/>
    </row>
    <row r="104" spans="1:37" ht="12.75" customHeight="1" hidden="1">
      <c r="A104" s="125" t="s">
        <v>7</v>
      </c>
      <c r="B104" s="126"/>
      <c r="C104" s="129" t="s">
        <v>85</v>
      </c>
      <c r="D104" s="130"/>
      <c r="E104" s="130"/>
      <c r="F104" s="130"/>
      <c r="G104" s="131"/>
      <c r="H104" s="209" t="s">
        <v>8</v>
      </c>
      <c r="I104" s="135" t="s">
        <v>9</v>
      </c>
      <c r="J104" s="136"/>
      <c r="K104" s="141">
        <f aca="true" t="shared" si="13" ref="K104:K109">K54</f>
        <v>75.11</v>
      </c>
      <c r="L104" s="141"/>
      <c r="M104" s="141"/>
      <c r="N104" s="141"/>
      <c r="O104" s="163">
        <f>+ROUND('[7]Шуш_3 эт и выше'!O104,2)</f>
        <v>0.77</v>
      </c>
      <c r="P104" s="164"/>
      <c r="Q104" s="164"/>
      <c r="R104" s="164"/>
      <c r="S104" s="165"/>
      <c r="T104" s="141">
        <f>ROUND(K104*O104,2)</f>
        <v>57.83</v>
      </c>
      <c r="U104" s="141"/>
      <c r="V104" s="141"/>
      <c r="W104" s="141"/>
      <c r="X104" s="141"/>
      <c r="Y104" s="49">
        <f>ROUND(T104*$AF$26,2)</f>
        <v>28.92</v>
      </c>
      <c r="Z104" s="50">
        <f t="shared" si="12"/>
        <v>86.75</v>
      </c>
      <c r="AF104" s="142">
        <f>Z104+Z105</f>
        <v>198.41255</v>
      </c>
      <c r="AH104" s="15"/>
      <c r="AI104" s="157">
        <v>693.58</v>
      </c>
      <c r="AK104" s="144">
        <f>AF104/AI104</f>
        <v>0.2860701721502927</v>
      </c>
    </row>
    <row r="105" spans="1:37" ht="12.75" customHeight="1" hidden="1">
      <c r="A105" s="127"/>
      <c r="B105" s="128"/>
      <c r="C105" s="132"/>
      <c r="D105" s="133"/>
      <c r="E105" s="133"/>
      <c r="F105" s="133"/>
      <c r="G105" s="134"/>
      <c r="H105" s="209" t="s">
        <v>10</v>
      </c>
      <c r="I105" s="135" t="s">
        <v>11</v>
      </c>
      <c r="J105" s="136"/>
      <c r="K105" s="141">
        <f t="shared" si="13"/>
        <v>2481.39</v>
      </c>
      <c r="L105" s="141"/>
      <c r="M105" s="141"/>
      <c r="N105" s="141"/>
      <c r="O105" s="159">
        <f>+'[7]Шуш_3 эт и выше'!O105</f>
        <v>0.045</v>
      </c>
      <c r="P105" s="159"/>
      <c r="Q105" s="159"/>
      <c r="R105" s="159"/>
      <c r="S105" s="159"/>
      <c r="T105" s="141">
        <f>K105*O105</f>
        <v>111.66255</v>
      </c>
      <c r="U105" s="141"/>
      <c r="V105" s="141"/>
      <c r="W105" s="141"/>
      <c r="X105" s="141"/>
      <c r="Y105" s="51">
        <v>0</v>
      </c>
      <c r="Z105" s="50">
        <f t="shared" si="12"/>
        <v>111.66255</v>
      </c>
      <c r="AF105" s="143"/>
      <c r="AH105" s="15"/>
      <c r="AI105" s="158"/>
      <c r="AK105" s="145"/>
    </row>
    <row r="106" spans="1:37" ht="12.75" customHeight="1" hidden="1">
      <c r="A106" s="125" t="s">
        <v>7</v>
      </c>
      <c r="B106" s="126"/>
      <c r="C106" s="129" t="s">
        <v>86</v>
      </c>
      <c r="D106" s="130"/>
      <c r="E106" s="130"/>
      <c r="F106" s="130"/>
      <c r="G106" s="131"/>
      <c r="H106" s="209" t="s">
        <v>8</v>
      </c>
      <c r="I106" s="135" t="s">
        <v>9</v>
      </c>
      <c r="J106" s="136"/>
      <c r="K106" s="141">
        <f t="shared" si="13"/>
        <v>75.11</v>
      </c>
      <c r="L106" s="141"/>
      <c r="M106" s="141"/>
      <c r="N106" s="141"/>
      <c r="O106" s="163">
        <f>+ROUND('[7]Шуш_3 эт и выше'!O106,2)</f>
        <v>0.77</v>
      </c>
      <c r="P106" s="164"/>
      <c r="Q106" s="164"/>
      <c r="R106" s="164"/>
      <c r="S106" s="165"/>
      <c r="T106" s="141">
        <f>ROUND(K106*O106,2)</f>
        <v>57.83</v>
      </c>
      <c r="U106" s="141"/>
      <c r="V106" s="141"/>
      <c r="W106" s="141"/>
      <c r="X106" s="141"/>
      <c r="Y106" s="49">
        <f>ROUND(T106*$AF$26,2)</f>
        <v>28.92</v>
      </c>
      <c r="Z106" s="50">
        <f t="shared" si="12"/>
        <v>86.75</v>
      </c>
      <c r="AF106" s="142">
        <f>Z106+Z107</f>
        <v>217.767392</v>
      </c>
      <c r="AH106" s="15"/>
      <c r="AI106" s="157">
        <v>693.58</v>
      </c>
      <c r="AK106" s="144">
        <f>AF106/AI106</f>
        <v>0.31397588165748724</v>
      </c>
    </row>
    <row r="107" spans="1:37" ht="12.75" customHeight="1" hidden="1">
      <c r="A107" s="127"/>
      <c r="B107" s="128"/>
      <c r="C107" s="132"/>
      <c r="D107" s="133"/>
      <c r="E107" s="133"/>
      <c r="F107" s="133"/>
      <c r="G107" s="134"/>
      <c r="H107" s="209" t="s">
        <v>10</v>
      </c>
      <c r="I107" s="135" t="s">
        <v>11</v>
      </c>
      <c r="J107" s="136"/>
      <c r="K107" s="141">
        <f t="shared" si="13"/>
        <v>2481.39</v>
      </c>
      <c r="L107" s="141"/>
      <c r="M107" s="141"/>
      <c r="N107" s="141"/>
      <c r="O107" s="159">
        <f>+'[7]Шуш_3 эт и выше'!O107</f>
        <v>0.0528</v>
      </c>
      <c r="P107" s="159"/>
      <c r="Q107" s="159"/>
      <c r="R107" s="159"/>
      <c r="S107" s="159"/>
      <c r="T107" s="141">
        <f>K107*O107</f>
        <v>131.017392</v>
      </c>
      <c r="U107" s="141"/>
      <c r="V107" s="141"/>
      <c r="W107" s="141"/>
      <c r="X107" s="141"/>
      <c r="Y107" s="51">
        <v>0</v>
      </c>
      <c r="Z107" s="50">
        <f t="shared" si="12"/>
        <v>131.017392</v>
      </c>
      <c r="AF107" s="143"/>
      <c r="AH107" s="15"/>
      <c r="AI107" s="158"/>
      <c r="AK107" s="145"/>
    </row>
    <row r="108" spans="1:37" ht="12.75" customHeight="1" hidden="1">
      <c r="A108" s="125" t="s">
        <v>7</v>
      </c>
      <c r="B108" s="126"/>
      <c r="C108" s="129" t="s">
        <v>87</v>
      </c>
      <c r="D108" s="130"/>
      <c r="E108" s="130"/>
      <c r="F108" s="130"/>
      <c r="G108" s="131"/>
      <c r="H108" s="209" t="s">
        <v>8</v>
      </c>
      <c r="I108" s="135" t="s">
        <v>9</v>
      </c>
      <c r="J108" s="136"/>
      <c r="K108" s="141">
        <f t="shared" si="13"/>
        <v>75.11</v>
      </c>
      <c r="L108" s="141"/>
      <c r="M108" s="141"/>
      <c r="N108" s="141"/>
      <c r="O108" s="163">
        <f>+ROUND('[7]Шуш_3 эт и выше'!O108,2)</f>
        <v>0.77</v>
      </c>
      <c r="P108" s="164"/>
      <c r="Q108" s="164"/>
      <c r="R108" s="164"/>
      <c r="S108" s="165"/>
      <c r="T108" s="141">
        <f>ROUND(K108*O108,2)</f>
        <v>57.83</v>
      </c>
      <c r="U108" s="141"/>
      <c r="V108" s="141"/>
      <c r="W108" s="141"/>
      <c r="X108" s="141"/>
      <c r="Y108" s="49">
        <f>ROUND(T108*$AF$26,2)</f>
        <v>28.92</v>
      </c>
      <c r="Z108" s="50">
        <f t="shared" si="12"/>
        <v>86.75</v>
      </c>
      <c r="AF108" s="142">
        <f>Z108+Z109</f>
        <v>208.089971</v>
      </c>
      <c r="AH108" s="15"/>
      <c r="AI108" s="157">
        <v>693.58</v>
      </c>
      <c r="AK108" s="144">
        <f>AF108/AI108</f>
        <v>0.30002302690388993</v>
      </c>
    </row>
    <row r="109" spans="1:37" ht="12.75" customHeight="1" hidden="1">
      <c r="A109" s="127"/>
      <c r="B109" s="128"/>
      <c r="C109" s="132"/>
      <c r="D109" s="133"/>
      <c r="E109" s="133"/>
      <c r="F109" s="133"/>
      <c r="G109" s="134"/>
      <c r="H109" s="209" t="s">
        <v>10</v>
      </c>
      <c r="I109" s="135" t="s">
        <v>11</v>
      </c>
      <c r="J109" s="136"/>
      <c r="K109" s="141">
        <f t="shared" si="13"/>
        <v>2481.39</v>
      </c>
      <c r="L109" s="141"/>
      <c r="M109" s="141"/>
      <c r="N109" s="141"/>
      <c r="O109" s="159">
        <f>+'[7]Шуш_3 эт и выше'!O109</f>
        <v>0.0489</v>
      </c>
      <c r="P109" s="159"/>
      <c r="Q109" s="159"/>
      <c r="R109" s="159"/>
      <c r="S109" s="159"/>
      <c r="T109" s="141">
        <f>K109*O109</f>
        <v>121.33997099999999</v>
      </c>
      <c r="U109" s="141"/>
      <c r="V109" s="141"/>
      <c r="W109" s="141"/>
      <c r="X109" s="141"/>
      <c r="Y109" s="51">
        <v>0</v>
      </c>
      <c r="Z109" s="50">
        <f t="shared" si="12"/>
        <v>121.33997099999999</v>
      </c>
      <c r="AF109" s="143"/>
      <c r="AH109" s="15"/>
      <c r="AI109" s="158"/>
      <c r="AK109" s="145"/>
    </row>
    <row r="110" spans="4:34" ht="12.75" hidden="1">
      <c r="D110" s="61"/>
      <c r="E110" s="61"/>
      <c r="F110" s="61"/>
      <c r="G110" s="61"/>
      <c r="H110" s="61"/>
      <c r="I110" s="61"/>
      <c r="J110" s="61"/>
      <c r="AH110" s="15"/>
    </row>
    <row r="111" spans="1:32" s="24" customFormat="1" ht="29.25" customHeight="1" hidden="1">
      <c r="A111" s="149" t="s">
        <v>47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</row>
    <row r="112" spans="1:34" ht="51" customHeight="1" hidden="1">
      <c r="A112" s="109" t="s">
        <v>4</v>
      </c>
      <c r="B112" s="110"/>
      <c r="C112" s="111" t="s">
        <v>28</v>
      </c>
      <c r="D112" s="112"/>
      <c r="E112" s="112"/>
      <c r="F112" s="112"/>
      <c r="G112" s="112"/>
      <c r="H112" s="113"/>
      <c r="I112" s="114" t="s">
        <v>5</v>
      </c>
      <c r="J112" s="114"/>
      <c r="K112" s="114" t="s">
        <v>29</v>
      </c>
      <c r="L112" s="114"/>
      <c r="M112" s="114"/>
      <c r="N112" s="114"/>
      <c r="O112" s="114" t="str">
        <f>+O100</f>
        <v>Норматив
 горячей воды
куб.м. ** Гкал/куб.м</v>
      </c>
      <c r="P112" s="114"/>
      <c r="Q112" s="114"/>
      <c r="R112" s="114"/>
      <c r="S112" s="114"/>
      <c r="T112" s="114" t="s">
        <v>77</v>
      </c>
      <c r="U112" s="114"/>
      <c r="V112" s="114"/>
      <c r="W112" s="114"/>
      <c r="X112" s="114"/>
      <c r="Y112" s="48" t="s">
        <v>78</v>
      </c>
      <c r="Z112" s="48" t="s">
        <v>79</v>
      </c>
      <c r="AH112" s="15"/>
    </row>
    <row r="113" spans="1:37" ht="12.75" customHeight="1" hidden="1">
      <c r="A113" s="118">
        <v>1</v>
      </c>
      <c r="B113" s="119"/>
      <c r="C113" s="118">
        <v>2</v>
      </c>
      <c r="D113" s="120"/>
      <c r="E113" s="120"/>
      <c r="F113" s="120"/>
      <c r="G113" s="120"/>
      <c r="H113" s="119"/>
      <c r="I113" s="121">
        <v>3</v>
      </c>
      <c r="J113" s="121"/>
      <c r="K113" s="121">
        <v>4</v>
      </c>
      <c r="L113" s="121"/>
      <c r="M113" s="121"/>
      <c r="N113" s="121"/>
      <c r="O113" s="121">
        <v>5</v>
      </c>
      <c r="P113" s="121"/>
      <c r="Q113" s="121"/>
      <c r="R113" s="121"/>
      <c r="S113" s="121"/>
      <c r="T113" s="122">
        <v>6</v>
      </c>
      <c r="U113" s="123"/>
      <c r="V113" s="123"/>
      <c r="W113" s="123"/>
      <c r="X113" s="124"/>
      <c r="Y113" s="45">
        <v>7</v>
      </c>
      <c r="Z113" s="45">
        <v>8</v>
      </c>
      <c r="AH113" s="15"/>
      <c r="AI113" s="14"/>
      <c r="AK113" s="14"/>
    </row>
    <row r="114" spans="1:37" ht="12.75" customHeight="1" hidden="1">
      <c r="A114" s="125" t="s">
        <v>7</v>
      </c>
      <c r="B114" s="126"/>
      <c r="C114" s="129" t="s">
        <v>84</v>
      </c>
      <c r="D114" s="130"/>
      <c r="E114" s="130"/>
      <c r="F114" s="130"/>
      <c r="G114" s="131"/>
      <c r="H114" s="209" t="s">
        <v>8</v>
      </c>
      <c r="I114" s="135" t="s">
        <v>9</v>
      </c>
      <c r="J114" s="136"/>
      <c r="K114" s="141">
        <f>K16</f>
        <v>75.11</v>
      </c>
      <c r="L114" s="141"/>
      <c r="M114" s="141"/>
      <c r="N114" s="141"/>
      <c r="O114" s="163">
        <f>+ROUND('[7]Шуш_3 эт и выше'!O114,2)</f>
        <v>1.24</v>
      </c>
      <c r="P114" s="164"/>
      <c r="Q114" s="164"/>
      <c r="R114" s="164"/>
      <c r="S114" s="165"/>
      <c r="T114" s="141">
        <f>ROUND(K114*O114,2)</f>
        <v>93.14</v>
      </c>
      <c r="U114" s="141"/>
      <c r="V114" s="141"/>
      <c r="W114" s="141"/>
      <c r="X114" s="141"/>
      <c r="Y114" s="49">
        <f>ROUND(T114*$AF$26,2)</f>
        <v>46.57</v>
      </c>
      <c r="Z114" s="50">
        <f aca="true" t="shared" si="14" ref="Z114:Z121">+T114+Y114</f>
        <v>139.71</v>
      </c>
      <c r="AF114" s="142">
        <f>Z114+Z115</f>
        <v>334.99539300000004</v>
      </c>
      <c r="AH114" s="15"/>
      <c r="AI114" s="157">
        <v>155.6</v>
      </c>
      <c r="AK114" s="144">
        <f>AF114/AI114</f>
        <v>2.1529266902313626</v>
      </c>
    </row>
    <row r="115" spans="1:37" ht="12.75" customHeight="1" hidden="1">
      <c r="A115" s="127"/>
      <c r="B115" s="128"/>
      <c r="C115" s="132"/>
      <c r="D115" s="133"/>
      <c r="E115" s="133"/>
      <c r="F115" s="133"/>
      <c r="G115" s="134"/>
      <c r="H115" s="209" t="s">
        <v>10</v>
      </c>
      <c r="I115" s="135" t="s">
        <v>11</v>
      </c>
      <c r="J115" s="136"/>
      <c r="K115" s="141">
        <f>K17</f>
        <v>2481.39</v>
      </c>
      <c r="L115" s="141"/>
      <c r="M115" s="141"/>
      <c r="N115" s="141"/>
      <c r="O115" s="159">
        <f>+'[7]Шуш_3 эт и выше'!O115</f>
        <v>0.0787</v>
      </c>
      <c r="P115" s="159"/>
      <c r="Q115" s="159"/>
      <c r="R115" s="159"/>
      <c r="S115" s="159"/>
      <c r="T115" s="141">
        <f>K115*O115</f>
        <v>195.285393</v>
      </c>
      <c r="U115" s="141"/>
      <c r="V115" s="141"/>
      <c r="W115" s="141"/>
      <c r="X115" s="141"/>
      <c r="Y115" s="51">
        <v>0</v>
      </c>
      <c r="Z115" s="50">
        <f t="shared" si="14"/>
        <v>195.285393</v>
      </c>
      <c r="AF115" s="143"/>
      <c r="AH115" s="15"/>
      <c r="AI115" s="158"/>
      <c r="AK115" s="145"/>
    </row>
    <row r="116" spans="1:37" ht="12.75" customHeight="1" hidden="1">
      <c r="A116" s="125" t="s">
        <v>7</v>
      </c>
      <c r="B116" s="126"/>
      <c r="C116" s="129" t="s">
        <v>85</v>
      </c>
      <c r="D116" s="130"/>
      <c r="E116" s="130"/>
      <c r="F116" s="130"/>
      <c r="G116" s="131"/>
      <c r="H116" s="209" t="s">
        <v>8</v>
      </c>
      <c r="I116" s="135" t="s">
        <v>9</v>
      </c>
      <c r="J116" s="136"/>
      <c r="K116" s="141">
        <f aca="true" t="shared" si="15" ref="K116:K121">K66</f>
        <v>75.11</v>
      </c>
      <c r="L116" s="141"/>
      <c r="M116" s="141"/>
      <c r="N116" s="141"/>
      <c r="O116" s="163">
        <f>+ROUND('[7]Шуш_3 эт и выше'!O116,2)</f>
        <v>1.24</v>
      </c>
      <c r="P116" s="164"/>
      <c r="Q116" s="164"/>
      <c r="R116" s="164"/>
      <c r="S116" s="165"/>
      <c r="T116" s="141">
        <f>ROUND(K116*O116,2)</f>
        <v>93.14</v>
      </c>
      <c r="U116" s="141"/>
      <c r="V116" s="141"/>
      <c r="W116" s="141"/>
      <c r="X116" s="141"/>
      <c r="Y116" s="49">
        <f>ROUND(T116*$AF$26,2)</f>
        <v>46.57</v>
      </c>
      <c r="Z116" s="50">
        <f t="shared" si="14"/>
        <v>139.71</v>
      </c>
      <c r="AF116" s="142">
        <f>Z116+Z117</f>
        <v>319.362636</v>
      </c>
      <c r="AH116" s="15"/>
      <c r="AI116" s="157">
        <v>693.58</v>
      </c>
      <c r="AK116" s="144">
        <f>AF116/AI116</f>
        <v>0.4604553706854292</v>
      </c>
    </row>
    <row r="117" spans="1:37" ht="12.75" customHeight="1" hidden="1">
      <c r="A117" s="127"/>
      <c r="B117" s="128"/>
      <c r="C117" s="132"/>
      <c r="D117" s="133"/>
      <c r="E117" s="133"/>
      <c r="F117" s="133"/>
      <c r="G117" s="134"/>
      <c r="H117" s="209" t="s">
        <v>10</v>
      </c>
      <c r="I117" s="135" t="s">
        <v>11</v>
      </c>
      <c r="J117" s="136"/>
      <c r="K117" s="141">
        <f t="shared" si="15"/>
        <v>2481.39</v>
      </c>
      <c r="L117" s="141"/>
      <c r="M117" s="141"/>
      <c r="N117" s="141"/>
      <c r="O117" s="159">
        <f>+'[7]Шуш_3 эт и выше'!O117</f>
        <v>0.0724</v>
      </c>
      <c r="P117" s="159"/>
      <c r="Q117" s="159"/>
      <c r="R117" s="159"/>
      <c r="S117" s="159"/>
      <c r="T117" s="141">
        <f>K117*O117</f>
        <v>179.652636</v>
      </c>
      <c r="U117" s="141"/>
      <c r="V117" s="141"/>
      <c r="W117" s="141"/>
      <c r="X117" s="141"/>
      <c r="Y117" s="51">
        <v>0</v>
      </c>
      <c r="Z117" s="50">
        <f t="shared" si="14"/>
        <v>179.652636</v>
      </c>
      <c r="AF117" s="143"/>
      <c r="AH117" s="15"/>
      <c r="AI117" s="158"/>
      <c r="AK117" s="145"/>
    </row>
    <row r="118" spans="1:37" ht="12.75" customHeight="1" hidden="1">
      <c r="A118" s="125" t="s">
        <v>7</v>
      </c>
      <c r="B118" s="126"/>
      <c r="C118" s="129" t="s">
        <v>86</v>
      </c>
      <c r="D118" s="130"/>
      <c r="E118" s="130"/>
      <c r="F118" s="130"/>
      <c r="G118" s="131"/>
      <c r="H118" s="209" t="s">
        <v>8</v>
      </c>
      <c r="I118" s="135" t="s">
        <v>9</v>
      </c>
      <c r="J118" s="136"/>
      <c r="K118" s="141">
        <f t="shared" si="15"/>
        <v>75.11</v>
      </c>
      <c r="L118" s="141"/>
      <c r="M118" s="141"/>
      <c r="N118" s="141"/>
      <c r="O118" s="163">
        <f>+ROUND('[7]Шуш_3 эт и выше'!O118,2)</f>
        <v>1.24</v>
      </c>
      <c r="P118" s="164"/>
      <c r="Q118" s="164"/>
      <c r="R118" s="164"/>
      <c r="S118" s="165"/>
      <c r="T118" s="141">
        <f>ROUND(K118*O118,2)</f>
        <v>93.14</v>
      </c>
      <c r="U118" s="141"/>
      <c r="V118" s="141"/>
      <c r="W118" s="141"/>
      <c r="X118" s="141"/>
      <c r="Y118" s="49">
        <f>ROUND(T118*$AF$26,2)</f>
        <v>46.57</v>
      </c>
      <c r="Z118" s="50">
        <f t="shared" si="14"/>
        <v>139.71</v>
      </c>
      <c r="AF118" s="142">
        <f>Z118+Z119</f>
        <v>350.876289</v>
      </c>
      <c r="AH118" s="15"/>
      <c r="AI118" s="157">
        <v>693.58</v>
      </c>
      <c r="AK118" s="144">
        <f>AF118/AI118</f>
        <v>0.505891590011246</v>
      </c>
    </row>
    <row r="119" spans="1:37" ht="12.75" customHeight="1" hidden="1">
      <c r="A119" s="127"/>
      <c r="B119" s="128"/>
      <c r="C119" s="132"/>
      <c r="D119" s="133"/>
      <c r="E119" s="133"/>
      <c r="F119" s="133"/>
      <c r="G119" s="134"/>
      <c r="H119" s="209" t="s">
        <v>10</v>
      </c>
      <c r="I119" s="135" t="s">
        <v>11</v>
      </c>
      <c r="J119" s="136"/>
      <c r="K119" s="141">
        <f t="shared" si="15"/>
        <v>2481.39</v>
      </c>
      <c r="L119" s="141"/>
      <c r="M119" s="141"/>
      <c r="N119" s="141"/>
      <c r="O119" s="159">
        <f>+'[7]Шуш_3 эт и выше'!O119</f>
        <v>0.0851</v>
      </c>
      <c r="P119" s="159"/>
      <c r="Q119" s="159"/>
      <c r="R119" s="159"/>
      <c r="S119" s="159"/>
      <c r="T119" s="141">
        <f>K119*O119</f>
        <v>211.16628899999998</v>
      </c>
      <c r="U119" s="141"/>
      <c r="V119" s="141"/>
      <c r="W119" s="141"/>
      <c r="X119" s="141"/>
      <c r="Y119" s="51">
        <v>0</v>
      </c>
      <c r="Z119" s="50">
        <f t="shared" si="14"/>
        <v>211.16628899999998</v>
      </c>
      <c r="AF119" s="143"/>
      <c r="AH119" s="15"/>
      <c r="AI119" s="158"/>
      <c r="AK119" s="145"/>
    </row>
    <row r="120" spans="1:37" ht="12.75" customHeight="1" hidden="1">
      <c r="A120" s="125" t="s">
        <v>7</v>
      </c>
      <c r="B120" s="126"/>
      <c r="C120" s="129" t="s">
        <v>87</v>
      </c>
      <c r="D120" s="130"/>
      <c r="E120" s="130"/>
      <c r="F120" s="130"/>
      <c r="G120" s="131"/>
      <c r="H120" s="209" t="s">
        <v>8</v>
      </c>
      <c r="I120" s="135" t="s">
        <v>9</v>
      </c>
      <c r="J120" s="136"/>
      <c r="K120" s="141">
        <f t="shared" si="15"/>
        <v>75.11</v>
      </c>
      <c r="L120" s="141"/>
      <c r="M120" s="141"/>
      <c r="N120" s="141"/>
      <c r="O120" s="163">
        <f>+ROUND('[7]Шуш_3 эт и выше'!O120,2)</f>
        <v>1.24</v>
      </c>
      <c r="P120" s="164"/>
      <c r="Q120" s="164"/>
      <c r="R120" s="164"/>
      <c r="S120" s="165"/>
      <c r="T120" s="141">
        <f>ROUND(K120*O120,2)</f>
        <v>93.14</v>
      </c>
      <c r="U120" s="141"/>
      <c r="V120" s="141"/>
      <c r="W120" s="141"/>
      <c r="X120" s="141"/>
      <c r="Y120" s="49">
        <f>ROUND(T120*$AF$26,2)</f>
        <v>46.57</v>
      </c>
      <c r="Z120" s="50">
        <f t="shared" si="14"/>
        <v>139.71</v>
      </c>
      <c r="AF120" s="142">
        <f>Z120+Z121</f>
        <v>334.99539300000004</v>
      </c>
      <c r="AH120" s="15"/>
      <c r="AI120" s="157">
        <v>693.58</v>
      </c>
      <c r="AK120" s="144">
        <f>AF120/AI120</f>
        <v>0.4829945975950864</v>
      </c>
    </row>
    <row r="121" spans="1:37" ht="12.75" customHeight="1" hidden="1">
      <c r="A121" s="127"/>
      <c r="B121" s="128"/>
      <c r="C121" s="132"/>
      <c r="D121" s="133"/>
      <c r="E121" s="133"/>
      <c r="F121" s="133"/>
      <c r="G121" s="134"/>
      <c r="H121" s="209" t="s">
        <v>10</v>
      </c>
      <c r="I121" s="135" t="s">
        <v>11</v>
      </c>
      <c r="J121" s="136"/>
      <c r="K121" s="141">
        <f t="shared" si="15"/>
        <v>2481.39</v>
      </c>
      <c r="L121" s="141"/>
      <c r="M121" s="141"/>
      <c r="N121" s="141"/>
      <c r="O121" s="159">
        <f>+'[7]Шуш_3 эт и выше'!O121</f>
        <v>0.0787</v>
      </c>
      <c r="P121" s="159"/>
      <c r="Q121" s="159"/>
      <c r="R121" s="159"/>
      <c r="S121" s="159"/>
      <c r="T121" s="141">
        <f>K121*O121</f>
        <v>195.285393</v>
      </c>
      <c r="U121" s="141"/>
      <c r="V121" s="141"/>
      <c r="W121" s="141"/>
      <c r="X121" s="141"/>
      <c r="Y121" s="51">
        <v>0</v>
      </c>
      <c r="Z121" s="50">
        <f t="shared" si="14"/>
        <v>195.285393</v>
      </c>
      <c r="AF121" s="143"/>
      <c r="AH121" s="15"/>
      <c r="AI121" s="158"/>
      <c r="AK121" s="145"/>
    </row>
    <row r="122" spans="4:34" ht="12.75" hidden="1">
      <c r="D122" s="61"/>
      <c r="E122" s="61"/>
      <c r="F122" s="61"/>
      <c r="G122" s="61"/>
      <c r="H122" s="61"/>
      <c r="I122" s="61"/>
      <c r="J122" s="61"/>
      <c r="AH122" s="15"/>
    </row>
    <row r="123" spans="1:32" s="24" customFormat="1" ht="26.25" customHeight="1">
      <c r="A123" s="149" t="s">
        <v>48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</row>
    <row r="124" spans="1:34" ht="51" customHeight="1" hidden="1">
      <c r="A124" s="109" t="s">
        <v>4</v>
      </c>
      <c r="B124" s="110"/>
      <c r="C124" s="111" t="s">
        <v>28</v>
      </c>
      <c r="D124" s="112"/>
      <c r="E124" s="112"/>
      <c r="F124" s="112"/>
      <c r="G124" s="112"/>
      <c r="H124" s="113"/>
      <c r="I124" s="114" t="s">
        <v>5</v>
      </c>
      <c r="J124" s="114"/>
      <c r="K124" s="114" t="s">
        <v>29</v>
      </c>
      <c r="L124" s="114"/>
      <c r="M124" s="114"/>
      <c r="N124" s="114"/>
      <c r="O124" s="114" t="str">
        <f>+O112</f>
        <v>Норматив
 горячей воды
куб.м. ** Гкал/куб.м</v>
      </c>
      <c r="P124" s="114"/>
      <c r="Q124" s="114"/>
      <c r="R124" s="114"/>
      <c r="S124" s="114"/>
      <c r="T124" s="114" t="s">
        <v>77</v>
      </c>
      <c r="U124" s="114"/>
      <c r="V124" s="114"/>
      <c r="W124" s="114"/>
      <c r="X124" s="114"/>
      <c r="Y124" s="48" t="s">
        <v>78</v>
      </c>
      <c r="Z124" s="48" t="s">
        <v>79</v>
      </c>
      <c r="AH124" s="15"/>
    </row>
    <row r="125" spans="1:37" ht="12.75" customHeight="1" hidden="1">
      <c r="A125" s="118">
        <v>1</v>
      </c>
      <c r="B125" s="119"/>
      <c r="C125" s="118">
        <v>2</v>
      </c>
      <c r="D125" s="120"/>
      <c r="E125" s="120"/>
      <c r="F125" s="120"/>
      <c r="G125" s="120"/>
      <c r="H125" s="119"/>
      <c r="I125" s="121">
        <v>3</v>
      </c>
      <c r="J125" s="121"/>
      <c r="K125" s="121">
        <v>4</v>
      </c>
      <c r="L125" s="121"/>
      <c r="M125" s="121"/>
      <c r="N125" s="121"/>
      <c r="O125" s="121">
        <v>5</v>
      </c>
      <c r="P125" s="121"/>
      <c r="Q125" s="121"/>
      <c r="R125" s="121"/>
      <c r="S125" s="121"/>
      <c r="T125" s="122">
        <v>6</v>
      </c>
      <c r="U125" s="123"/>
      <c r="V125" s="123"/>
      <c r="W125" s="123"/>
      <c r="X125" s="124"/>
      <c r="Y125" s="45">
        <v>7</v>
      </c>
      <c r="Z125" s="45">
        <v>8</v>
      </c>
      <c r="AH125" s="15"/>
      <c r="AI125" s="14"/>
      <c r="AK125" s="14"/>
    </row>
    <row r="126" spans="1:37" ht="12.75" customHeight="1" hidden="1">
      <c r="A126" s="125" t="s">
        <v>7</v>
      </c>
      <c r="B126" s="126"/>
      <c r="C126" s="129" t="s">
        <v>84</v>
      </c>
      <c r="D126" s="130"/>
      <c r="E126" s="130"/>
      <c r="F126" s="130"/>
      <c r="G126" s="131"/>
      <c r="H126" s="209" t="s">
        <v>8</v>
      </c>
      <c r="I126" s="135" t="s">
        <v>9</v>
      </c>
      <c r="J126" s="136"/>
      <c r="K126" s="141">
        <f>K16</f>
        <v>75.11</v>
      </c>
      <c r="L126" s="141"/>
      <c r="M126" s="141"/>
      <c r="N126" s="141"/>
      <c r="O126" s="163">
        <f>+ROUND('[7]Шуш_3 эт и выше'!O126,2)</f>
        <v>0.55</v>
      </c>
      <c r="P126" s="164"/>
      <c r="Q126" s="164"/>
      <c r="R126" s="164"/>
      <c r="S126" s="165"/>
      <c r="T126" s="141">
        <f>ROUND(K126*O126,2)</f>
        <v>41.31</v>
      </c>
      <c r="U126" s="141"/>
      <c r="V126" s="141"/>
      <c r="W126" s="141"/>
      <c r="X126" s="141"/>
      <c r="Y126" s="49">
        <f>ROUND(T126*$AF$26,2)</f>
        <v>20.66</v>
      </c>
      <c r="Z126" s="50">
        <f aca="true" t="shared" si="16" ref="Z126:Z133">+T126+Y126</f>
        <v>61.97</v>
      </c>
      <c r="AF126" s="142">
        <f>Z126+Z127</f>
        <v>148.570511</v>
      </c>
      <c r="AH126" s="15"/>
      <c r="AI126" s="157">
        <v>155.6</v>
      </c>
      <c r="AK126" s="144">
        <f>AF126/AI126</f>
        <v>0.9548233354755785</v>
      </c>
    </row>
    <row r="127" spans="1:37" ht="12.75" customHeight="1" hidden="1">
      <c r="A127" s="127"/>
      <c r="B127" s="128"/>
      <c r="C127" s="132"/>
      <c r="D127" s="133"/>
      <c r="E127" s="133"/>
      <c r="F127" s="133"/>
      <c r="G127" s="134"/>
      <c r="H127" s="209" t="s">
        <v>10</v>
      </c>
      <c r="I127" s="135" t="s">
        <v>11</v>
      </c>
      <c r="J127" s="136"/>
      <c r="K127" s="141">
        <f>K17</f>
        <v>2481.39</v>
      </c>
      <c r="L127" s="141"/>
      <c r="M127" s="141"/>
      <c r="N127" s="141"/>
      <c r="O127" s="159">
        <f>+'[7]Шуш_3 эт и выше'!O127</f>
        <v>0.0349</v>
      </c>
      <c r="P127" s="159"/>
      <c r="Q127" s="159"/>
      <c r="R127" s="159"/>
      <c r="S127" s="159"/>
      <c r="T127" s="141">
        <f>K127*O127</f>
        <v>86.600511</v>
      </c>
      <c r="U127" s="141"/>
      <c r="V127" s="141"/>
      <c r="W127" s="141"/>
      <c r="X127" s="141"/>
      <c r="Y127" s="51">
        <v>0</v>
      </c>
      <c r="Z127" s="50">
        <f t="shared" si="16"/>
        <v>86.600511</v>
      </c>
      <c r="AF127" s="143"/>
      <c r="AH127" s="15"/>
      <c r="AI127" s="158"/>
      <c r="AK127" s="145"/>
    </row>
    <row r="128" spans="1:37" ht="12.75" customHeight="1" hidden="1">
      <c r="A128" s="125" t="s">
        <v>7</v>
      </c>
      <c r="B128" s="126"/>
      <c r="C128" s="129" t="s">
        <v>85</v>
      </c>
      <c r="D128" s="130"/>
      <c r="E128" s="130"/>
      <c r="F128" s="130"/>
      <c r="G128" s="131"/>
      <c r="H128" s="209" t="s">
        <v>8</v>
      </c>
      <c r="I128" s="135" t="s">
        <v>9</v>
      </c>
      <c r="J128" s="136"/>
      <c r="K128" s="141">
        <f aca="true" t="shared" si="17" ref="K128:K133">K78</f>
        <v>75.11</v>
      </c>
      <c r="L128" s="141"/>
      <c r="M128" s="141"/>
      <c r="N128" s="141"/>
      <c r="O128" s="163">
        <f>+ROUND('[7]Шуш_3 эт и выше'!O128,2)</f>
        <v>0.55</v>
      </c>
      <c r="P128" s="164"/>
      <c r="Q128" s="164"/>
      <c r="R128" s="164"/>
      <c r="S128" s="165"/>
      <c r="T128" s="141">
        <f>ROUND(K128*O128,2)</f>
        <v>41.31</v>
      </c>
      <c r="U128" s="141"/>
      <c r="V128" s="141"/>
      <c r="W128" s="141"/>
      <c r="X128" s="141"/>
      <c r="Y128" s="49">
        <f>ROUND(T128*$AF$26,2)</f>
        <v>20.66</v>
      </c>
      <c r="Z128" s="50">
        <f t="shared" si="16"/>
        <v>61.97</v>
      </c>
      <c r="AF128" s="142">
        <f>Z128+Z129</f>
        <v>141.622619</v>
      </c>
      <c r="AH128" s="15"/>
      <c r="AI128" s="157">
        <v>693.58</v>
      </c>
      <c r="AK128" s="144">
        <f>AF128/AI128</f>
        <v>0.20419074800311424</v>
      </c>
    </row>
    <row r="129" spans="1:37" ht="12.75" customHeight="1" hidden="1">
      <c r="A129" s="127"/>
      <c r="B129" s="128"/>
      <c r="C129" s="132"/>
      <c r="D129" s="133"/>
      <c r="E129" s="133"/>
      <c r="F129" s="133"/>
      <c r="G129" s="134"/>
      <c r="H129" s="209" t="s">
        <v>10</v>
      </c>
      <c r="I129" s="135" t="s">
        <v>11</v>
      </c>
      <c r="J129" s="136"/>
      <c r="K129" s="141">
        <f t="shared" si="17"/>
        <v>2481.39</v>
      </c>
      <c r="L129" s="141"/>
      <c r="M129" s="141"/>
      <c r="N129" s="141"/>
      <c r="O129" s="159">
        <f>+'[7]Шуш_3 эт и выше'!O129</f>
        <v>0.0321</v>
      </c>
      <c r="P129" s="159"/>
      <c r="Q129" s="159"/>
      <c r="R129" s="159"/>
      <c r="S129" s="159"/>
      <c r="T129" s="141">
        <f>K129*O129</f>
        <v>79.65261899999999</v>
      </c>
      <c r="U129" s="141"/>
      <c r="V129" s="141"/>
      <c r="W129" s="141"/>
      <c r="X129" s="141"/>
      <c r="Y129" s="51">
        <v>0</v>
      </c>
      <c r="Z129" s="50">
        <f t="shared" si="16"/>
        <v>79.65261899999999</v>
      </c>
      <c r="AF129" s="143"/>
      <c r="AH129" s="15"/>
      <c r="AI129" s="158"/>
      <c r="AK129" s="145"/>
    </row>
    <row r="130" spans="1:37" ht="12.75" customHeight="1">
      <c r="A130" s="125" t="s">
        <v>7</v>
      </c>
      <c r="B130" s="126"/>
      <c r="C130" s="129" t="s">
        <v>86</v>
      </c>
      <c r="D130" s="130"/>
      <c r="E130" s="130"/>
      <c r="F130" s="130"/>
      <c r="G130" s="131"/>
      <c r="H130" s="209" t="s">
        <v>8</v>
      </c>
      <c r="I130" s="135" t="s">
        <v>9</v>
      </c>
      <c r="J130" s="136"/>
      <c r="K130" s="141">
        <f t="shared" si="17"/>
        <v>75.11</v>
      </c>
      <c r="L130" s="141"/>
      <c r="M130" s="141"/>
      <c r="N130" s="141"/>
      <c r="O130" s="163">
        <f>+ROUND('[7]Шуш_3 эт и выше'!O130,2)</f>
        <v>0.55</v>
      </c>
      <c r="P130" s="164"/>
      <c r="Q130" s="164"/>
      <c r="R130" s="164"/>
      <c r="S130" s="165"/>
      <c r="T130" s="141">
        <f>ROUND(K130*O130,2)</f>
        <v>41.31</v>
      </c>
      <c r="U130" s="141"/>
      <c r="V130" s="141"/>
      <c r="W130" s="141"/>
      <c r="X130" s="141"/>
      <c r="Y130" s="49">
        <f>ROUND(T130*$AF$26,2)</f>
        <v>20.66</v>
      </c>
      <c r="Z130" s="50">
        <f t="shared" si="16"/>
        <v>61.97</v>
      </c>
      <c r="AF130" s="142">
        <f>Z130+Z131</f>
        <v>155.51840299999998</v>
      </c>
      <c r="AH130" s="15"/>
      <c r="AI130" s="157">
        <v>693.58</v>
      </c>
      <c r="AK130" s="144">
        <f>AF130/AI130</f>
        <v>0.2242256163672539</v>
      </c>
    </row>
    <row r="131" spans="1:37" ht="12.75" customHeight="1">
      <c r="A131" s="127"/>
      <c r="B131" s="128"/>
      <c r="C131" s="132"/>
      <c r="D131" s="133"/>
      <c r="E131" s="133"/>
      <c r="F131" s="133"/>
      <c r="G131" s="134"/>
      <c r="H131" s="209" t="s">
        <v>10</v>
      </c>
      <c r="I131" s="135" t="s">
        <v>11</v>
      </c>
      <c r="J131" s="136"/>
      <c r="K131" s="141">
        <f t="shared" si="17"/>
        <v>2481.39</v>
      </c>
      <c r="L131" s="141"/>
      <c r="M131" s="141"/>
      <c r="N131" s="141"/>
      <c r="O131" s="159">
        <f>+'[7]Шуш_3 эт и выше'!O131</f>
        <v>0.0377</v>
      </c>
      <c r="P131" s="159"/>
      <c r="Q131" s="159"/>
      <c r="R131" s="159"/>
      <c r="S131" s="159"/>
      <c r="T131" s="141">
        <f>K131*O131</f>
        <v>93.548403</v>
      </c>
      <c r="U131" s="141"/>
      <c r="V131" s="141"/>
      <c r="W131" s="141"/>
      <c r="X131" s="141"/>
      <c r="Y131" s="51">
        <v>0</v>
      </c>
      <c r="Z131" s="50">
        <f t="shared" si="16"/>
        <v>93.548403</v>
      </c>
      <c r="AF131" s="143"/>
      <c r="AH131" s="15"/>
      <c r="AI131" s="158"/>
      <c r="AK131" s="145"/>
    </row>
    <row r="132" spans="1:37" ht="12.75" customHeight="1">
      <c r="A132" s="125" t="s">
        <v>7</v>
      </c>
      <c r="B132" s="126"/>
      <c r="C132" s="129" t="s">
        <v>87</v>
      </c>
      <c r="D132" s="130"/>
      <c r="E132" s="130"/>
      <c r="F132" s="130"/>
      <c r="G132" s="131"/>
      <c r="H132" s="209" t="s">
        <v>8</v>
      </c>
      <c r="I132" s="135" t="s">
        <v>9</v>
      </c>
      <c r="J132" s="136"/>
      <c r="K132" s="141">
        <f t="shared" si="17"/>
        <v>75.11</v>
      </c>
      <c r="L132" s="141"/>
      <c r="M132" s="141"/>
      <c r="N132" s="141"/>
      <c r="O132" s="163">
        <f>+ROUND('[7]Шуш_3 эт и выше'!O132,2)</f>
        <v>0.55</v>
      </c>
      <c r="P132" s="164"/>
      <c r="Q132" s="164"/>
      <c r="R132" s="164"/>
      <c r="S132" s="165"/>
      <c r="T132" s="141">
        <f>ROUND(K132*O132,2)</f>
        <v>41.31</v>
      </c>
      <c r="U132" s="141"/>
      <c r="V132" s="141"/>
      <c r="W132" s="141"/>
      <c r="X132" s="141"/>
      <c r="Y132" s="49">
        <f>ROUND(T132*$AF$26,2)</f>
        <v>20.66</v>
      </c>
      <c r="Z132" s="50">
        <f t="shared" si="16"/>
        <v>61.97</v>
      </c>
      <c r="AF132" s="142">
        <f>Z132+Z133</f>
        <v>148.570511</v>
      </c>
      <c r="AH132" s="15"/>
      <c r="AI132" s="157">
        <v>693.58</v>
      </c>
      <c r="AK132" s="144">
        <f>AF132/AI132</f>
        <v>0.21420818218518412</v>
      </c>
    </row>
    <row r="133" spans="1:37" ht="12.75" customHeight="1">
      <c r="A133" s="127"/>
      <c r="B133" s="128"/>
      <c r="C133" s="132"/>
      <c r="D133" s="133"/>
      <c r="E133" s="133"/>
      <c r="F133" s="133"/>
      <c r="G133" s="134"/>
      <c r="H133" s="209" t="s">
        <v>10</v>
      </c>
      <c r="I133" s="135" t="s">
        <v>11</v>
      </c>
      <c r="J133" s="136"/>
      <c r="K133" s="141">
        <f t="shared" si="17"/>
        <v>2481.39</v>
      </c>
      <c r="L133" s="141"/>
      <c r="M133" s="141"/>
      <c r="N133" s="141"/>
      <c r="O133" s="159">
        <f>+'[7]Шуш_3 эт и выше'!O133</f>
        <v>0.0349</v>
      </c>
      <c r="P133" s="159"/>
      <c r="Q133" s="159"/>
      <c r="R133" s="159"/>
      <c r="S133" s="159"/>
      <c r="T133" s="141">
        <f>K133*O133</f>
        <v>86.600511</v>
      </c>
      <c r="U133" s="141"/>
      <c r="V133" s="141"/>
      <c r="W133" s="141"/>
      <c r="X133" s="141"/>
      <c r="Y133" s="51">
        <v>0</v>
      </c>
      <c r="Z133" s="50">
        <f t="shared" si="16"/>
        <v>86.600511</v>
      </c>
      <c r="AF133" s="143"/>
      <c r="AH133" s="15"/>
      <c r="AI133" s="158"/>
      <c r="AK133" s="145"/>
    </row>
    <row r="134" spans="4:34" ht="12.75" hidden="1">
      <c r="D134" s="61"/>
      <c r="E134" s="61"/>
      <c r="F134" s="61"/>
      <c r="G134" s="61"/>
      <c r="H134" s="61"/>
      <c r="I134" s="61"/>
      <c r="J134" s="61"/>
      <c r="AH134" s="15"/>
    </row>
    <row r="135" spans="1:32" s="24" customFormat="1" ht="29.25" customHeight="1">
      <c r="A135" s="149" t="s">
        <v>49</v>
      </c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</row>
    <row r="136" spans="1:34" ht="51" customHeight="1" hidden="1">
      <c r="A136" s="109" t="s">
        <v>4</v>
      </c>
      <c r="B136" s="110"/>
      <c r="C136" s="111" t="s">
        <v>28</v>
      </c>
      <c r="D136" s="112"/>
      <c r="E136" s="112"/>
      <c r="F136" s="112"/>
      <c r="G136" s="112"/>
      <c r="H136" s="113"/>
      <c r="I136" s="114" t="s">
        <v>5</v>
      </c>
      <c r="J136" s="114"/>
      <c r="K136" s="114" t="s">
        <v>29</v>
      </c>
      <c r="L136" s="114"/>
      <c r="M136" s="114"/>
      <c r="N136" s="114"/>
      <c r="O136" s="114" t="str">
        <f>+O124</f>
        <v>Норматив
 горячей воды
куб.м. ** Гкал/куб.м</v>
      </c>
      <c r="P136" s="114"/>
      <c r="Q136" s="114"/>
      <c r="R136" s="114"/>
      <c r="S136" s="114"/>
      <c r="T136" s="114" t="s">
        <v>77</v>
      </c>
      <c r="U136" s="114"/>
      <c r="V136" s="114"/>
      <c r="W136" s="114"/>
      <c r="X136" s="114"/>
      <c r="Y136" s="48" t="s">
        <v>78</v>
      </c>
      <c r="Z136" s="48" t="s">
        <v>79</v>
      </c>
      <c r="AH136" s="15"/>
    </row>
    <row r="137" spans="1:37" ht="12.75" customHeight="1" hidden="1">
      <c r="A137" s="118">
        <v>1</v>
      </c>
      <c r="B137" s="119"/>
      <c r="C137" s="118">
        <v>2</v>
      </c>
      <c r="D137" s="120"/>
      <c r="E137" s="120"/>
      <c r="F137" s="120"/>
      <c r="G137" s="120"/>
      <c r="H137" s="119"/>
      <c r="I137" s="121">
        <v>3</v>
      </c>
      <c r="J137" s="121"/>
      <c r="K137" s="121">
        <v>4</v>
      </c>
      <c r="L137" s="121"/>
      <c r="M137" s="121"/>
      <c r="N137" s="121"/>
      <c r="O137" s="121">
        <v>5</v>
      </c>
      <c r="P137" s="121"/>
      <c r="Q137" s="121"/>
      <c r="R137" s="121"/>
      <c r="S137" s="121"/>
      <c r="T137" s="122">
        <v>6</v>
      </c>
      <c r="U137" s="123"/>
      <c r="V137" s="123"/>
      <c r="W137" s="123"/>
      <c r="X137" s="124"/>
      <c r="Y137" s="45">
        <v>7</v>
      </c>
      <c r="Z137" s="45">
        <v>8</v>
      </c>
      <c r="AH137" s="15"/>
      <c r="AI137" s="14"/>
      <c r="AK137" s="14"/>
    </row>
    <row r="138" spans="1:37" ht="12.75" customHeight="1" hidden="1">
      <c r="A138" s="125" t="s">
        <v>7</v>
      </c>
      <c r="B138" s="126"/>
      <c r="C138" s="129" t="s">
        <v>84</v>
      </c>
      <c r="D138" s="130"/>
      <c r="E138" s="130"/>
      <c r="F138" s="130"/>
      <c r="G138" s="131"/>
      <c r="H138" s="209" t="s">
        <v>8</v>
      </c>
      <c r="I138" s="135" t="s">
        <v>9</v>
      </c>
      <c r="J138" s="136"/>
      <c r="K138" s="141">
        <f>K16</f>
        <v>75.11</v>
      </c>
      <c r="L138" s="141"/>
      <c r="M138" s="141"/>
      <c r="N138" s="141"/>
      <c r="O138" s="163">
        <f>+ROUND('[7]Шуш_3 эт и выше'!O138,2)</f>
        <v>1.91</v>
      </c>
      <c r="P138" s="164"/>
      <c r="Q138" s="164"/>
      <c r="R138" s="164"/>
      <c r="S138" s="165"/>
      <c r="T138" s="141">
        <f>ROUND(K138*O138,2)</f>
        <v>143.46</v>
      </c>
      <c r="U138" s="141"/>
      <c r="V138" s="141"/>
      <c r="W138" s="141"/>
      <c r="X138" s="141"/>
      <c r="Y138" s="49">
        <f>ROUND(T138*$AF$26,2)</f>
        <v>71.73</v>
      </c>
      <c r="Z138" s="50">
        <f aca="true" t="shared" si="18" ref="Z138:Z145">+T138+Y138</f>
        <v>215.19</v>
      </c>
      <c r="AF138" s="142">
        <f>Z138+Z139</f>
        <v>516.182607</v>
      </c>
      <c r="AH138" s="15"/>
      <c r="AI138" s="157">
        <v>375.04</v>
      </c>
      <c r="AK138" s="144">
        <f>AF138/AI138</f>
        <v>1.376340142384812</v>
      </c>
    </row>
    <row r="139" spans="1:37" ht="12.75" customHeight="1" hidden="1">
      <c r="A139" s="127"/>
      <c r="B139" s="128"/>
      <c r="C139" s="132"/>
      <c r="D139" s="133"/>
      <c r="E139" s="133"/>
      <c r="F139" s="133"/>
      <c r="G139" s="134"/>
      <c r="H139" s="209" t="s">
        <v>10</v>
      </c>
      <c r="I139" s="135" t="s">
        <v>11</v>
      </c>
      <c r="J139" s="136"/>
      <c r="K139" s="141">
        <f>K17</f>
        <v>2481.39</v>
      </c>
      <c r="L139" s="141"/>
      <c r="M139" s="141"/>
      <c r="N139" s="141"/>
      <c r="O139" s="159">
        <f>+'[7]Шуш_3 эт и выше'!O139</f>
        <v>0.1213</v>
      </c>
      <c r="P139" s="159"/>
      <c r="Q139" s="159"/>
      <c r="R139" s="159"/>
      <c r="S139" s="159"/>
      <c r="T139" s="141">
        <f>K139*O139</f>
        <v>300.992607</v>
      </c>
      <c r="U139" s="141"/>
      <c r="V139" s="141"/>
      <c r="W139" s="141"/>
      <c r="X139" s="141"/>
      <c r="Y139" s="51">
        <v>0</v>
      </c>
      <c r="Z139" s="50">
        <f t="shared" si="18"/>
        <v>300.992607</v>
      </c>
      <c r="AF139" s="143"/>
      <c r="AH139" s="15"/>
      <c r="AI139" s="158"/>
      <c r="AK139" s="145"/>
    </row>
    <row r="140" spans="1:37" ht="12.75" customHeight="1" hidden="1">
      <c r="A140" s="125" t="s">
        <v>7</v>
      </c>
      <c r="B140" s="126"/>
      <c r="C140" s="129" t="s">
        <v>85</v>
      </c>
      <c r="D140" s="130"/>
      <c r="E140" s="130"/>
      <c r="F140" s="130"/>
      <c r="G140" s="131"/>
      <c r="H140" s="209" t="s">
        <v>8</v>
      </c>
      <c r="I140" s="135" t="s">
        <v>9</v>
      </c>
      <c r="J140" s="136"/>
      <c r="K140" s="141">
        <f aca="true" t="shared" si="19" ref="K140:K145">K90</f>
        <v>75.11</v>
      </c>
      <c r="L140" s="141"/>
      <c r="M140" s="141"/>
      <c r="N140" s="141"/>
      <c r="O140" s="163">
        <f>+ROUND('[7]Шуш_3 эт и выше'!O140,2)</f>
        <v>1.91</v>
      </c>
      <c r="P140" s="164"/>
      <c r="Q140" s="164"/>
      <c r="R140" s="164"/>
      <c r="S140" s="165"/>
      <c r="T140" s="141">
        <f>ROUND(K140*O140,2)</f>
        <v>143.46</v>
      </c>
      <c r="U140" s="141"/>
      <c r="V140" s="141"/>
      <c r="W140" s="141"/>
      <c r="X140" s="141"/>
      <c r="Y140" s="49">
        <f>ROUND(T140*$AF$26,2)</f>
        <v>71.73</v>
      </c>
      <c r="Z140" s="50">
        <f t="shared" si="18"/>
        <v>215.19</v>
      </c>
      <c r="AF140" s="142">
        <f>Z140+Z141</f>
        <v>491.864985</v>
      </c>
      <c r="AH140" s="15"/>
      <c r="AI140" s="157">
        <v>693.58</v>
      </c>
      <c r="AK140" s="144">
        <f>AF140/AI140</f>
        <v>0.7091683511635283</v>
      </c>
    </row>
    <row r="141" spans="1:37" ht="12.75" customHeight="1" hidden="1">
      <c r="A141" s="127"/>
      <c r="B141" s="128"/>
      <c r="C141" s="132"/>
      <c r="D141" s="133"/>
      <c r="E141" s="133"/>
      <c r="F141" s="133"/>
      <c r="G141" s="134"/>
      <c r="H141" s="209" t="s">
        <v>10</v>
      </c>
      <c r="I141" s="135" t="s">
        <v>11</v>
      </c>
      <c r="J141" s="136"/>
      <c r="K141" s="141">
        <f t="shared" si="19"/>
        <v>2481.39</v>
      </c>
      <c r="L141" s="141"/>
      <c r="M141" s="141"/>
      <c r="N141" s="141"/>
      <c r="O141" s="159">
        <f>+'[7]Шуш_3 эт и выше'!O141</f>
        <v>0.1115</v>
      </c>
      <c r="P141" s="159"/>
      <c r="Q141" s="159"/>
      <c r="R141" s="159"/>
      <c r="S141" s="159"/>
      <c r="T141" s="141">
        <f>K141*O141</f>
        <v>276.674985</v>
      </c>
      <c r="U141" s="141"/>
      <c r="V141" s="141"/>
      <c r="W141" s="141"/>
      <c r="X141" s="141"/>
      <c r="Y141" s="51">
        <v>0</v>
      </c>
      <c r="Z141" s="50">
        <f t="shared" si="18"/>
        <v>276.674985</v>
      </c>
      <c r="AF141" s="143"/>
      <c r="AH141" s="15"/>
      <c r="AI141" s="158"/>
      <c r="AK141" s="145"/>
    </row>
    <row r="142" spans="1:37" ht="12.75" customHeight="1">
      <c r="A142" s="125" t="s">
        <v>7</v>
      </c>
      <c r="B142" s="126"/>
      <c r="C142" s="129" t="s">
        <v>86</v>
      </c>
      <c r="D142" s="130"/>
      <c r="E142" s="130"/>
      <c r="F142" s="130"/>
      <c r="G142" s="131"/>
      <c r="H142" s="209" t="s">
        <v>8</v>
      </c>
      <c r="I142" s="135" t="s">
        <v>9</v>
      </c>
      <c r="J142" s="136"/>
      <c r="K142" s="141">
        <f t="shared" si="19"/>
        <v>75.11</v>
      </c>
      <c r="L142" s="141"/>
      <c r="M142" s="141"/>
      <c r="N142" s="141"/>
      <c r="O142" s="163">
        <f>+ROUND('[7]Шуш_3 эт и выше'!O142,2)</f>
        <v>1.91</v>
      </c>
      <c r="P142" s="164"/>
      <c r="Q142" s="164"/>
      <c r="R142" s="164"/>
      <c r="S142" s="165"/>
      <c r="T142" s="141">
        <f>ROUND(K142*O142,2)</f>
        <v>143.46</v>
      </c>
      <c r="U142" s="141"/>
      <c r="V142" s="141"/>
      <c r="W142" s="141"/>
      <c r="X142" s="141"/>
      <c r="Y142" s="49">
        <f>ROUND(T142*$AF$26,2)</f>
        <v>71.73</v>
      </c>
      <c r="Z142" s="50">
        <f t="shared" si="18"/>
        <v>215.19</v>
      </c>
      <c r="AF142" s="142">
        <f>Z142+Z143</f>
        <v>540.25209</v>
      </c>
      <c r="AH142" s="15"/>
      <c r="AI142" s="157">
        <v>693.58</v>
      </c>
      <c r="AK142" s="144">
        <f>AF142/AI142</f>
        <v>0.7789326249315146</v>
      </c>
    </row>
    <row r="143" spans="1:37" ht="12.75" customHeight="1">
      <c r="A143" s="127"/>
      <c r="B143" s="128"/>
      <c r="C143" s="132"/>
      <c r="D143" s="133"/>
      <c r="E143" s="133"/>
      <c r="F143" s="133"/>
      <c r="G143" s="134"/>
      <c r="H143" s="209" t="s">
        <v>10</v>
      </c>
      <c r="I143" s="135" t="s">
        <v>11</v>
      </c>
      <c r="J143" s="136"/>
      <c r="K143" s="141">
        <f t="shared" si="19"/>
        <v>2481.39</v>
      </c>
      <c r="L143" s="141"/>
      <c r="M143" s="141"/>
      <c r="N143" s="141"/>
      <c r="O143" s="159">
        <f>+'[7]Шуш_3 эт и выше'!O143</f>
        <v>0.131</v>
      </c>
      <c r="P143" s="159"/>
      <c r="Q143" s="159"/>
      <c r="R143" s="159"/>
      <c r="S143" s="159"/>
      <c r="T143" s="141">
        <f>K143*O143</f>
        <v>325.06209</v>
      </c>
      <c r="U143" s="141"/>
      <c r="V143" s="141"/>
      <c r="W143" s="141"/>
      <c r="X143" s="141"/>
      <c r="Y143" s="51">
        <v>0</v>
      </c>
      <c r="Z143" s="50">
        <f t="shared" si="18"/>
        <v>325.06209</v>
      </c>
      <c r="AF143" s="143"/>
      <c r="AH143" s="15"/>
      <c r="AI143" s="158"/>
      <c r="AK143" s="145"/>
    </row>
    <row r="144" spans="1:37" ht="12.75" customHeight="1">
      <c r="A144" s="125" t="s">
        <v>7</v>
      </c>
      <c r="B144" s="126"/>
      <c r="C144" s="129" t="s">
        <v>87</v>
      </c>
      <c r="D144" s="130"/>
      <c r="E144" s="130"/>
      <c r="F144" s="130"/>
      <c r="G144" s="131"/>
      <c r="H144" s="209" t="s">
        <v>8</v>
      </c>
      <c r="I144" s="135" t="s">
        <v>9</v>
      </c>
      <c r="J144" s="136"/>
      <c r="K144" s="141">
        <f t="shared" si="19"/>
        <v>75.11</v>
      </c>
      <c r="L144" s="141"/>
      <c r="M144" s="141"/>
      <c r="N144" s="141"/>
      <c r="O144" s="163">
        <f>+ROUND('[7]Шуш_3 эт и выше'!O144,2)</f>
        <v>1.91</v>
      </c>
      <c r="P144" s="164"/>
      <c r="Q144" s="164"/>
      <c r="R144" s="164"/>
      <c r="S144" s="165"/>
      <c r="T144" s="141">
        <f>ROUND(K144*O144,2)</f>
        <v>143.46</v>
      </c>
      <c r="U144" s="141"/>
      <c r="V144" s="141"/>
      <c r="W144" s="141"/>
      <c r="X144" s="141"/>
      <c r="Y144" s="49">
        <f>ROUND(T144*$AF$26,2)</f>
        <v>71.73</v>
      </c>
      <c r="Z144" s="50">
        <f t="shared" si="18"/>
        <v>215.19</v>
      </c>
      <c r="AF144" s="142">
        <f>Z144+Z145</f>
        <v>516.182607</v>
      </c>
      <c r="AH144" s="15"/>
      <c r="AI144" s="157">
        <v>693.58</v>
      </c>
      <c r="AK144" s="144">
        <f>AF144/AI144</f>
        <v>0.7442293708007727</v>
      </c>
    </row>
    <row r="145" spans="1:37" ht="12.75" customHeight="1">
      <c r="A145" s="127"/>
      <c r="B145" s="128"/>
      <c r="C145" s="132"/>
      <c r="D145" s="133"/>
      <c r="E145" s="133"/>
      <c r="F145" s="133"/>
      <c r="G145" s="134"/>
      <c r="H145" s="209" t="s">
        <v>10</v>
      </c>
      <c r="I145" s="135" t="s">
        <v>11</v>
      </c>
      <c r="J145" s="136"/>
      <c r="K145" s="141">
        <f t="shared" si="19"/>
        <v>2481.39</v>
      </c>
      <c r="L145" s="141"/>
      <c r="M145" s="141"/>
      <c r="N145" s="141"/>
      <c r="O145" s="159">
        <f>+'[7]Шуш_3 эт и выше'!O145</f>
        <v>0.1213</v>
      </c>
      <c r="P145" s="159"/>
      <c r="Q145" s="159"/>
      <c r="R145" s="159"/>
      <c r="S145" s="159"/>
      <c r="T145" s="141">
        <f>K145*O145</f>
        <v>300.992607</v>
      </c>
      <c r="U145" s="141"/>
      <c r="V145" s="141"/>
      <c r="W145" s="141"/>
      <c r="X145" s="141"/>
      <c r="Y145" s="51">
        <v>0</v>
      </c>
      <c r="Z145" s="50">
        <f t="shared" si="18"/>
        <v>300.992607</v>
      </c>
      <c r="AF145" s="143"/>
      <c r="AH145" s="15"/>
      <c r="AI145" s="158"/>
      <c r="AK145" s="145"/>
    </row>
    <row r="146" spans="4:34" ht="3.75" customHeight="1">
      <c r="D146" s="61"/>
      <c r="E146" s="61"/>
      <c r="F146" s="61"/>
      <c r="G146" s="61"/>
      <c r="H146" s="61"/>
      <c r="I146" s="61"/>
      <c r="J146" s="61"/>
      <c r="AH146" s="15"/>
    </row>
    <row r="147" ht="12.75">
      <c r="A147" s="7" t="s">
        <v>23</v>
      </c>
    </row>
    <row r="148" spans="1:38" ht="24" customHeight="1">
      <c r="A148" s="8">
        <v>1</v>
      </c>
      <c r="B148" s="10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",AK148," № ",AL148,)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10.12.2020 г. № 242-п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9"/>
      <c r="AF148" s="37"/>
      <c r="AK148" s="38" t="str">
        <f>+'[7]Шуш_3 эт и выше'!AL148</f>
        <v>от 10.12.2020 г.</v>
      </c>
      <c r="AL148" s="39" t="str">
        <f>+'[7]Шуш_3 эт и выше'!AM148</f>
        <v>242-п</v>
      </c>
    </row>
    <row r="149" spans="1:30" ht="29.25" customHeight="1">
      <c r="A149" s="8">
        <v>2</v>
      </c>
      <c r="B149" s="103" t="str">
        <f>+'[7]Шуш_1-2 эт'!B150:AE150</f>
        <v>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</row>
    <row r="150" spans="1:32" ht="36" customHeight="1">
      <c r="A150" s="8">
        <v>3</v>
      </c>
      <c r="B150" s="103" t="str">
        <f>+'[7]Шуш_1-2 эт'!B151:AE151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F150" s="37"/>
    </row>
    <row r="151" spans="1:32" ht="25.5" customHeight="1">
      <c r="A151" s="8">
        <v>4</v>
      </c>
      <c r="B151" s="191" t="s">
        <v>82</v>
      </c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1"/>
      <c r="AF151" s="37"/>
    </row>
    <row r="152" spans="4:34" ht="3.75" customHeight="1">
      <c r="D152" s="61"/>
      <c r="E152" s="61"/>
      <c r="F152" s="61"/>
      <c r="G152" s="61"/>
      <c r="H152" s="61"/>
      <c r="I152" s="61"/>
      <c r="J152" s="61"/>
      <c r="AH152" s="15"/>
    </row>
    <row r="153" spans="1:34" s="4" customFormat="1" ht="18" hidden="1">
      <c r="A153" s="166" t="s">
        <v>13</v>
      </c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3"/>
      <c r="AF153" s="25"/>
      <c r="AG153"/>
      <c r="AH153" s="26"/>
    </row>
    <row r="154" spans="1:34" ht="33.75" customHeight="1" hidden="1">
      <c r="A154" s="192" t="s">
        <v>94</v>
      </c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  <c r="AD154" s="192"/>
      <c r="AF154" s="46">
        <v>0.5</v>
      </c>
      <c r="AH154" s="15"/>
    </row>
    <row r="155" spans="1:34" ht="64.5" customHeight="1" hidden="1">
      <c r="A155" s="167" t="s">
        <v>4</v>
      </c>
      <c r="B155" s="168"/>
      <c r="C155" s="168"/>
      <c r="D155" s="168"/>
      <c r="E155" s="168"/>
      <c r="F155" s="168"/>
      <c r="G155" s="168"/>
      <c r="H155" s="169"/>
      <c r="I155" s="173" t="s">
        <v>14</v>
      </c>
      <c r="J155" s="173"/>
      <c r="K155" s="173"/>
      <c r="L155" s="173"/>
      <c r="M155" s="173"/>
      <c r="N155" s="173"/>
      <c r="O155" s="174" t="s">
        <v>15</v>
      </c>
      <c r="P155" s="175"/>
      <c r="Q155" s="175"/>
      <c r="R155" s="175"/>
      <c r="S155" s="176"/>
      <c r="T155" s="174" t="s">
        <v>16</v>
      </c>
      <c r="U155" s="175"/>
      <c r="V155" s="175"/>
      <c r="W155" s="175"/>
      <c r="X155" s="175"/>
      <c r="Y155" s="54" t="s">
        <v>95</v>
      </c>
      <c r="Z155" s="54" t="s">
        <v>96</v>
      </c>
      <c r="AA155" s="57"/>
      <c r="AB155" s="57"/>
      <c r="AC155" s="57"/>
      <c r="AD155" s="58"/>
      <c r="AE155" s="197"/>
      <c r="AH155" s="15"/>
    </row>
    <row r="156" spans="1:34" ht="12.75" customHeight="1" hidden="1">
      <c r="A156" s="170"/>
      <c r="B156" s="171"/>
      <c r="C156" s="171"/>
      <c r="D156" s="171"/>
      <c r="E156" s="171"/>
      <c r="F156" s="171"/>
      <c r="G156" s="171"/>
      <c r="H156" s="172"/>
      <c r="I156" s="173" t="s">
        <v>18</v>
      </c>
      <c r="J156" s="173"/>
      <c r="K156" s="173"/>
      <c r="L156" s="173"/>
      <c r="M156" s="173"/>
      <c r="N156" s="173"/>
      <c r="O156" s="174" t="s">
        <v>19</v>
      </c>
      <c r="P156" s="175"/>
      <c r="Q156" s="175"/>
      <c r="R156" s="175"/>
      <c r="S156" s="176"/>
      <c r="T156" s="174" t="s">
        <v>20</v>
      </c>
      <c r="U156" s="175"/>
      <c r="V156" s="175"/>
      <c r="W156" s="175"/>
      <c r="X156" s="175"/>
      <c r="Y156" s="54" t="s">
        <v>21</v>
      </c>
      <c r="Z156" s="54" t="s">
        <v>21</v>
      </c>
      <c r="AA156" s="57"/>
      <c r="AB156" s="57"/>
      <c r="AC156" s="57"/>
      <c r="AD156" s="58"/>
      <c r="AE156" s="198"/>
      <c r="AH156" s="15"/>
    </row>
    <row r="157" spans="1:37" s="6" customFormat="1" ht="28.5" customHeight="1" hidden="1">
      <c r="A157" s="177">
        <v>1</v>
      </c>
      <c r="B157" s="178"/>
      <c r="C157" s="178"/>
      <c r="D157" s="178"/>
      <c r="E157" s="178"/>
      <c r="F157" s="178"/>
      <c r="G157" s="178"/>
      <c r="H157" s="179"/>
      <c r="I157" s="180">
        <v>2</v>
      </c>
      <c r="J157" s="180"/>
      <c r="K157" s="180"/>
      <c r="L157" s="180"/>
      <c r="M157" s="180"/>
      <c r="N157" s="180"/>
      <c r="O157" s="181">
        <v>3</v>
      </c>
      <c r="P157" s="182"/>
      <c r="Q157" s="182"/>
      <c r="R157" s="182"/>
      <c r="S157" s="183"/>
      <c r="T157" s="181">
        <v>4</v>
      </c>
      <c r="U157" s="182"/>
      <c r="V157" s="182"/>
      <c r="W157" s="182"/>
      <c r="X157" s="182"/>
      <c r="Y157" s="53" t="s">
        <v>22</v>
      </c>
      <c r="Z157" s="53" t="s">
        <v>97</v>
      </c>
      <c r="AA157" s="59"/>
      <c r="AB157" s="59"/>
      <c r="AC157" s="59"/>
      <c r="AD157" s="60"/>
      <c r="AE157" s="199"/>
      <c r="AF157" s="27" t="s">
        <v>34</v>
      </c>
      <c r="AG157"/>
      <c r="AH157" s="28"/>
      <c r="AI157" s="27" t="s">
        <v>35</v>
      </c>
      <c r="AK157" s="27" t="s">
        <v>32</v>
      </c>
    </row>
    <row r="158" spans="1:37" s="32" customFormat="1" ht="19.5" customHeight="1" hidden="1">
      <c r="A158" s="84" t="s">
        <v>55</v>
      </c>
      <c r="B158" s="184"/>
      <c r="C158" s="184"/>
      <c r="D158" s="184"/>
      <c r="E158" s="184"/>
      <c r="F158" s="184"/>
      <c r="G158" s="184"/>
      <c r="H158" s="126"/>
      <c r="I158" s="186">
        <v>19.8</v>
      </c>
      <c r="J158" s="186"/>
      <c r="K158" s="186"/>
      <c r="L158" s="186"/>
      <c r="M158" s="186"/>
      <c r="N158" s="186"/>
      <c r="O158" s="93">
        <f>+ROUND('[7]Шуш_3 эт и выше'!O157,4)</f>
        <v>0.0446</v>
      </c>
      <c r="P158" s="94"/>
      <c r="Q158" s="94"/>
      <c r="R158" s="94"/>
      <c r="S158" s="95"/>
      <c r="T158" s="204">
        <f>K17</f>
        <v>2481.39</v>
      </c>
      <c r="U158" s="205"/>
      <c r="V158" s="205"/>
      <c r="W158" s="205"/>
      <c r="X158" s="205"/>
      <c r="Y158" s="212">
        <f>ROUND(I158*O158*T158,2)</f>
        <v>2191.27</v>
      </c>
      <c r="Z158" s="64">
        <f>ROUND(Y158*$AF$154,2)</f>
        <v>1095.64</v>
      </c>
      <c r="AA158" s="65"/>
      <c r="AB158" s="65"/>
      <c r="AC158" s="65"/>
      <c r="AD158" s="66"/>
      <c r="AE158" s="62"/>
      <c r="AF158" s="29">
        <f>ROUND(O158*T158,2)+ROUND((ROUND(O158*T158,2)*$AF$154),2)</f>
        <v>166.01</v>
      </c>
      <c r="AG158"/>
      <c r="AH158" s="30"/>
      <c r="AI158" s="31">
        <v>54.52</v>
      </c>
      <c r="AK158" s="63">
        <f>AF158/AI158</f>
        <v>3.044937637564196</v>
      </c>
    </row>
    <row r="159" spans="1:34" s="32" customFormat="1" ht="31.5" customHeight="1" hidden="1">
      <c r="A159" s="127"/>
      <c r="B159" s="185"/>
      <c r="C159" s="185"/>
      <c r="D159" s="185"/>
      <c r="E159" s="185"/>
      <c r="F159" s="185"/>
      <c r="G159" s="185"/>
      <c r="H159" s="128"/>
      <c r="I159" s="193" t="e">
        <f>CONCATENATE(I158," ",$I$156," х ",O158," ",$O$156," х ",T158," ",$T$156," = ",Y158," ",$Y$156,"                                         ",Y158," ",$Y$156,"+",Y158," ",$Y$156,"х коэф. ",$AF$154," = ",#REF!,#REF!)</f>
        <v>#REF!</v>
      </c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5"/>
      <c r="AE159" s="203"/>
      <c r="AF159" s="33"/>
      <c r="AG159"/>
      <c r="AH159" s="30"/>
    </row>
    <row r="160" spans="1:37" s="32" customFormat="1" ht="19.5" customHeight="1" hidden="1">
      <c r="A160" s="84" t="s">
        <v>56</v>
      </c>
      <c r="B160" s="184"/>
      <c r="C160" s="184"/>
      <c r="D160" s="184"/>
      <c r="E160" s="184"/>
      <c r="F160" s="184"/>
      <c r="G160" s="184"/>
      <c r="H160" s="126"/>
      <c r="I160" s="186">
        <v>19.8</v>
      </c>
      <c r="J160" s="186"/>
      <c r="K160" s="186"/>
      <c r="L160" s="186"/>
      <c r="M160" s="186"/>
      <c r="N160" s="186"/>
      <c r="O160" s="93">
        <f>+ROUND('[7]Шуш_3 эт и выше'!O159,4)</f>
        <v>0.0452</v>
      </c>
      <c r="P160" s="94"/>
      <c r="Q160" s="94"/>
      <c r="R160" s="94"/>
      <c r="S160" s="95"/>
      <c r="T160" s="204">
        <f>+T158</f>
        <v>2481.39</v>
      </c>
      <c r="U160" s="205"/>
      <c r="V160" s="205"/>
      <c r="W160" s="205"/>
      <c r="X160" s="205"/>
      <c r="Y160" s="212">
        <f>ROUND(I160*O160*T160,2)</f>
        <v>2220.74</v>
      </c>
      <c r="Z160" s="64">
        <f>ROUND(Y160*$AF$154,2)</f>
        <v>1110.37</v>
      </c>
      <c r="AA160" s="65"/>
      <c r="AB160" s="65"/>
      <c r="AC160" s="65"/>
      <c r="AD160" s="66"/>
      <c r="AE160" s="62"/>
      <c r="AF160" s="29">
        <f>ROUND(O160*T160,2)+ROUND((ROUND(O160*T160,2)*$AF$154),2)</f>
        <v>168.24</v>
      </c>
      <c r="AG160"/>
      <c r="AH160" s="30"/>
      <c r="AI160" s="31">
        <v>54.52</v>
      </c>
      <c r="AK160" s="63">
        <f>AF160/AI160</f>
        <v>3.0858400586940573</v>
      </c>
    </row>
    <row r="161" spans="1:34" s="32" customFormat="1" ht="34.5" customHeight="1" hidden="1">
      <c r="A161" s="127"/>
      <c r="B161" s="185"/>
      <c r="C161" s="185"/>
      <c r="D161" s="185"/>
      <c r="E161" s="185"/>
      <c r="F161" s="185"/>
      <c r="G161" s="185"/>
      <c r="H161" s="128"/>
      <c r="I161" s="193" t="e">
        <f>CONCATENATE(I160," ",$I$156," х ",O160," ",$O$156," х ",T160," ",$T$156," = ",Y160," ",$Y$156,"                                         ",Y160," ",$Y$156,"+",Y160," ",$Y$156,"х коэф. ",$AF$154," = ",#REF!,#REF!)</f>
        <v>#REF!</v>
      </c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5"/>
      <c r="AE161" s="203"/>
      <c r="AF161" s="33"/>
      <c r="AG161"/>
      <c r="AH161" s="30"/>
    </row>
    <row r="162" spans="1:37" s="32" customFormat="1" ht="19.5" customHeight="1" hidden="1">
      <c r="A162" s="84" t="s">
        <v>57</v>
      </c>
      <c r="B162" s="184"/>
      <c r="C162" s="184"/>
      <c r="D162" s="184"/>
      <c r="E162" s="184"/>
      <c r="F162" s="184"/>
      <c r="G162" s="184"/>
      <c r="H162" s="126"/>
      <c r="I162" s="186">
        <v>19.8</v>
      </c>
      <c r="J162" s="186"/>
      <c r="K162" s="186"/>
      <c r="L162" s="186"/>
      <c r="M162" s="186"/>
      <c r="N162" s="186"/>
      <c r="O162" s="93">
        <f>+ROUND('[7]Шуш_3 эт и выше'!O161,4)</f>
        <v>0.0451</v>
      </c>
      <c r="P162" s="94"/>
      <c r="Q162" s="94"/>
      <c r="R162" s="94"/>
      <c r="S162" s="95"/>
      <c r="T162" s="204">
        <f>+T158</f>
        <v>2481.39</v>
      </c>
      <c r="U162" s="205"/>
      <c r="V162" s="205"/>
      <c r="W162" s="205"/>
      <c r="X162" s="205"/>
      <c r="Y162" s="212">
        <f>ROUND(I162*O162*T162,2)</f>
        <v>2215.83</v>
      </c>
      <c r="Z162" s="64">
        <f>ROUND(Y162*$AF$154,2)</f>
        <v>1107.92</v>
      </c>
      <c r="AA162" s="65"/>
      <c r="AB162" s="65"/>
      <c r="AC162" s="65"/>
      <c r="AD162" s="66"/>
      <c r="AE162" s="62"/>
      <c r="AF162" s="29">
        <f>ROUND(O162*T162,2)+ROUND((ROUND(O162*T162,2)*$AF$154),2)</f>
        <v>167.87</v>
      </c>
      <c r="AG162"/>
      <c r="AH162" s="30"/>
      <c r="AI162" s="31">
        <v>54.52</v>
      </c>
      <c r="AK162" s="63">
        <f>AF162/AI162</f>
        <v>3.079053558327219</v>
      </c>
    </row>
    <row r="163" spans="1:34" s="32" customFormat="1" ht="32.25" customHeight="1" hidden="1">
      <c r="A163" s="127"/>
      <c r="B163" s="185"/>
      <c r="C163" s="185"/>
      <c r="D163" s="185"/>
      <c r="E163" s="185"/>
      <c r="F163" s="185"/>
      <c r="G163" s="185"/>
      <c r="H163" s="128"/>
      <c r="I163" s="193" t="e">
        <f>CONCATENATE(I162," ",$I$156," х ",O162," ",$O$156," х ",T162," ",$T$156," = ",Y162," ",$Y$156,"                                         ",Y162," ",$Y$156,"+",Y162," ",$Y$156,"х коэф. ",$AF$154," = ",#REF!,#REF!)</f>
        <v>#REF!</v>
      </c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Z163" s="194"/>
      <c r="AA163" s="194"/>
      <c r="AB163" s="194"/>
      <c r="AC163" s="194"/>
      <c r="AD163" s="195"/>
      <c r="AE163" s="203"/>
      <c r="AF163" s="33"/>
      <c r="AG163"/>
      <c r="AH163" s="30"/>
    </row>
    <row r="164" spans="1:37" s="32" customFormat="1" ht="19.5" customHeight="1" hidden="1">
      <c r="A164" s="84" t="s">
        <v>58</v>
      </c>
      <c r="B164" s="184"/>
      <c r="C164" s="184"/>
      <c r="D164" s="184"/>
      <c r="E164" s="184"/>
      <c r="F164" s="184"/>
      <c r="G164" s="184"/>
      <c r="H164" s="126"/>
      <c r="I164" s="186">
        <v>19.8</v>
      </c>
      <c r="J164" s="186"/>
      <c r="K164" s="186"/>
      <c r="L164" s="186"/>
      <c r="M164" s="186"/>
      <c r="N164" s="186"/>
      <c r="O164" s="93">
        <f>+ROUND('[7]Шуш_3 эт и выше'!O163,4)</f>
        <v>0.0444</v>
      </c>
      <c r="P164" s="94"/>
      <c r="Q164" s="94"/>
      <c r="R164" s="94"/>
      <c r="S164" s="95"/>
      <c r="T164" s="204">
        <f>+T158</f>
        <v>2481.39</v>
      </c>
      <c r="U164" s="205"/>
      <c r="V164" s="205"/>
      <c r="W164" s="205"/>
      <c r="X164" s="205"/>
      <c r="Y164" s="212">
        <f>ROUND(I164*O164*T164,2)</f>
        <v>2181.44</v>
      </c>
      <c r="Z164" s="64">
        <f>ROUND(Y164*$AF$154,2)</f>
        <v>1090.72</v>
      </c>
      <c r="AA164" s="65"/>
      <c r="AB164" s="65"/>
      <c r="AC164" s="65"/>
      <c r="AD164" s="66"/>
      <c r="AE164" s="62"/>
      <c r="AF164" s="29">
        <f>ROUND(O164*T164,2)+ROUND((ROUND(O164*T164,2)*$AF$154),2)</f>
        <v>165.26</v>
      </c>
      <c r="AG164"/>
      <c r="AH164" s="30"/>
      <c r="AI164" s="31">
        <v>54.52</v>
      </c>
      <c r="AK164" s="63">
        <f>AF164/AI164</f>
        <v>3.031181217901687</v>
      </c>
    </row>
    <row r="165" spans="1:34" s="32" customFormat="1" ht="30.75" customHeight="1" hidden="1">
      <c r="A165" s="127"/>
      <c r="B165" s="185"/>
      <c r="C165" s="185"/>
      <c r="D165" s="185"/>
      <c r="E165" s="185"/>
      <c r="F165" s="185"/>
      <c r="G165" s="185"/>
      <c r="H165" s="128"/>
      <c r="I165" s="193" t="e">
        <f>CONCATENATE(I164," ",$I$156," х ",O164," ",$O$156," х ",T164," ",$T$156," = ",Y164," ",$Y$156,"                                         ",Y164," ",$Y$156,"+",Y164," ",$Y$156,"х коэф. ",$AF$154," = ",#REF!,#REF!)</f>
        <v>#REF!</v>
      </c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5"/>
      <c r="AE165" s="203"/>
      <c r="AF165" s="33"/>
      <c r="AG165"/>
      <c r="AH165" s="30"/>
    </row>
    <row r="166" spans="1:37" s="32" customFormat="1" ht="19.5" customHeight="1" hidden="1">
      <c r="A166" s="84" t="s">
        <v>59</v>
      </c>
      <c r="B166" s="184"/>
      <c r="C166" s="184"/>
      <c r="D166" s="184"/>
      <c r="E166" s="184"/>
      <c r="F166" s="184"/>
      <c r="G166" s="184"/>
      <c r="H166" s="126"/>
      <c r="I166" s="186">
        <v>19.8</v>
      </c>
      <c r="J166" s="186"/>
      <c r="K166" s="186"/>
      <c r="L166" s="186"/>
      <c r="M166" s="186"/>
      <c r="N166" s="186"/>
      <c r="O166" s="93">
        <f>+ROUND('[7]Шуш_3 эт и выше'!O165,4)</f>
        <v>0.0284</v>
      </c>
      <c r="P166" s="94"/>
      <c r="Q166" s="94"/>
      <c r="R166" s="94"/>
      <c r="S166" s="95"/>
      <c r="T166" s="204">
        <f>+T158</f>
        <v>2481.39</v>
      </c>
      <c r="U166" s="205"/>
      <c r="V166" s="205"/>
      <c r="W166" s="205"/>
      <c r="X166" s="205"/>
      <c r="Y166" s="212">
        <f>ROUND(I166*O166*T166,2)</f>
        <v>1395.34</v>
      </c>
      <c r="Z166" s="64">
        <f>ROUND(Y166*$AF$154,2)</f>
        <v>697.67</v>
      </c>
      <c r="AA166" s="65"/>
      <c r="AB166" s="65"/>
      <c r="AC166" s="65"/>
      <c r="AD166" s="66"/>
      <c r="AE166" s="62"/>
      <c r="AF166" s="29">
        <f>ROUND(O166*T166,2)+ROUND((ROUND(O166*T166,2)*$AF$154),2)</f>
        <v>105.71000000000001</v>
      </c>
      <c r="AG166"/>
      <c r="AH166" s="30"/>
      <c r="AI166" s="31">
        <v>54.52</v>
      </c>
      <c r="AK166" s="63">
        <f>AF166/AI166</f>
        <v>1.9389214966984594</v>
      </c>
    </row>
    <row r="167" spans="1:34" s="32" customFormat="1" ht="33.75" customHeight="1" hidden="1">
      <c r="A167" s="127"/>
      <c r="B167" s="185"/>
      <c r="C167" s="185"/>
      <c r="D167" s="185"/>
      <c r="E167" s="185"/>
      <c r="F167" s="185"/>
      <c r="G167" s="185"/>
      <c r="H167" s="128"/>
      <c r="I167" s="193" t="e">
        <f>CONCATENATE(I166," ",$I$156," х ",O166," ",$O$156," х ",T166," ",$T$156," = ",Y166," ",$Y$156,"                                         ",Y166," ",$Y$156,"+",Y166," ",$Y$156,"х коэф. ",$AF$154," = ",#REF!,#REF!)</f>
        <v>#REF!</v>
      </c>
      <c r="J167" s="194"/>
      <c r="K167" s="194"/>
      <c r="L167" s="194"/>
      <c r="M167" s="194"/>
      <c r="N167" s="194"/>
      <c r="O167" s="194"/>
      <c r="P167" s="194"/>
      <c r="Q167" s="194"/>
      <c r="R167" s="194"/>
      <c r="S167" s="194"/>
      <c r="T167" s="194"/>
      <c r="U167" s="194"/>
      <c r="V167" s="194"/>
      <c r="W167" s="194"/>
      <c r="X167" s="194"/>
      <c r="Y167" s="194"/>
      <c r="Z167" s="194"/>
      <c r="AA167" s="194"/>
      <c r="AB167" s="194"/>
      <c r="AC167" s="194"/>
      <c r="AD167" s="195"/>
      <c r="AE167" s="203"/>
      <c r="AF167" s="33"/>
      <c r="AG167"/>
      <c r="AH167" s="30"/>
    </row>
    <row r="168" spans="1:37" s="32" customFormat="1" ht="19.5" customHeight="1" hidden="1">
      <c r="A168" s="84" t="s">
        <v>60</v>
      </c>
      <c r="B168" s="184"/>
      <c r="C168" s="184"/>
      <c r="D168" s="184"/>
      <c r="E168" s="184"/>
      <c r="F168" s="184"/>
      <c r="G168" s="184"/>
      <c r="H168" s="126"/>
      <c r="I168" s="186">
        <v>19.8</v>
      </c>
      <c r="J168" s="186"/>
      <c r="K168" s="186"/>
      <c r="L168" s="186"/>
      <c r="M168" s="186"/>
      <c r="N168" s="186"/>
      <c r="O168" s="93">
        <f>+ROUND('[7]Шуш_3 эт и выше'!O167,4)</f>
        <v>0.0287</v>
      </c>
      <c r="P168" s="94"/>
      <c r="Q168" s="94"/>
      <c r="R168" s="94"/>
      <c r="S168" s="95"/>
      <c r="T168" s="204">
        <f>+T158</f>
        <v>2481.39</v>
      </c>
      <c r="U168" s="205"/>
      <c r="V168" s="205"/>
      <c r="W168" s="205"/>
      <c r="X168" s="205"/>
      <c r="Y168" s="212">
        <f>ROUND(I168*O168*T168,2)</f>
        <v>1410.07</v>
      </c>
      <c r="Z168" s="64">
        <f>ROUND(Y168*$AF$154,2)</f>
        <v>705.04</v>
      </c>
      <c r="AA168" s="65"/>
      <c r="AB168" s="65"/>
      <c r="AC168" s="65"/>
      <c r="AD168" s="66"/>
      <c r="AE168" s="62"/>
      <c r="AF168" s="29">
        <f>ROUND(O168*T168,2)+ROUND((ROUND(O168*T168,2)*$AF$154),2)</f>
        <v>106.83</v>
      </c>
      <c r="AG168"/>
      <c r="AH168" s="30"/>
      <c r="AI168" s="31">
        <v>54.52</v>
      </c>
      <c r="AK168" s="63">
        <f>AF168/AI168</f>
        <v>1.9594644167278061</v>
      </c>
    </row>
    <row r="169" spans="1:34" s="32" customFormat="1" ht="31.5" customHeight="1" hidden="1">
      <c r="A169" s="127"/>
      <c r="B169" s="185"/>
      <c r="C169" s="185"/>
      <c r="D169" s="185"/>
      <c r="E169" s="185"/>
      <c r="F169" s="185"/>
      <c r="G169" s="185"/>
      <c r="H169" s="128"/>
      <c r="I169" s="193" t="e">
        <f>CONCATENATE(I168," ",$I$156," х ",O168," ",$O$156," х ",T168," ",$T$156," = ",Y168," ",$Y$156,"                                         ",Y168," ",$Y$156,"+",Y168," ",$Y$156,"х коэф. ",$AF$154," = ",#REF!,#REF!)</f>
        <v>#REF!</v>
      </c>
      <c r="J169" s="194"/>
      <c r="K169" s="194"/>
      <c r="L169" s="194"/>
      <c r="M169" s="194"/>
      <c r="N169" s="194"/>
      <c r="O169" s="194"/>
      <c r="P169" s="194"/>
      <c r="Q169" s="194"/>
      <c r="R169" s="194"/>
      <c r="S169" s="194"/>
      <c r="T169" s="194"/>
      <c r="U169" s="194"/>
      <c r="V169" s="194"/>
      <c r="W169" s="194"/>
      <c r="X169" s="194"/>
      <c r="Y169" s="194"/>
      <c r="Z169" s="194"/>
      <c r="AA169" s="194"/>
      <c r="AB169" s="194"/>
      <c r="AC169" s="194"/>
      <c r="AD169" s="195"/>
      <c r="AE169" s="203"/>
      <c r="AF169" s="33"/>
      <c r="AG169"/>
      <c r="AH169" s="30"/>
    </row>
    <row r="170" spans="1:37" s="32" customFormat="1" ht="19.5" customHeight="1" hidden="1">
      <c r="A170" s="84" t="s">
        <v>61</v>
      </c>
      <c r="B170" s="184"/>
      <c r="C170" s="184"/>
      <c r="D170" s="184"/>
      <c r="E170" s="184"/>
      <c r="F170" s="184"/>
      <c r="G170" s="184"/>
      <c r="H170" s="126"/>
      <c r="I170" s="186">
        <v>19.8</v>
      </c>
      <c r="J170" s="186"/>
      <c r="K170" s="186"/>
      <c r="L170" s="186"/>
      <c r="M170" s="186"/>
      <c r="N170" s="186"/>
      <c r="O170" s="93">
        <f>+ROUND('[7]Шуш_3 эт и выше'!O169,4)</f>
        <v>0.0243</v>
      </c>
      <c r="P170" s="94"/>
      <c r="Q170" s="94"/>
      <c r="R170" s="94"/>
      <c r="S170" s="95"/>
      <c r="T170" s="204">
        <f>+T162</f>
        <v>2481.39</v>
      </c>
      <c r="U170" s="205"/>
      <c r="V170" s="205"/>
      <c r="W170" s="205"/>
      <c r="X170" s="205"/>
      <c r="Y170" s="212">
        <f>ROUND(I170*O170*T170,2)</f>
        <v>1193.9</v>
      </c>
      <c r="Z170" s="64">
        <f>ROUND(Y170*$AF$154,2)</f>
        <v>596.95</v>
      </c>
      <c r="AA170" s="65"/>
      <c r="AB170" s="65"/>
      <c r="AC170" s="65"/>
      <c r="AD170" s="66"/>
      <c r="AE170" s="62"/>
      <c r="AF170" s="29">
        <f>ROUND(O170*T170,2)+ROUND((ROUND(O170*T170,2)*$AF$154),2)</f>
        <v>90.44999999999999</v>
      </c>
      <c r="AG170"/>
      <c r="AH170" s="30"/>
      <c r="AI170" s="31">
        <v>54.52</v>
      </c>
      <c r="AK170" s="63">
        <f>AF170/AI170</f>
        <v>1.6590242112986058</v>
      </c>
    </row>
    <row r="171" spans="1:34" s="32" customFormat="1" ht="38.25" customHeight="1" hidden="1">
      <c r="A171" s="127"/>
      <c r="B171" s="185"/>
      <c r="C171" s="185"/>
      <c r="D171" s="185"/>
      <c r="E171" s="185"/>
      <c r="F171" s="185"/>
      <c r="G171" s="185"/>
      <c r="H171" s="128"/>
      <c r="I171" s="193" t="e">
        <f>CONCATENATE(I170," ",$I$156," х ",O170," ",$O$156," х ",T170," ",$T$156," = ",Y170," ",$Y$156,"                                         ",Y170," ",$Y$156,"+",Y170," ",$Y$156,"х коэф. ",$AF$154," = ",#REF!,#REF!)</f>
        <v>#REF!</v>
      </c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5"/>
      <c r="AE171" s="203"/>
      <c r="AF171" s="33"/>
      <c r="AG171"/>
      <c r="AH171" s="30"/>
    </row>
    <row r="172" spans="1:37" s="32" customFormat="1" ht="19.5" customHeight="1" hidden="1">
      <c r="A172" s="84" t="s">
        <v>62</v>
      </c>
      <c r="B172" s="184"/>
      <c r="C172" s="184"/>
      <c r="D172" s="184"/>
      <c r="E172" s="184"/>
      <c r="F172" s="184"/>
      <c r="G172" s="184"/>
      <c r="H172" s="126"/>
      <c r="I172" s="186">
        <v>19.8</v>
      </c>
      <c r="J172" s="186"/>
      <c r="K172" s="186"/>
      <c r="L172" s="186"/>
      <c r="M172" s="186"/>
      <c r="N172" s="186"/>
      <c r="O172" s="93">
        <f>+ROUND('[7]Шуш_3 эт и выше'!O171,4)</f>
        <v>0.0247</v>
      </c>
      <c r="P172" s="94"/>
      <c r="Q172" s="94"/>
      <c r="R172" s="94"/>
      <c r="S172" s="95"/>
      <c r="T172" s="204">
        <f>+T162</f>
        <v>2481.39</v>
      </c>
      <c r="U172" s="205"/>
      <c r="V172" s="205"/>
      <c r="W172" s="205"/>
      <c r="X172" s="205"/>
      <c r="Y172" s="212">
        <f>ROUND(I172*O172*T172,2)</f>
        <v>1213.55</v>
      </c>
      <c r="Z172" s="64">
        <f>ROUND(Y172*$AF$154,2)</f>
        <v>606.78</v>
      </c>
      <c r="AA172" s="65"/>
      <c r="AB172" s="65"/>
      <c r="AC172" s="65"/>
      <c r="AD172" s="66"/>
      <c r="AE172" s="62"/>
      <c r="AF172" s="29">
        <f>ROUND(O172*T172,2)+ROUND((ROUND(O172*T172,2)*$AF$154),2)</f>
        <v>91.94</v>
      </c>
      <c r="AG172"/>
      <c r="AH172" s="30"/>
      <c r="AI172" s="31">
        <v>54.52</v>
      </c>
      <c r="AK172" s="63">
        <f>AF172/AI172</f>
        <v>1.6863536316947907</v>
      </c>
    </row>
    <row r="173" spans="1:34" s="32" customFormat="1" ht="31.5" customHeight="1" hidden="1">
      <c r="A173" s="127"/>
      <c r="B173" s="185"/>
      <c r="C173" s="185"/>
      <c r="D173" s="185"/>
      <c r="E173" s="185"/>
      <c r="F173" s="185"/>
      <c r="G173" s="185"/>
      <c r="H173" s="128"/>
      <c r="I173" s="193" t="e">
        <f>CONCATENATE(I172," ",$I$156," х ",O172," ",$O$156," х ",T172," ",$T$156," = ",Y172," ",$Y$156,"                                         ",Y172," ",$Y$156,"+",Y172," ",$Y$156,"х коэф. ",$AF$154," = ",#REF!,#REF!)</f>
        <v>#REF!</v>
      </c>
      <c r="J173" s="194"/>
      <c r="K173" s="194"/>
      <c r="L173" s="194"/>
      <c r="M173" s="194"/>
      <c r="N173" s="194"/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/>
      <c r="AD173" s="195"/>
      <c r="AE173" s="203"/>
      <c r="AF173" s="33"/>
      <c r="AG173"/>
      <c r="AH173" s="30"/>
    </row>
    <row r="174" spans="1:37" s="32" customFormat="1" ht="19.5" customHeight="1" hidden="1">
      <c r="A174" s="84" t="s">
        <v>63</v>
      </c>
      <c r="B174" s="184"/>
      <c r="C174" s="184"/>
      <c r="D174" s="184"/>
      <c r="E174" s="184"/>
      <c r="F174" s="184"/>
      <c r="G174" s="184"/>
      <c r="H174" s="126"/>
      <c r="I174" s="186">
        <v>19.8</v>
      </c>
      <c r="J174" s="186"/>
      <c r="K174" s="186"/>
      <c r="L174" s="186"/>
      <c r="M174" s="186"/>
      <c r="N174" s="186"/>
      <c r="O174" s="93">
        <f>+ROUND('[7]Шуш_3 эт и выше'!O173,4)</f>
        <v>0.0192</v>
      </c>
      <c r="P174" s="94"/>
      <c r="Q174" s="94"/>
      <c r="R174" s="94"/>
      <c r="S174" s="95"/>
      <c r="T174" s="204">
        <f>+T158</f>
        <v>2481.39</v>
      </c>
      <c r="U174" s="205"/>
      <c r="V174" s="205"/>
      <c r="W174" s="205"/>
      <c r="X174" s="205"/>
      <c r="Y174" s="212">
        <f>ROUND(I174*O174*T174,2)</f>
        <v>943.33</v>
      </c>
      <c r="Z174" s="64">
        <f>ROUND(Y174*$AF$154,2)</f>
        <v>471.67</v>
      </c>
      <c r="AA174" s="65"/>
      <c r="AB174" s="65"/>
      <c r="AC174" s="65"/>
      <c r="AD174" s="66"/>
      <c r="AE174" s="62"/>
      <c r="AF174" s="29">
        <f>ROUND(O174*T174,2)+ROUND((ROUND(O174*T174,2)*$AF$154),2)</f>
        <v>71.46000000000001</v>
      </c>
      <c r="AG174"/>
      <c r="AH174" s="30"/>
      <c r="AI174" s="31">
        <v>54.52</v>
      </c>
      <c r="AK174" s="63">
        <f>AF174/AI174</f>
        <v>1.310711665443874</v>
      </c>
    </row>
    <row r="175" spans="1:34" s="32" customFormat="1" ht="31.5" customHeight="1" hidden="1">
      <c r="A175" s="127"/>
      <c r="B175" s="185"/>
      <c r="C175" s="185"/>
      <c r="D175" s="185"/>
      <c r="E175" s="185"/>
      <c r="F175" s="185"/>
      <c r="G175" s="185"/>
      <c r="H175" s="128"/>
      <c r="I175" s="193" t="e">
        <f>CONCATENATE(I174," ",$I$156," х ",O174," ",$O$156," х ",T174," ",$T$156," = ",Y174," ",$Y$156,"                                         ",Y174," ",$Y$156,"+",Y174," ",$Y$156,"х коэф. ",$AF$154," = ",#REF!,#REF!)</f>
        <v>#REF!</v>
      </c>
      <c r="J175" s="194"/>
      <c r="K175" s="194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195"/>
      <c r="AE175" s="203"/>
      <c r="AF175" s="33"/>
      <c r="AG175"/>
      <c r="AH175" s="30"/>
    </row>
    <row r="176" spans="1:37" s="32" customFormat="1" ht="19.5" customHeight="1" hidden="1">
      <c r="A176" s="84" t="s">
        <v>64</v>
      </c>
      <c r="B176" s="184"/>
      <c r="C176" s="184"/>
      <c r="D176" s="184"/>
      <c r="E176" s="184"/>
      <c r="F176" s="184"/>
      <c r="G176" s="184"/>
      <c r="H176" s="126"/>
      <c r="I176" s="186">
        <v>19.8</v>
      </c>
      <c r="J176" s="186"/>
      <c r="K176" s="186"/>
      <c r="L176" s="186"/>
      <c r="M176" s="186"/>
      <c r="N176" s="186"/>
      <c r="O176" s="93">
        <f>+ROUND('[7]Шуш_3 эт и выше'!O175,4)</f>
        <v>0.0176</v>
      </c>
      <c r="P176" s="94"/>
      <c r="Q176" s="94"/>
      <c r="R176" s="94"/>
      <c r="S176" s="95"/>
      <c r="T176" s="204">
        <f>+T158</f>
        <v>2481.39</v>
      </c>
      <c r="U176" s="205"/>
      <c r="V176" s="205"/>
      <c r="W176" s="205"/>
      <c r="X176" s="205"/>
      <c r="Y176" s="212">
        <f>ROUND(I176*O176*T176,2)</f>
        <v>864.71</v>
      </c>
      <c r="Z176" s="64">
        <f>ROUND(Y176*$AF$154,2)</f>
        <v>432.36</v>
      </c>
      <c r="AA176" s="65"/>
      <c r="AB176" s="65"/>
      <c r="AC176" s="65"/>
      <c r="AD176" s="66"/>
      <c r="AE176" s="62"/>
      <c r="AF176" s="29">
        <f>ROUND(O176*T176,2)+ROUND((ROUND(O176*T176,2)*$AF$154),2)</f>
        <v>65.51</v>
      </c>
      <c r="AG176"/>
      <c r="AH176" s="30"/>
      <c r="AI176" s="31">
        <v>54.52</v>
      </c>
      <c r="AK176" s="63">
        <f>AF176/AI176</f>
        <v>1.2015774027879678</v>
      </c>
    </row>
    <row r="177" spans="1:34" s="32" customFormat="1" ht="31.5" customHeight="1" hidden="1">
      <c r="A177" s="127"/>
      <c r="B177" s="185"/>
      <c r="C177" s="185"/>
      <c r="D177" s="185"/>
      <c r="E177" s="185"/>
      <c r="F177" s="185"/>
      <c r="G177" s="185"/>
      <c r="H177" s="128"/>
      <c r="I177" s="193" t="e">
        <f>CONCATENATE(I176," ",$I$156," х ",O176," ",$O$156," х ",T176," ",$T$156," = ",Y176," ",$Y$156,"                                         ",Y176," ",$Y$156,"+",Y176," ",$Y$156,"х коэф. ",$AF$154," = ",#REF!,#REF!)</f>
        <v>#REF!</v>
      </c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5"/>
      <c r="AE177" s="203"/>
      <c r="AF177" s="33"/>
      <c r="AG177"/>
      <c r="AH177" s="30"/>
    </row>
    <row r="178" spans="1:37" s="32" customFormat="1" ht="19.5" customHeight="1" hidden="1">
      <c r="A178" s="84" t="s">
        <v>65</v>
      </c>
      <c r="B178" s="184"/>
      <c r="C178" s="184"/>
      <c r="D178" s="184"/>
      <c r="E178" s="184"/>
      <c r="F178" s="184"/>
      <c r="G178" s="184"/>
      <c r="H178" s="126"/>
      <c r="I178" s="186">
        <v>19.8</v>
      </c>
      <c r="J178" s="186"/>
      <c r="K178" s="186"/>
      <c r="L178" s="186"/>
      <c r="M178" s="186"/>
      <c r="N178" s="186"/>
      <c r="O178" s="93">
        <f>+ROUND('[7]Шуш_3 эт и выше'!O177,4)</f>
        <v>0.0164</v>
      </c>
      <c r="P178" s="94"/>
      <c r="Q178" s="94"/>
      <c r="R178" s="94"/>
      <c r="S178" s="95"/>
      <c r="T178" s="204">
        <f>+T158</f>
        <v>2481.39</v>
      </c>
      <c r="U178" s="205"/>
      <c r="V178" s="205"/>
      <c r="W178" s="205"/>
      <c r="X178" s="205"/>
      <c r="Y178" s="212">
        <f>ROUND(I178*O178*T178,2)</f>
        <v>805.76</v>
      </c>
      <c r="Z178" s="64">
        <f>ROUND(Y178*$AF$154,2)</f>
        <v>402.88</v>
      </c>
      <c r="AA178" s="65"/>
      <c r="AB178" s="65"/>
      <c r="AC178" s="65"/>
      <c r="AD178" s="66"/>
      <c r="AE178" s="62"/>
      <c r="AF178" s="29">
        <f>ROUND(O178*T178,2)+ROUND((ROUND(O178*T178,2)*$AF$154),2)</f>
        <v>61.04</v>
      </c>
      <c r="AG178"/>
      <c r="AH178" s="30"/>
      <c r="AI178" s="31">
        <v>54.52</v>
      </c>
      <c r="AK178" s="63">
        <f>AF178/AI178</f>
        <v>1.119589141599413</v>
      </c>
    </row>
    <row r="179" spans="1:34" s="32" customFormat="1" ht="33" customHeight="1" hidden="1">
      <c r="A179" s="127"/>
      <c r="B179" s="185"/>
      <c r="C179" s="185"/>
      <c r="D179" s="185"/>
      <c r="E179" s="185"/>
      <c r="F179" s="185"/>
      <c r="G179" s="185"/>
      <c r="H179" s="128"/>
      <c r="I179" s="193" t="e">
        <f>CONCATENATE(I178," ",$I$156," х ",O178," ",$O$156," х ",T178," ",$T$156," = ",Y178," ",$Y$156,"                                         ",Y178," ",$Y$156,"+",Y178," ",$Y$156,"х коэф. ",$AF$154," = ",#REF!,#REF!)</f>
        <v>#REF!</v>
      </c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Z179" s="194"/>
      <c r="AA179" s="194"/>
      <c r="AB179" s="194"/>
      <c r="AC179" s="194"/>
      <c r="AD179" s="195"/>
      <c r="AE179" s="203"/>
      <c r="AF179" s="33"/>
      <c r="AG179"/>
      <c r="AH179" s="30"/>
    </row>
    <row r="180" spans="1:37" s="32" customFormat="1" ht="19.5" customHeight="1" hidden="1">
      <c r="A180" s="84" t="s">
        <v>66</v>
      </c>
      <c r="B180" s="184"/>
      <c r="C180" s="184"/>
      <c r="D180" s="184"/>
      <c r="E180" s="184"/>
      <c r="F180" s="184"/>
      <c r="G180" s="184"/>
      <c r="H180" s="126"/>
      <c r="I180" s="186">
        <v>19.8</v>
      </c>
      <c r="J180" s="186"/>
      <c r="K180" s="186"/>
      <c r="L180" s="186"/>
      <c r="M180" s="186"/>
      <c r="N180" s="186"/>
      <c r="O180" s="93">
        <f>+ROUND('[7]Шуш_3 эт и выше'!O179,4)</f>
        <v>0.0179</v>
      </c>
      <c r="P180" s="94"/>
      <c r="Q180" s="94"/>
      <c r="R180" s="94"/>
      <c r="S180" s="95"/>
      <c r="T180" s="204">
        <f>+T158</f>
        <v>2481.39</v>
      </c>
      <c r="U180" s="205"/>
      <c r="V180" s="205"/>
      <c r="W180" s="205"/>
      <c r="X180" s="205"/>
      <c r="Y180" s="212">
        <f>ROUND(I180*O180*T180,2)</f>
        <v>879.45</v>
      </c>
      <c r="Z180" s="64">
        <f>ROUND(Y180*$AF$154,2)</f>
        <v>439.73</v>
      </c>
      <c r="AA180" s="65"/>
      <c r="AB180" s="65"/>
      <c r="AC180" s="65"/>
      <c r="AD180" s="66"/>
      <c r="AE180" s="62"/>
      <c r="AF180" s="29">
        <f>ROUND(O180*T180,2)+ROUND((ROUND(O180*T180,2)*$AF$154),2)</f>
        <v>66.63</v>
      </c>
      <c r="AG180"/>
      <c r="AH180" s="30"/>
      <c r="AI180" s="31">
        <v>54.52</v>
      </c>
      <c r="AK180" s="63">
        <f>AF180/AI180</f>
        <v>1.2221203228173145</v>
      </c>
    </row>
    <row r="181" spans="1:34" s="32" customFormat="1" ht="35.25" customHeight="1" hidden="1">
      <c r="A181" s="127"/>
      <c r="B181" s="185"/>
      <c r="C181" s="185"/>
      <c r="D181" s="185"/>
      <c r="E181" s="185"/>
      <c r="F181" s="185"/>
      <c r="G181" s="185"/>
      <c r="H181" s="128"/>
      <c r="I181" s="193" t="e">
        <f>CONCATENATE(I180," ",$I$156," х ",O180," ",$O$156," х ",T180," ",$T$156," = ",Y180," ",$Y$156,"                                         ",Y180," ",$Y$156,"+",Y180," ",$Y$156,"х коэф. ",$AF$154," = ",#REF!,#REF!)</f>
        <v>#REF!</v>
      </c>
      <c r="J181" s="194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  <c r="AA181" s="194"/>
      <c r="AB181" s="194"/>
      <c r="AC181" s="194"/>
      <c r="AD181" s="195"/>
      <c r="AE181" s="203"/>
      <c r="AF181" s="33"/>
      <c r="AG181"/>
      <c r="AH181" s="30"/>
    </row>
    <row r="182" spans="1:37" s="32" customFormat="1" ht="19.5" customHeight="1" hidden="1">
      <c r="A182" s="84" t="s">
        <v>67</v>
      </c>
      <c r="B182" s="184"/>
      <c r="C182" s="184"/>
      <c r="D182" s="184"/>
      <c r="E182" s="184"/>
      <c r="F182" s="184"/>
      <c r="G182" s="184"/>
      <c r="H182" s="126"/>
      <c r="I182" s="186">
        <v>19.8</v>
      </c>
      <c r="J182" s="186"/>
      <c r="K182" s="186"/>
      <c r="L182" s="186"/>
      <c r="M182" s="186"/>
      <c r="N182" s="186"/>
      <c r="O182" s="93">
        <f>+ROUND('[7]Шуш_3 эт и выше'!O181,4)</f>
        <v>0.0154</v>
      </c>
      <c r="P182" s="94"/>
      <c r="Q182" s="94"/>
      <c r="R182" s="94"/>
      <c r="S182" s="95"/>
      <c r="T182" s="204">
        <f>+T158</f>
        <v>2481.39</v>
      </c>
      <c r="U182" s="205"/>
      <c r="V182" s="205"/>
      <c r="W182" s="205"/>
      <c r="X182" s="205"/>
      <c r="Y182" s="212">
        <f>ROUND(I182*O182*T182,2)</f>
        <v>756.63</v>
      </c>
      <c r="Z182" s="64">
        <f>ROUND(Y182*$AF$154,2)</f>
        <v>378.32</v>
      </c>
      <c r="AA182" s="65"/>
      <c r="AB182" s="65"/>
      <c r="AC182" s="65"/>
      <c r="AD182" s="66"/>
      <c r="AE182" s="62"/>
      <c r="AF182" s="29">
        <f>ROUND(O182*T182,2)+ROUND((ROUND(O182*T182,2)*$AF$154),2)</f>
        <v>57.32</v>
      </c>
      <c r="AG182"/>
      <c r="AH182" s="30"/>
      <c r="AI182" s="31">
        <v>54.52</v>
      </c>
      <c r="AK182" s="63">
        <f>AF182/AI182</f>
        <v>1.0513573000733676</v>
      </c>
    </row>
    <row r="183" spans="1:34" s="32" customFormat="1" ht="30" customHeight="1" hidden="1">
      <c r="A183" s="127"/>
      <c r="B183" s="185"/>
      <c r="C183" s="185"/>
      <c r="D183" s="185"/>
      <c r="E183" s="185"/>
      <c r="F183" s="185"/>
      <c r="G183" s="185"/>
      <c r="H183" s="128"/>
      <c r="I183" s="193" t="e">
        <f>CONCATENATE(I182," ",$I$156," х ",O182," ",$O$156," х ",T182," ",$T$156," = ",Y182," ",$Y$156,"                                         ",Y182," ",$Y$156,"+",Y182," ",$Y$156,"х коэф. ",$AF$154," = ",#REF!,#REF!)</f>
        <v>#REF!</v>
      </c>
      <c r="J183" s="194"/>
      <c r="K183" s="194"/>
      <c r="L183" s="194"/>
      <c r="M183" s="194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  <c r="Z183" s="194"/>
      <c r="AA183" s="194"/>
      <c r="AB183" s="194"/>
      <c r="AC183" s="194"/>
      <c r="AD183" s="195"/>
      <c r="AE183" s="203"/>
      <c r="AF183" s="33"/>
      <c r="AG183"/>
      <c r="AH183" s="30"/>
    </row>
    <row r="184" spans="1:37" s="32" customFormat="1" ht="19.5" customHeight="1" hidden="1">
      <c r="A184" s="84" t="s">
        <v>68</v>
      </c>
      <c r="B184" s="184"/>
      <c r="C184" s="184"/>
      <c r="D184" s="184"/>
      <c r="E184" s="184"/>
      <c r="F184" s="184"/>
      <c r="G184" s="184"/>
      <c r="H184" s="126"/>
      <c r="I184" s="186">
        <v>19.8</v>
      </c>
      <c r="J184" s="186"/>
      <c r="K184" s="186"/>
      <c r="L184" s="186"/>
      <c r="M184" s="186"/>
      <c r="N184" s="186"/>
      <c r="O184" s="93">
        <f>+ROUND('[7]Шуш_3 эт и выше'!O183,4)</f>
        <v>0.0139</v>
      </c>
      <c r="P184" s="94"/>
      <c r="Q184" s="94"/>
      <c r="R184" s="94"/>
      <c r="S184" s="95"/>
      <c r="T184" s="204">
        <f>+T158</f>
        <v>2481.39</v>
      </c>
      <c r="U184" s="205"/>
      <c r="V184" s="205"/>
      <c r="W184" s="205"/>
      <c r="X184" s="205"/>
      <c r="Y184" s="212">
        <f>ROUND(I184*O184*T184,2)</f>
        <v>682.93</v>
      </c>
      <c r="Z184" s="64">
        <f>ROUND(Y184*$AF$154,2)</f>
        <v>341.47</v>
      </c>
      <c r="AA184" s="65"/>
      <c r="AB184" s="65"/>
      <c r="AC184" s="65"/>
      <c r="AD184" s="66"/>
      <c r="AE184" s="62"/>
      <c r="AF184" s="29">
        <f>ROUND(O184*T184,2)+ROUND((ROUND(O184*T184,2)*$AF$154),2)</f>
        <v>51.74</v>
      </c>
      <c r="AG184"/>
      <c r="AH184" s="30"/>
      <c r="AI184" s="31">
        <v>54.52</v>
      </c>
      <c r="AK184" s="63">
        <f>AF184/AI184</f>
        <v>0.9490095377842993</v>
      </c>
    </row>
    <row r="185" spans="1:34" s="32" customFormat="1" ht="34.5" customHeight="1" hidden="1">
      <c r="A185" s="127"/>
      <c r="B185" s="185"/>
      <c r="C185" s="185"/>
      <c r="D185" s="185"/>
      <c r="E185" s="185"/>
      <c r="F185" s="185"/>
      <c r="G185" s="185"/>
      <c r="H185" s="128"/>
      <c r="I185" s="193" t="e">
        <f>CONCATENATE(I184," ",$I$156," х ",O184," ",$O$156," х ",T184," ",$T$156," = ",Y184," ",$Y$156,"                                         ",Y184," ",$Y$156,"+",Y184," ",$Y$156,"х коэф. ",$AF$154," = ",#REF!,#REF!)</f>
        <v>#REF!</v>
      </c>
      <c r="J185" s="194"/>
      <c r="K185" s="194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  <c r="AA185" s="194"/>
      <c r="AB185" s="194"/>
      <c r="AC185" s="194"/>
      <c r="AD185" s="195"/>
      <c r="AE185" s="203"/>
      <c r="AF185" s="33"/>
      <c r="AG185"/>
      <c r="AH185" s="30"/>
    </row>
    <row r="186" ht="3" customHeight="1" hidden="1"/>
    <row r="187" spans="1:33" s="34" customFormat="1" ht="33" customHeight="1">
      <c r="A187" s="34" t="str">
        <f>+'[7]Шуш_3 эт и выше'!A197</f>
        <v>Начальник ПЭО                                         С.А.Окунева</v>
      </c>
      <c r="AD187" s="35"/>
      <c r="AE187" s="35"/>
      <c r="AF187" s="36"/>
      <c r="AG187"/>
    </row>
    <row r="188" ht="3.75" customHeight="1"/>
    <row r="189" ht="12.75" hidden="1">
      <c r="A189" s="7" t="s">
        <v>23</v>
      </c>
    </row>
    <row r="190" spans="1:38" ht="25.5" customHeight="1" hidden="1">
      <c r="A190" s="8">
        <v>1</v>
      </c>
      <c r="B190" s="102" t="str">
        <f>CONCATENATE("Тариф на тепловую энергию в размере ",$K$17," руб./Гкал (с НДС) утвержден Приказом Министерства тарифной политики Красноярского края ",AK190," № ",AL190,)</f>
        <v>Тариф на тепловую энергию в размере 2481,39 руб./Гкал (с НДС) утвержден Приказом Министерства тарифной политики Красноярского края от 15.12.2016 г. № 618-п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9"/>
      <c r="AF190" s="37"/>
      <c r="AK190" s="38" t="s">
        <v>70</v>
      </c>
      <c r="AL190" s="39" t="s">
        <v>71</v>
      </c>
    </row>
    <row r="191" spans="1:38" ht="27" customHeight="1" hidden="1">
      <c r="A191" s="8">
        <v>3</v>
      </c>
      <c r="B191" s="102" t="str">
        <f>CONCATENATE("Тариф на теплоноситель ",,"утвержден Приказом Министерства тарифной политики Красноярского края ",AK191," № ",AL191)</f>
        <v>Тариф на теплоноситель утвержден Приказом Министерства тарифной политики Красноярского края от 16.12.2015 г. № 568-п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9"/>
      <c r="AF191" s="37"/>
      <c r="AK191" s="38" t="s">
        <v>98</v>
      </c>
      <c r="AL191" s="39" t="s">
        <v>99</v>
      </c>
    </row>
    <row r="192" spans="1:38" ht="37.5" customHeight="1" hidden="1">
      <c r="A192" s="8">
        <v>2</v>
      </c>
      <c r="B192" s="103" t="s">
        <v>69</v>
      </c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9"/>
      <c r="AF192" s="37"/>
      <c r="AK192" s="207"/>
      <c r="AL192" s="208"/>
    </row>
    <row r="193" ht="12.75">
      <c r="A193" s="40" t="s">
        <v>51</v>
      </c>
    </row>
    <row r="194" spans="1:28" ht="12.75">
      <c r="A194" s="41" t="s">
        <v>52</v>
      </c>
      <c r="Z194" s="196"/>
      <c r="AA194" s="196"/>
      <c r="AB194" s="196"/>
    </row>
  </sheetData>
  <sheetProtection/>
  <mergeCells count="825">
    <mergeCell ref="B191:AD191"/>
    <mergeCell ref="B192:AD192"/>
    <mergeCell ref="Z194:AB194"/>
    <mergeCell ref="A184:H185"/>
    <mergeCell ref="I184:N184"/>
    <mergeCell ref="O184:S184"/>
    <mergeCell ref="T184:X184"/>
    <mergeCell ref="I185:AD185"/>
    <mergeCell ref="B190:AD190"/>
    <mergeCell ref="A180:H181"/>
    <mergeCell ref="I180:N180"/>
    <mergeCell ref="O180:S180"/>
    <mergeCell ref="T180:X180"/>
    <mergeCell ref="I181:AD181"/>
    <mergeCell ref="A182:H183"/>
    <mergeCell ref="I182:N182"/>
    <mergeCell ref="O182:S182"/>
    <mergeCell ref="T182:X182"/>
    <mergeCell ref="I183:AD183"/>
    <mergeCell ref="A176:H177"/>
    <mergeCell ref="I176:N176"/>
    <mergeCell ref="O176:S176"/>
    <mergeCell ref="T176:X176"/>
    <mergeCell ref="I177:AD177"/>
    <mergeCell ref="A178:H179"/>
    <mergeCell ref="I178:N178"/>
    <mergeCell ref="O178:S178"/>
    <mergeCell ref="T178:X178"/>
    <mergeCell ref="I179:AD179"/>
    <mergeCell ref="A172:H173"/>
    <mergeCell ref="I172:N172"/>
    <mergeCell ref="O172:S172"/>
    <mergeCell ref="T172:X172"/>
    <mergeCell ref="I173:AD173"/>
    <mergeCell ref="A174:H175"/>
    <mergeCell ref="I174:N174"/>
    <mergeCell ref="O174:S174"/>
    <mergeCell ref="T174:X174"/>
    <mergeCell ref="I175:AD175"/>
    <mergeCell ref="A168:H169"/>
    <mergeCell ref="I168:N168"/>
    <mergeCell ref="O168:S168"/>
    <mergeCell ref="T168:X168"/>
    <mergeCell ref="I169:AD169"/>
    <mergeCell ref="A170:H171"/>
    <mergeCell ref="I170:N170"/>
    <mergeCell ref="O170:S170"/>
    <mergeCell ref="T170:X170"/>
    <mergeCell ref="I171:AD171"/>
    <mergeCell ref="A164:H165"/>
    <mergeCell ref="I164:N164"/>
    <mergeCell ref="O164:S164"/>
    <mergeCell ref="T164:X164"/>
    <mergeCell ref="I165:AD165"/>
    <mergeCell ref="A166:H167"/>
    <mergeCell ref="I166:N166"/>
    <mergeCell ref="O166:S166"/>
    <mergeCell ref="T166:X166"/>
    <mergeCell ref="I167:AD167"/>
    <mergeCell ref="A160:H161"/>
    <mergeCell ref="I160:N160"/>
    <mergeCell ref="O160:S160"/>
    <mergeCell ref="T160:X160"/>
    <mergeCell ref="I161:AD161"/>
    <mergeCell ref="A162:H163"/>
    <mergeCell ref="I162:N162"/>
    <mergeCell ref="O162:S162"/>
    <mergeCell ref="T162:X162"/>
    <mergeCell ref="I163:AD163"/>
    <mergeCell ref="A157:H157"/>
    <mergeCell ref="I157:N157"/>
    <mergeCell ref="O157:S157"/>
    <mergeCell ref="T157:X157"/>
    <mergeCell ref="A158:H159"/>
    <mergeCell ref="I158:N158"/>
    <mergeCell ref="O158:S158"/>
    <mergeCell ref="T158:X158"/>
    <mergeCell ref="I159:AD159"/>
    <mergeCell ref="A155:H156"/>
    <mergeCell ref="I155:N155"/>
    <mergeCell ref="O155:S155"/>
    <mergeCell ref="T155:X155"/>
    <mergeCell ref="I156:N156"/>
    <mergeCell ref="O156:S156"/>
    <mergeCell ref="T156:X156"/>
    <mergeCell ref="B148:AD148"/>
    <mergeCell ref="B149:AD149"/>
    <mergeCell ref="B150:AD150"/>
    <mergeCell ref="B151:AD151"/>
    <mergeCell ref="A153:AD153"/>
    <mergeCell ref="A154:AD154"/>
    <mergeCell ref="AF144:AF145"/>
    <mergeCell ref="AI144:AI145"/>
    <mergeCell ref="AK144:AK145"/>
    <mergeCell ref="I145:J145"/>
    <mergeCell ref="K145:N145"/>
    <mergeCell ref="O145:S145"/>
    <mergeCell ref="T145:X145"/>
    <mergeCell ref="A144:B145"/>
    <mergeCell ref="C144:G145"/>
    <mergeCell ref="I144:J144"/>
    <mergeCell ref="K144:N144"/>
    <mergeCell ref="O144:S144"/>
    <mergeCell ref="T144:X144"/>
    <mergeCell ref="AF142:AF143"/>
    <mergeCell ref="AI142:AI143"/>
    <mergeCell ref="AK142:AK143"/>
    <mergeCell ref="I143:J143"/>
    <mergeCell ref="K143:N143"/>
    <mergeCell ref="O143:S143"/>
    <mergeCell ref="T143:X143"/>
    <mergeCell ref="A142:B143"/>
    <mergeCell ref="C142:G143"/>
    <mergeCell ref="I142:J142"/>
    <mergeCell ref="K142:N142"/>
    <mergeCell ref="O142:S142"/>
    <mergeCell ref="T142:X142"/>
    <mergeCell ref="AF140:AF141"/>
    <mergeCell ref="AI140:AI141"/>
    <mergeCell ref="AK140:AK141"/>
    <mergeCell ref="I141:J141"/>
    <mergeCell ref="K141:N141"/>
    <mergeCell ref="O141:S141"/>
    <mergeCell ref="T141:X141"/>
    <mergeCell ref="A140:B141"/>
    <mergeCell ref="C140:G141"/>
    <mergeCell ref="I140:J140"/>
    <mergeCell ref="K140:N140"/>
    <mergeCell ref="O140:S140"/>
    <mergeCell ref="T140:X140"/>
    <mergeCell ref="AF138:AF139"/>
    <mergeCell ref="AI138:AI139"/>
    <mergeCell ref="AK138:AK139"/>
    <mergeCell ref="I139:J139"/>
    <mergeCell ref="K139:N139"/>
    <mergeCell ref="O139:S139"/>
    <mergeCell ref="T139:X139"/>
    <mergeCell ref="A138:B139"/>
    <mergeCell ref="C138:G139"/>
    <mergeCell ref="I138:J138"/>
    <mergeCell ref="K138:N138"/>
    <mergeCell ref="O138:S138"/>
    <mergeCell ref="T138:X138"/>
    <mergeCell ref="A137:B137"/>
    <mergeCell ref="C137:H137"/>
    <mergeCell ref="I137:J137"/>
    <mergeCell ref="K137:N137"/>
    <mergeCell ref="O137:S137"/>
    <mergeCell ref="T137:X137"/>
    <mergeCell ref="A135:AD135"/>
    <mergeCell ref="AE135:AF135"/>
    <mergeCell ref="A136:B136"/>
    <mergeCell ref="C136:H136"/>
    <mergeCell ref="I136:J136"/>
    <mergeCell ref="K136:N136"/>
    <mergeCell ref="O136:S136"/>
    <mergeCell ref="T136:X136"/>
    <mergeCell ref="AF132:AF133"/>
    <mergeCell ref="AI132:AI133"/>
    <mergeCell ref="AK132:AK133"/>
    <mergeCell ref="I133:J133"/>
    <mergeCell ref="K133:N133"/>
    <mergeCell ref="O133:S133"/>
    <mergeCell ref="T133:X133"/>
    <mergeCell ref="A132:B133"/>
    <mergeCell ref="C132:G133"/>
    <mergeCell ref="I132:J132"/>
    <mergeCell ref="K132:N132"/>
    <mergeCell ref="O132:S132"/>
    <mergeCell ref="T132:X132"/>
    <mergeCell ref="AF130:AF131"/>
    <mergeCell ref="AI130:AI131"/>
    <mergeCell ref="AK130:AK131"/>
    <mergeCell ref="I131:J131"/>
    <mergeCell ref="K131:N131"/>
    <mergeCell ref="O131:S131"/>
    <mergeCell ref="T131:X131"/>
    <mergeCell ref="A130:B131"/>
    <mergeCell ref="C130:G131"/>
    <mergeCell ref="I130:J130"/>
    <mergeCell ref="K130:N130"/>
    <mergeCell ref="O130:S130"/>
    <mergeCell ref="T130:X130"/>
    <mergeCell ref="AF128:AF129"/>
    <mergeCell ref="AI128:AI129"/>
    <mergeCell ref="AK128:AK129"/>
    <mergeCell ref="I129:J129"/>
    <mergeCell ref="K129:N129"/>
    <mergeCell ref="O129:S129"/>
    <mergeCell ref="T129:X129"/>
    <mergeCell ref="A128:B129"/>
    <mergeCell ref="C128:G129"/>
    <mergeCell ref="I128:J128"/>
    <mergeCell ref="K128:N128"/>
    <mergeCell ref="O128:S128"/>
    <mergeCell ref="T128:X128"/>
    <mergeCell ref="AF126:AF127"/>
    <mergeCell ref="AI126:AI127"/>
    <mergeCell ref="AK126:AK127"/>
    <mergeCell ref="I127:J127"/>
    <mergeCell ref="K127:N127"/>
    <mergeCell ref="O127:S127"/>
    <mergeCell ref="T127:X127"/>
    <mergeCell ref="A126:B127"/>
    <mergeCell ref="C126:G127"/>
    <mergeCell ref="I126:J126"/>
    <mergeCell ref="K126:N126"/>
    <mergeCell ref="O126:S126"/>
    <mergeCell ref="T126:X126"/>
    <mergeCell ref="A125:B125"/>
    <mergeCell ref="C125:H125"/>
    <mergeCell ref="I125:J125"/>
    <mergeCell ref="K125:N125"/>
    <mergeCell ref="O125:S125"/>
    <mergeCell ref="T125:X125"/>
    <mergeCell ref="A123:AD123"/>
    <mergeCell ref="AE123:AF123"/>
    <mergeCell ref="A124:B124"/>
    <mergeCell ref="C124:H124"/>
    <mergeCell ref="I124:J124"/>
    <mergeCell ref="K124:N124"/>
    <mergeCell ref="O124:S124"/>
    <mergeCell ref="T124:X124"/>
    <mergeCell ref="AF120:AF121"/>
    <mergeCell ref="AI120:AI121"/>
    <mergeCell ref="AK120:AK121"/>
    <mergeCell ref="I121:J121"/>
    <mergeCell ref="K121:N121"/>
    <mergeCell ref="O121:S121"/>
    <mergeCell ref="T121:X121"/>
    <mergeCell ref="A120:B121"/>
    <mergeCell ref="C120:G121"/>
    <mergeCell ref="I120:J120"/>
    <mergeCell ref="K120:N120"/>
    <mergeCell ref="O120:S120"/>
    <mergeCell ref="T120:X120"/>
    <mergeCell ref="AF118:AF119"/>
    <mergeCell ref="AI118:AI119"/>
    <mergeCell ref="AK118:AK119"/>
    <mergeCell ref="I119:J119"/>
    <mergeCell ref="K119:N119"/>
    <mergeCell ref="O119:S119"/>
    <mergeCell ref="T119:X119"/>
    <mergeCell ref="A118:B119"/>
    <mergeCell ref="C118:G119"/>
    <mergeCell ref="I118:J118"/>
    <mergeCell ref="K118:N118"/>
    <mergeCell ref="O118:S118"/>
    <mergeCell ref="T118:X118"/>
    <mergeCell ref="AF116:AF117"/>
    <mergeCell ref="AI116:AI117"/>
    <mergeCell ref="AK116:AK117"/>
    <mergeCell ref="I117:J117"/>
    <mergeCell ref="K117:N117"/>
    <mergeCell ref="O117:S117"/>
    <mergeCell ref="T117:X117"/>
    <mergeCell ref="A116:B117"/>
    <mergeCell ref="C116:G117"/>
    <mergeCell ref="I116:J116"/>
    <mergeCell ref="K116:N116"/>
    <mergeCell ref="O116:S116"/>
    <mergeCell ref="T116:X116"/>
    <mergeCell ref="AF114:AF115"/>
    <mergeCell ref="AI114:AI115"/>
    <mergeCell ref="AK114:AK115"/>
    <mergeCell ref="I115:J115"/>
    <mergeCell ref="K115:N115"/>
    <mergeCell ref="O115:S115"/>
    <mergeCell ref="T115:X115"/>
    <mergeCell ref="A114:B115"/>
    <mergeCell ref="C114:G115"/>
    <mergeCell ref="I114:J114"/>
    <mergeCell ref="K114:N114"/>
    <mergeCell ref="O114:S114"/>
    <mergeCell ref="T114:X114"/>
    <mergeCell ref="A113:B113"/>
    <mergeCell ref="C113:H113"/>
    <mergeCell ref="I113:J113"/>
    <mergeCell ref="K113:N113"/>
    <mergeCell ref="O113:S113"/>
    <mergeCell ref="T113:X113"/>
    <mergeCell ref="A111:AD111"/>
    <mergeCell ref="AE111:AF111"/>
    <mergeCell ref="A112:B112"/>
    <mergeCell ref="C112:H112"/>
    <mergeCell ref="I112:J112"/>
    <mergeCell ref="K112:N112"/>
    <mergeCell ref="O112:S112"/>
    <mergeCell ref="T112:X112"/>
    <mergeCell ref="AF108:AF109"/>
    <mergeCell ref="AI108:AI109"/>
    <mergeCell ref="AK108:AK109"/>
    <mergeCell ref="I109:J109"/>
    <mergeCell ref="K109:N109"/>
    <mergeCell ref="O109:S109"/>
    <mergeCell ref="T109:X109"/>
    <mergeCell ref="A108:B109"/>
    <mergeCell ref="C108:G109"/>
    <mergeCell ref="I108:J108"/>
    <mergeCell ref="K108:N108"/>
    <mergeCell ref="O108:S108"/>
    <mergeCell ref="T108:X108"/>
    <mergeCell ref="AF106:AF107"/>
    <mergeCell ref="AI106:AI107"/>
    <mergeCell ref="AK106:AK107"/>
    <mergeCell ref="I107:J107"/>
    <mergeCell ref="K107:N107"/>
    <mergeCell ref="O107:S107"/>
    <mergeCell ref="T107:X107"/>
    <mergeCell ref="A106:B107"/>
    <mergeCell ref="C106:G107"/>
    <mergeCell ref="I106:J106"/>
    <mergeCell ref="K106:N106"/>
    <mergeCell ref="O106:S106"/>
    <mergeCell ref="T106:X106"/>
    <mergeCell ref="AF104:AF105"/>
    <mergeCell ref="AI104:AI105"/>
    <mergeCell ref="AK104:AK105"/>
    <mergeCell ref="I105:J105"/>
    <mergeCell ref="K105:N105"/>
    <mergeCell ref="O105:S105"/>
    <mergeCell ref="T105:X105"/>
    <mergeCell ref="A104:B105"/>
    <mergeCell ref="C104:G105"/>
    <mergeCell ref="I104:J104"/>
    <mergeCell ref="K104:N104"/>
    <mergeCell ref="O104:S104"/>
    <mergeCell ref="T104:X104"/>
    <mergeCell ref="AF102:AF103"/>
    <mergeCell ref="AI102:AI103"/>
    <mergeCell ref="AK102:AK103"/>
    <mergeCell ref="I103:J103"/>
    <mergeCell ref="K103:N103"/>
    <mergeCell ref="O103:S103"/>
    <mergeCell ref="T103:X103"/>
    <mergeCell ref="A102:B103"/>
    <mergeCell ref="C102:G103"/>
    <mergeCell ref="I102:J102"/>
    <mergeCell ref="K102:N102"/>
    <mergeCell ref="O102:S102"/>
    <mergeCell ref="T102:X102"/>
    <mergeCell ref="A101:B101"/>
    <mergeCell ref="C101:H101"/>
    <mergeCell ref="I101:J101"/>
    <mergeCell ref="K101:N101"/>
    <mergeCell ref="O101:S101"/>
    <mergeCell ref="T101:X101"/>
    <mergeCell ref="A99:AD99"/>
    <mergeCell ref="AE99:AF99"/>
    <mergeCell ref="A100:B100"/>
    <mergeCell ref="C100:H100"/>
    <mergeCell ref="I100:J100"/>
    <mergeCell ref="K100:N100"/>
    <mergeCell ref="O100:S100"/>
    <mergeCell ref="T100:X100"/>
    <mergeCell ref="AF96:AF97"/>
    <mergeCell ref="AI96:AI97"/>
    <mergeCell ref="AK96:AK97"/>
    <mergeCell ref="I97:J97"/>
    <mergeCell ref="K97:N97"/>
    <mergeCell ref="O97:S97"/>
    <mergeCell ref="T97:X97"/>
    <mergeCell ref="A96:B97"/>
    <mergeCell ref="C96:G97"/>
    <mergeCell ref="I96:J96"/>
    <mergeCell ref="K96:N96"/>
    <mergeCell ref="O96:S96"/>
    <mergeCell ref="T96:X96"/>
    <mergeCell ref="AF94:AF95"/>
    <mergeCell ref="AI94:AI95"/>
    <mergeCell ref="AK94:AK95"/>
    <mergeCell ref="I95:J95"/>
    <mergeCell ref="K95:N95"/>
    <mergeCell ref="O95:S95"/>
    <mergeCell ref="T95:X95"/>
    <mergeCell ref="A94:B95"/>
    <mergeCell ref="C94:G95"/>
    <mergeCell ref="I94:J94"/>
    <mergeCell ref="K94:N94"/>
    <mergeCell ref="O94:S94"/>
    <mergeCell ref="T94:X94"/>
    <mergeCell ref="AF92:AF93"/>
    <mergeCell ref="AI92:AI93"/>
    <mergeCell ref="AK92:AK93"/>
    <mergeCell ref="I93:J93"/>
    <mergeCell ref="K93:N93"/>
    <mergeCell ref="O93:S93"/>
    <mergeCell ref="T93:X93"/>
    <mergeCell ref="A92:B93"/>
    <mergeCell ref="C92:G93"/>
    <mergeCell ref="I92:J92"/>
    <mergeCell ref="K92:N92"/>
    <mergeCell ref="O92:S92"/>
    <mergeCell ref="T92:X92"/>
    <mergeCell ref="AF90:AF91"/>
    <mergeCell ref="AI90:AI91"/>
    <mergeCell ref="AK90:AK91"/>
    <mergeCell ref="I91:J91"/>
    <mergeCell ref="K91:N91"/>
    <mergeCell ref="O91:S91"/>
    <mergeCell ref="T91:X91"/>
    <mergeCell ref="A90:B91"/>
    <mergeCell ref="C90:G91"/>
    <mergeCell ref="I90:J90"/>
    <mergeCell ref="K90:N90"/>
    <mergeCell ref="O90:S90"/>
    <mergeCell ref="T90:X90"/>
    <mergeCell ref="A89:B89"/>
    <mergeCell ref="C89:H89"/>
    <mergeCell ref="I89:J89"/>
    <mergeCell ref="K89:N89"/>
    <mergeCell ref="O89:S89"/>
    <mergeCell ref="T89:X89"/>
    <mergeCell ref="A87:AD87"/>
    <mergeCell ref="AE87:AF87"/>
    <mergeCell ref="A88:B88"/>
    <mergeCell ref="C88:H88"/>
    <mergeCell ref="I88:J88"/>
    <mergeCell ref="K88:N88"/>
    <mergeCell ref="O88:S88"/>
    <mergeCell ref="T88:X88"/>
    <mergeCell ref="AF84:AF85"/>
    <mergeCell ref="AI84:AI85"/>
    <mergeCell ref="AK84:AK85"/>
    <mergeCell ref="I85:J85"/>
    <mergeCell ref="K85:N85"/>
    <mergeCell ref="O85:S85"/>
    <mergeCell ref="T85:X85"/>
    <mergeCell ref="A84:B85"/>
    <mergeCell ref="C84:G85"/>
    <mergeCell ref="I84:J84"/>
    <mergeCell ref="K84:N84"/>
    <mergeCell ref="O84:S84"/>
    <mergeCell ref="T84:X84"/>
    <mergeCell ref="AF82:AF83"/>
    <mergeCell ref="AI82:AI83"/>
    <mergeCell ref="AK82:AK83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AF80:AF81"/>
    <mergeCell ref="AI80:AI81"/>
    <mergeCell ref="AK80:AK81"/>
    <mergeCell ref="I81:J81"/>
    <mergeCell ref="K81:N81"/>
    <mergeCell ref="O81:S81"/>
    <mergeCell ref="T81:X81"/>
    <mergeCell ref="A80:B81"/>
    <mergeCell ref="C80:G81"/>
    <mergeCell ref="I80:J80"/>
    <mergeCell ref="K80:N80"/>
    <mergeCell ref="O80:S80"/>
    <mergeCell ref="T80:X80"/>
    <mergeCell ref="AF78:AF79"/>
    <mergeCell ref="AI78:AI79"/>
    <mergeCell ref="AK78:AK79"/>
    <mergeCell ref="I79:J79"/>
    <mergeCell ref="K79:N79"/>
    <mergeCell ref="O79:S79"/>
    <mergeCell ref="T79:X79"/>
    <mergeCell ref="A78:B79"/>
    <mergeCell ref="C78:G79"/>
    <mergeCell ref="I78:J78"/>
    <mergeCell ref="K78:N78"/>
    <mergeCell ref="O78:S78"/>
    <mergeCell ref="T78:X78"/>
    <mergeCell ref="A77:B77"/>
    <mergeCell ref="C77:H77"/>
    <mergeCell ref="I77:J77"/>
    <mergeCell ref="K77:N77"/>
    <mergeCell ref="O77:S77"/>
    <mergeCell ref="T77:X77"/>
    <mergeCell ref="A75:AD75"/>
    <mergeCell ref="AE75:AF75"/>
    <mergeCell ref="A76:B76"/>
    <mergeCell ref="C76:H76"/>
    <mergeCell ref="I76:J76"/>
    <mergeCell ref="K76:N76"/>
    <mergeCell ref="O76:S76"/>
    <mergeCell ref="T76:X76"/>
    <mergeCell ref="AF72:AF73"/>
    <mergeCell ref="AI72:AI73"/>
    <mergeCell ref="AK72:AK73"/>
    <mergeCell ref="I73:J73"/>
    <mergeCell ref="K73:N73"/>
    <mergeCell ref="O73:S73"/>
    <mergeCell ref="T73:X73"/>
    <mergeCell ref="A72:B73"/>
    <mergeCell ref="C72:G73"/>
    <mergeCell ref="I72:J72"/>
    <mergeCell ref="K72:N72"/>
    <mergeCell ref="O72:S72"/>
    <mergeCell ref="T72:X72"/>
    <mergeCell ref="AF70:AF71"/>
    <mergeCell ref="AI70:AI71"/>
    <mergeCell ref="AK70:AK71"/>
    <mergeCell ref="I71:J71"/>
    <mergeCell ref="K71:N71"/>
    <mergeCell ref="O71:S71"/>
    <mergeCell ref="T71:X71"/>
    <mergeCell ref="A70:B71"/>
    <mergeCell ref="C70:G71"/>
    <mergeCell ref="I70:J70"/>
    <mergeCell ref="K70:N70"/>
    <mergeCell ref="O70:S70"/>
    <mergeCell ref="T70:X70"/>
    <mergeCell ref="AF68:AF69"/>
    <mergeCell ref="AI68:AI69"/>
    <mergeCell ref="AK68:AK69"/>
    <mergeCell ref="I69:J69"/>
    <mergeCell ref="K69:N69"/>
    <mergeCell ref="O69:S69"/>
    <mergeCell ref="T69:X69"/>
    <mergeCell ref="A68:B69"/>
    <mergeCell ref="C68:G69"/>
    <mergeCell ref="I68:J68"/>
    <mergeCell ref="K68:N68"/>
    <mergeCell ref="O68:S68"/>
    <mergeCell ref="T68:X68"/>
    <mergeCell ref="AF66:AF67"/>
    <mergeCell ref="AI66:AI67"/>
    <mergeCell ref="AK66:AK67"/>
    <mergeCell ref="I67:J67"/>
    <mergeCell ref="K67:N67"/>
    <mergeCell ref="O67:S67"/>
    <mergeCell ref="T67:X67"/>
    <mergeCell ref="A66:B67"/>
    <mergeCell ref="C66:G67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T65:X65"/>
    <mergeCell ref="A63:AD63"/>
    <mergeCell ref="AE63:AF63"/>
    <mergeCell ref="A64:B64"/>
    <mergeCell ref="C64:H64"/>
    <mergeCell ref="I64:J64"/>
    <mergeCell ref="K64:N64"/>
    <mergeCell ref="O64:S64"/>
    <mergeCell ref="T64:X64"/>
    <mergeCell ref="AF60:AF61"/>
    <mergeCell ref="AI60:AI61"/>
    <mergeCell ref="AK60:AK61"/>
    <mergeCell ref="I61:J61"/>
    <mergeCell ref="K61:N61"/>
    <mergeCell ref="O61:S61"/>
    <mergeCell ref="T61:X61"/>
    <mergeCell ref="A60:B61"/>
    <mergeCell ref="C60:G61"/>
    <mergeCell ref="I60:J60"/>
    <mergeCell ref="K60:N60"/>
    <mergeCell ref="O60:S60"/>
    <mergeCell ref="T60:X60"/>
    <mergeCell ref="AF58:AF59"/>
    <mergeCell ref="AI58:AI59"/>
    <mergeCell ref="AK58:AK59"/>
    <mergeCell ref="I59:J59"/>
    <mergeCell ref="K59:N59"/>
    <mergeCell ref="O59:S59"/>
    <mergeCell ref="T59:X59"/>
    <mergeCell ref="A58:B59"/>
    <mergeCell ref="C58:G59"/>
    <mergeCell ref="I58:J58"/>
    <mergeCell ref="K58:N58"/>
    <mergeCell ref="O58:S58"/>
    <mergeCell ref="T58:X58"/>
    <mergeCell ref="AF56:AF57"/>
    <mergeCell ref="AI56:AI57"/>
    <mergeCell ref="AK56:AK57"/>
    <mergeCell ref="I57:J57"/>
    <mergeCell ref="K57:N57"/>
    <mergeCell ref="O57:S57"/>
    <mergeCell ref="T57:X57"/>
    <mergeCell ref="A56:B57"/>
    <mergeCell ref="C56:G57"/>
    <mergeCell ref="I56:J56"/>
    <mergeCell ref="K56:N56"/>
    <mergeCell ref="O56:S56"/>
    <mergeCell ref="T56:X56"/>
    <mergeCell ref="AF54:AF55"/>
    <mergeCell ref="AI54:AI55"/>
    <mergeCell ref="AK54:AK55"/>
    <mergeCell ref="I55:J55"/>
    <mergeCell ref="K55:N55"/>
    <mergeCell ref="O55:S55"/>
    <mergeCell ref="T55:X55"/>
    <mergeCell ref="A54:B55"/>
    <mergeCell ref="C54:G55"/>
    <mergeCell ref="I54:J54"/>
    <mergeCell ref="K54:N54"/>
    <mergeCell ref="O54:S54"/>
    <mergeCell ref="T54:X54"/>
    <mergeCell ref="A53:B53"/>
    <mergeCell ref="C53:H53"/>
    <mergeCell ref="I53:J53"/>
    <mergeCell ref="K53:N53"/>
    <mergeCell ref="O53:S53"/>
    <mergeCell ref="T53:X53"/>
    <mergeCell ref="A51:AD51"/>
    <mergeCell ref="AE51:AF51"/>
    <mergeCell ref="A52:B52"/>
    <mergeCell ref="C52:H52"/>
    <mergeCell ref="I52:J52"/>
    <mergeCell ref="K52:N52"/>
    <mergeCell ref="O52:S52"/>
    <mergeCell ref="T52:X52"/>
    <mergeCell ref="AF48:AF49"/>
    <mergeCell ref="AI48:AI49"/>
    <mergeCell ref="AK48:AK49"/>
    <mergeCell ref="I49:J49"/>
    <mergeCell ref="K49:N49"/>
    <mergeCell ref="O49:S49"/>
    <mergeCell ref="T49:X49"/>
    <mergeCell ref="A48:B49"/>
    <mergeCell ref="C48:G49"/>
    <mergeCell ref="I48:J48"/>
    <mergeCell ref="K48:N48"/>
    <mergeCell ref="O48:S48"/>
    <mergeCell ref="T48:X48"/>
    <mergeCell ref="AF46:AF47"/>
    <mergeCell ref="AI46:AI47"/>
    <mergeCell ref="AK46:AK47"/>
    <mergeCell ref="I47:J47"/>
    <mergeCell ref="K47:N47"/>
    <mergeCell ref="O47:S47"/>
    <mergeCell ref="T47:X47"/>
    <mergeCell ref="A46:B47"/>
    <mergeCell ref="C46:G47"/>
    <mergeCell ref="I46:J46"/>
    <mergeCell ref="K46:N46"/>
    <mergeCell ref="O46:S46"/>
    <mergeCell ref="T46:X46"/>
    <mergeCell ref="AF44:AF45"/>
    <mergeCell ref="AI44:AI45"/>
    <mergeCell ref="AK44:AK45"/>
    <mergeCell ref="I45:J45"/>
    <mergeCell ref="K45:N45"/>
    <mergeCell ref="O45:S45"/>
    <mergeCell ref="T45:X45"/>
    <mergeCell ref="A44:B45"/>
    <mergeCell ref="C44:G45"/>
    <mergeCell ref="I44:J44"/>
    <mergeCell ref="K44:N44"/>
    <mergeCell ref="O44:S44"/>
    <mergeCell ref="T44:X44"/>
    <mergeCell ref="AF42:AF43"/>
    <mergeCell ref="AI42:AI43"/>
    <mergeCell ref="AK42:AK43"/>
    <mergeCell ref="I43:J43"/>
    <mergeCell ref="K43:N43"/>
    <mergeCell ref="O43:S43"/>
    <mergeCell ref="T43:X43"/>
    <mergeCell ref="A42:B43"/>
    <mergeCell ref="C42:G43"/>
    <mergeCell ref="I42:J42"/>
    <mergeCell ref="K42:N42"/>
    <mergeCell ref="O42:S42"/>
    <mergeCell ref="T42:X42"/>
    <mergeCell ref="A41:B41"/>
    <mergeCell ref="C41:H41"/>
    <mergeCell ref="I41:J41"/>
    <mergeCell ref="K41:N41"/>
    <mergeCell ref="O41:S41"/>
    <mergeCell ref="T41:X41"/>
    <mergeCell ref="A39:AD39"/>
    <mergeCell ref="A40:B40"/>
    <mergeCell ref="C40:H40"/>
    <mergeCell ref="I40:J40"/>
    <mergeCell ref="K40:N40"/>
    <mergeCell ref="O40:S40"/>
    <mergeCell ref="T40:X40"/>
    <mergeCell ref="AF36:AF37"/>
    <mergeCell ref="AI36:AI37"/>
    <mergeCell ref="AK36:AK37"/>
    <mergeCell ref="I37:J37"/>
    <mergeCell ref="K37:N37"/>
    <mergeCell ref="O37:S37"/>
    <mergeCell ref="T37:X37"/>
    <mergeCell ref="A36:B37"/>
    <mergeCell ref="C36:G37"/>
    <mergeCell ref="I36:J36"/>
    <mergeCell ref="K36:N36"/>
    <mergeCell ref="O36:S36"/>
    <mergeCell ref="T36:X36"/>
    <mergeCell ref="AF34:AF35"/>
    <mergeCell ref="AI34:AI35"/>
    <mergeCell ref="AK34:AK35"/>
    <mergeCell ref="I35:J35"/>
    <mergeCell ref="K35:N35"/>
    <mergeCell ref="O35:S35"/>
    <mergeCell ref="T35:X35"/>
    <mergeCell ref="A34:B35"/>
    <mergeCell ref="C34:G35"/>
    <mergeCell ref="I34:J34"/>
    <mergeCell ref="K34:N34"/>
    <mergeCell ref="O34:S34"/>
    <mergeCell ref="T34:X34"/>
    <mergeCell ref="AF32:AF33"/>
    <mergeCell ref="AI32:AI33"/>
    <mergeCell ref="AK32:AK33"/>
    <mergeCell ref="I33:J33"/>
    <mergeCell ref="K33:N33"/>
    <mergeCell ref="O33:S33"/>
    <mergeCell ref="T33:X33"/>
    <mergeCell ref="A32:B33"/>
    <mergeCell ref="C32:G33"/>
    <mergeCell ref="I32:J32"/>
    <mergeCell ref="K32:N32"/>
    <mergeCell ref="O32:S32"/>
    <mergeCell ref="T32:X32"/>
    <mergeCell ref="AF30:AF31"/>
    <mergeCell ref="AI30:AI31"/>
    <mergeCell ref="AK30:AK31"/>
    <mergeCell ref="I31:J31"/>
    <mergeCell ref="K31:N31"/>
    <mergeCell ref="O31:S31"/>
    <mergeCell ref="T31:X31"/>
    <mergeCell ref="A30:B31"/>
    <mergeCell ref="C30:G31"/>
    <mergeCell ref="I30:J30"/>
    <mergeCell ref="K30:N30"/>
    <mergeCell ref="O30:S30"/>
    <mergeCell ref="T30:X30"/>
    <mergeCell ref="A29:B29"/>
    <mergeCell ref="C29:H29"/>
    <mergeCell ref="I29:J29"/>
    <mergeCell ref="K29:N29"/>
    <mergeCell ref="O29:S29"/>
    <mergeCell ref="T29:X29"/>
    <mergeCell ref="A25:AD25"/>
    <mergeCell ref="A26:Z26"/>
    <mergeCell ref="A27:Z27"/>
    <mergeCell ref="A28:B28"/>
    <mergeCell ref="C28:H28"/>
    <mergeCell ref="I28:J28"/>
    <mergeCell ref="K28:N28"/>
    <mergeCell ref="O28:S28"/>
    <mergeCell ref="T28:X28"/>
    <mergeCell ref="AF22:AF23"/>
    <mergeCell ref="AI22:AI23"/>
    <mergeCell ref="AK22:AK23"/>
    <mergeCell ref="I23:J23"/>
    <mergeCell ref="K23:N23"/>
    <mergeCell ref="O23:S23"/>
    <mergeCell ref="T23:X23"/>
    <mergeCell ref="A22:B23"/>
    <mergeCell ref="C22:G23"/>
    <mergeCell ref="I22:J22"/>
    <mergeCell ref="K22:N22"/>
    <mergeCell ref="O22:S22"/>
    <mergeCell ref="T22:X22"/>
    <mergeCell ref="AF20:AF21"/>
    <mergeCell ref="AI20:AI21"/>
    <mergeCell ref="AK20:AK21"/>
    <mergeCell ref="I21:J21"/>
    <mergeCell ref="K21:N21"/>
    <mergeCell ref="O21:S21"/>
    <mergeCell ref="T21:X21"/>
    <mergeCell ref="A20:B21"/>
    <mergeCell ref="C20:G21"/>
    <mergeCell ref="I20:J20"/>
    <mergeCell ref="K20:N20"/>
    <mergeCell ref="O20:S20"/>
    <mergeCell ref="T20:X20"/>
    <mergeCell ref="AF18:AF19"/>
    <mergeCell ref="AI18:AI19"/>
    <mergeCell ref="AK18:AK19"/>
    <mergeCell ref="I19:J19"/>
    <mergeCell ref="K19:N19"/>
    <mergeCell ref="O19:S19"/>
    <mergeCell ref="T19:X19"/>
    <mergeCell ref="A18:B19"/>
    <mergeCell ref="C18:G19"/>
    <mergeCell ref="I18:J18"/>
    <mergeCell ref="K18:N18"/>
    <mergeCell ref="O18:S18"/>
    <mergeCell ref="T18:X18"/>
    <mergeCell ref="AF16:AF17"/>
    <mergeCell ref="AI16:AI17"/>
    <mergeCell ref="AK16:AK17"/>
    <mergeCell ref="I17:J17"/>
    <mergeCell ref="K17:N17"/>
    <mergeCell ref="O17:S17"/>
    <mergeCell ref="T17:X17"/>
    <mergeCell ref="A16:B17"/>
    <mergeCell ref="C16:G17"/>
    <mergeCell ref="I16:J16"/>
    <mergeCell ref="K16:N16"/>
    <mergeCell ref="O16:S16"/>
    <mergeCell ref="T16:X16"/>
    <mergeCell ref="A15:B15"/>
    <mergeCell ref="C15:H15"/>
    <mergeCell ref="I15:J15"/>
    <mergeCell ref="K15:N15"/>
    <mergeCell ref="O15:S15"/>
    <mergeCell ref="T15:X15"/>
    <mergeCell ref="AK10:AK11"/>
    <mergeCell ref="A11:AD11"/>
    <mergeCell ref="A12:AD12"/>
    <mergeCell ref="AE12:AF12"/>
    <mergeCell ref="A14:B14"/>
    <mergeCell ref="C14:H14"/>
    <mergeCell ref="I14:J14"/>
    <mergeCell ref="K14:N14"/>
    <mergeCell ref="O14:S14"/>
    <mergeCell ref="T14:X14"/>
    <mergeCell ref="A5:AD5"/>
    <mergeCell ref="A6:AD6"/>
    <mergeCell ref="A7:AC7"/>
    <mergeCell ref="A8:AD8"/>
    <mergeCell ref="A9:AE9"/>
    <mergeCell ref="AI10:AI11"/>
  </mergeCells>
  <printOptions/>
  <pageMargins left="0.4724409448818898" right="0.15748031496062992" top="0.31496062992125984" bottom="0.3937007874015748" header="0.31496062992125984" footer="0.31496062992125984"/>
  <pageSetup fitToHeight="4" horizontalDpi="600" verticalDpi="600" orientation="portrait" paperSize="9" scale="80" r:id="rId1"/>
  <rowBreaks count="1" manualBreakCount="1">
    <brk id="86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2014-03-24T09:30:43Z</cp:lastPrinted>
  <dcterms:created xsi:type="dcterms:W3CDTF">2014-03-24T09:29:57Z</dcterms:created>
  <dcterms:modified xsi:type="dcterms:W3CDTF">2021-06-30T04:49:17Z</dcterms:modified>
  <cp:category/>
  <cp:version/>
  <cp:contentType/>
  <cp:contentStatus/>
</cp:coreProperties>
</file>