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<sst xmlns="http://schemas.openxmlformats.org/spreadsheetml/2006/main" count="1047" uniqueCount="115">
  <si>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</si>
  <si>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</si>
  <si>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</si>
  <si>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</si>
  <si>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</si>
  <si>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</si>
  <si>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</si>
  <si>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</si>
  <si>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</si>
  <si>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</si>
  <si>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</si>
  <si>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</si>
  <si>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</si>
  <si>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</si>
  <si>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</si>
  <si>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</si>
  <si>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</si>
  <si>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</si>
  <si>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</si>
  <si>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</si>
  <si>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</si>
  <si>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</si>
  <si>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</si>
  <si>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</si>
  <si>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</si>
  <si>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</si>
  <si>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</si>
  <si>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</si>
  <si>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</si>
  <si>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</si>
  <si>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</si>
  <si>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</si>
  <si>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</si>
  <si>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</si>
  <si>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</si>
  <si>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</si>
  <si>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</si>
  <si>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</si>
  <si>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</si>
  <si>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</si>
  <si>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Мартынова Елена Дмитриевна</t>
  </si>
  <si>
    <t>3-44-79</t>
  </si>
  <si>
    <t>п. Ильичево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</si>
  <si>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</si>
  <si>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</si>
  <si>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</si>
  <si>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</si>
  <si>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</si>
  <si>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</si>
  <si>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</si>
  <si>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</si>
  <si>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</si>
  <si>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</si>
  <si>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</si>
  <si>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</si>
  <si>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</si>
  <si>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</si>
  <si>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</si>
  <si>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</si>
  <si>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</si>
  <si>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</si>
  <si>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</si>
  <si>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</si>
  <si>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</si>
  <si>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</si>
  <si>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</si>
  <si>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</si>
  <si>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</si>
  <si>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</si>
  <si>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</si>
  <si>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</si>
  <si>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</si>
  <si>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</si>
  <si>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</si>
  <si>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</si>
  <si>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</si>
  <si>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</si>
  <si>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</si>
  <si>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</si>
  <si>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</si>
  <si>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</si>
  <si>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</si>
  <si>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</si>
  <si>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</si>
  <si>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</si>
  <si>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</si>
  <si>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</si>
  <si>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</si>
  <si>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</si>
  <si>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</si>
  <si>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</si>
  <si>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</si>
  <si>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</si>
  <si>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</si>
  <si>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</si>
  <si>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</si>
  <si>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</si>
  <si>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</si>
  <si>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</si>
  <si>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</si>
  <si>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</si>
  <si>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</si>
  <si>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</si>
  <si>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</si>
  <si>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</si>
  <si>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</si>
  <si>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</si>
  <si>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</si>
  <si>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</si>
  <si>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</si>
  <si>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</si>
  <si>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129)</t>
  </si>
  <si>
    <t>от 02.12.2020г.</t>
  </si>
  <si>
    <t>556-в</t>
  </si>
  <si>
    <t>I. Размер платы за холодное водоснабжение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</si>
</sst>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0" fontId="35" fillId="24" borderId="0" xfId="0" applyFont="1" applyFill="1" applyAlignment="1">
      <alignment horizontal="center"/>
    </xf>
    <xf numFmtId="183" fontId="31" fillId="0" borderId="18" xfId="64" applyNumberFormat="1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1" fontId="11" fillId="0" borderId="18" xfId="64" applyFont="1" applyBorder="1" applyAlignment="1">
      <alignment/>
    </xf>
    <xf numFmtId="177" fontId="31" fillId="0" borderId="18" xfId="64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2021 г. по 30 июня 2021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10.12.2020 г.</v>
          </cell>
          <cell r="AM148" t="str">
            <v>242-п</v>
          </cell>
        </row>
        <row r="191">
          <cell r="AL191" t="str">
            <v>от 10.12.2020 г.</v>
          </cell>
          <cell r="AM191" t="str">
            <v>240-п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42.48</v>
          </cell>
        </row>
        <row r="17">
          <cell r="K17">
            <v>2032.8</v>
          </cell>
          <cell r="O17">
            <v>0.0686</v>
          </cell>
        </row>
        <row r="18">
          <cell r="K18">
            <v>42.48</v>
          </cell>
        </row>
        <row r="19">
          <cell r="K19">
            <v>2032.8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15.8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10.12.2020 г.</v>
          </cell>
          <cell r="AT245" t="str">
            <v>242-п</v>
          </cell>
        </row>
        <row r="247">
          <cell r="AS247" t="str">
            <v>от 02.12.2020г.</v>
          </cell>
          <cell r="AT247" t="str">
            <v>556-в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1">
      <selection activeCell="B251" sqref="B25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hidden="1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hidden="1" customWidth="1"/>
    <col min="45" max="45" width="14.625" style="0" hidden="1" customWidth="1"/>
    <col min="46" max="46" width="9.625" style="0" hidden="1" customWidth="1"/>
    <col min="47" max="47" width="3.50390625" style="0" hidden="1" customWidth="1"/>
    <col min="48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+'[7]Шуш_3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+'[7]Шуш_3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"/>
    </row>
    <row r="6" spans="1:32" ht="20.25" customHeight="1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"/>
    </row>
    <row r="7" spans="1:32" ht="20.25" customHeight="1">
      <c r="A7" s="153" t="s">
        <v>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"/>
      <c r="AF7" s="1"/>
    </row>
    <row r="8" spans="1:32" ht="20.25" customHeight="1">
      <c r="A8" s="157" t="str">
        <f>+'[7]Шуш_3 эт и выше'!A8</f>
        <v>с 1 января 2021 г. по 30 июня 2021 г.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2"/>
    </row>
    <row r="9" spans="1:35" ht="20.25" customHeight="1">
      <c r="A9" s="153" t="s">
        <v>42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2"/>
      <c r="AI9" s="17"/>
    </row>
    <row r="10" spans="35:38" ht="8.25" customHeight="1">
      <c r="AI10" s="18"/>
      <c r="AJ10" s="149" t="s">
        <v>36</v>
      </c>
      <c r="AL10" s="149" t="s">
        <v>26</v>
      </c>
    </row>
    <row r="11" spans="1:38" s="21" customFormat="1" ht="17.25" hidden="1">
      <c r="A11" s="154" t="s">
        <v>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6"/>
      <c r="AG11" s="16"/>
      <c r="AH11" s="19"/>
      <c r="AI11" s="20"/>
      <c r="AJ11" s="150"/>
      <c r="AL11" s="150"/>
    </row>
    <row r="12" spans="1:35" s="5" customFormat="1" ht="15" hidden="1">
      <c r="A12" s="134" t="s">
        <v>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/>
      <c r="AI12" s="22"/>
    </row>
    <row r="13" ht="9" customHeight="1" hidden="1">
      <c r="AI13" s="17"/>
    </row>
    <row r="14" spans="1:35" ht="41.25" customHeight="1" hidden="1">
      <c r="A14" s="113" t="s">
        <v>4</v>
      </c>
      <c r="B14" s="114"/>
      <c r="C14" s="115" t="s">
        <v>27</v>
      </c>
      <c r="D14" s="116"/>
      <c r="E14" s="116"/>
      <c r="F14" s="116"/>
      <c r="G14" s="116"/>
      <c r="H14" s="117"/>
      <c r="I14" s="118" t="s">
        <v>5</v>
      </c>
      <c r="J14" s="118"/>
      <c r="K14" s="118" t="s">
        <v>28</v>
      </c>
      <c r="L14" s="118"/>
      <c r="M14" s="118"/>
      <c r="N14" s="118"/>
      <c r="O14" s="118" t="s">
        <v>37</v>
      </c>
      <c r="P14" s="118"/>
      <c r="Q14" s="118"/>
      <c r="R14" s="118"/>
      <c r="S14" s="118"/>
      <c r="T14" s="118" t="s">
        <v>6</v>
      </c>
      <c r="U14" s="118"/>
      <c r="V14" s="118"/>
      <c r="W14" s="118"/>
      <c r="X14" s="118"/>
      <c r="AI14" s="17"/>
    </row>
    <row r="15" spans="1:38" s="23" customFormat="1" ht="12.75" hidden="1">
      <c r="A15" s="129">
        <v>1</v>
      </c>
      <c r="B15" s="130"/>
      <c r="C15" s="129">
        <v>2</v>
      </c>
      <c r="D15" s="131"/>
      <c r="E15" s="131"/>
      <c r="F15" s="131"/>
      <c r="G15" s="131"/>
      <c r="H15" s="130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 hidden="1">
      <c r="A16" s="138" t="s">
        <v>7</v>
      </c>
      <c r="B16" s="101"/>
      <c r="C16" s="159" t="s">
        <v>90</v>
      </c>
      <c r="D16" s="160"/>
      <c r="E16" s="160"/>
      <c r="F16" s="160"/>
      <c r="G16" s="161"/>
      <c r="H16" s="67" t="s">
        <v>8</v>
      </c>
      <c r="I16" s="124" t="s">
        <v>9</v>
      </c>
      <c r="J16" s="125"/>
      <c r="K16" s="132">
        <v>42.48</v>
      </c>
      <c r="L16" s="132"/>
      <c r="M16" s="132"/>
      <c r="N16" s="132"/>
      <c r="O16" s="133">
        <v>0</v>
      </c>
      <c r="P16" s="133"/>
      <c r="Q16" s="133"/>
      <c r="R16" s="133"/>
      <c r="S16" s="133"/>
      <c r="T16" s="126">
        <f>K16</f>
        <v>42.48</v>
      </c>
      <c r="U16" s="126"/>
      <c r="V16" s="126"/>
      <c r="W16" s="126"/>
      <c r="X16" s="126"/>
      <c r="AG16" s="151">
        <f>T16+T17</f>
        <v>181.93007999999998</v>
      </c>
      <c r="AI16" s="17"/>
      <c r="AJ16" s="151">
        <v>151.33</v>
      </c>
      <c r="AL16" s="147">
        <f>AG16/AJ16</f>
        <v>1.2022076257186278</v>
      </c>
    </row>
    <row r="17" spans="1:38" ht="15.75" customHeight="1" hidden="1">
      <c r="A17" s="102"/>
      <c r="B17" s="104"/>
      <c r="C17" s="162"/>
      <c r="D17" s="163"/>
      <c r="E17" s="163"/>
      <c r="F17" s="163"/>
      <c r="G17" s="164"/>
      <c r="H17" s="67" t="s">
        <v>10</v>
      </c>
      <c r="I17" s="124" t="s">
        <v>11</v>
      </c>
      <c r="J17" s="125"/>
      <c r="K17" s="132">
        <v>2032.8</v>
      </c>
      <c r="L17" s="132"/>
      <c r="M17" s="132"/>
      <c r="N17" s="132"/>
      <c r="O17" s="158">
        <f>+'[7]Ильичево'!D16</f>
        <v>0.0686</v>
      </c>
      <c r="P17" s="158"/>
      <c r="Q17" s="158"/>
      <c r="R17" s="158"/>
      <c r="S17" s="158"/>
      <c r="T17" s="126">
        <f>K17*O17</f>
        <v>139.45007999999999</v>
      </c>
      <c r="U17" s="126"/>
      <c r="V17" s="126"/>
      <c r="W17" s="126"/>
      <c r="X17" s="126"/>
      <c r="AG17" s="152"/>
      <c r="AI17" s="17"/>
      <c r="AJ17" s="152"/>
      <c r="AL17" s="148"/>
    </row>
    <row r="18" spans="1:38" ht="13.5" customHeight="1" hidden="1">
      <c r="A18" s="138" t="s">
        <v>7</v>
      </c>
      <c r="B18" s="101"/>
      <c r="C18" s="159" t="s">
        <v>91</v>
      </c>
      <c r="D18" s="160"/>
      <c r="E18" s="160"/>
      <c r="F18" s="160"/>
      <c r="G18" s="161"/>
      <c r="H18" s="67" t="s">
        <v>8</v>
      </c>
      <c r="I18" s="124" t="s">
        <v>9</v>
      </c>
      <c r="J18" s="125"/>
      <c r="K18" s="126">
        <f>+K16</f>
        <v>42.48</v>
      </c>
      <c r="L18" s="126"/>
      <c r="M18" s="126"/>
      <c r="N18" s="126"/>
      <c r="O18" s="133">
        <v>0</v>
      </c>
      <c r="P18" s="133"/>
      <c r="Q18" s="133"/>
      <c r="R18" s="133"/>
      <c r="S18" s="133"/>
      <c r="T18" s="126">
        <f>K18</f>
        <v>42.48</v>
      </c>
      <c r="U18" s="126"/>
      <c r="V18" s="126"/>
      <c r="W18" s="126"/>
      <c r="X18" s="126"/>
      <c r="AG18" s="151">
        <f>T18+T19</f>
        <v>171.56279999999998</v>
      </c>
      <c r="AI18" s="17"/>
      <c r="AJ18" s="151">
        <v>151.33</v>
      </c>
      <c r="AL18" s="147">
        <f>AG18/AJ18</f>
        <v>1.1336998612304234</v>
      </c>
    </row>
    <row r="19" spans="1:38" ht="18" customHeight="1" hidden="1">
      <c r="A19" s="102"/>
      <c r="B19" s="104"/>
      <c r="C19" s="162"/>
      <c r="D19" s="163"/>
      <c r="E19" s="163"/>
      <c r="F19" s="163"/>
      <c r="G19" s="164"/>
      <c r="H19" s="67" t="s">
        <v>10</v>
      </c>
      <c r="I19" s="124" t="s">
        <v>11</v>
      </c>
      <c r="J19" s="125"/>
      <c r="K19" s="126">
        <f>+K17</f>
        <v>2032.8</v>
      </c>
      <c r="L19" s="126"/>
      <c r="M19" s="126"/>
      <c r="N19" s="126"/>
      <c r="O19" s="158">
        <f>+'[7]Ильичево'!E16</f>
        <v>0.0635</v>
      </c>
      <c r="P19" s="158"/>
      <c r="Q19" s="158"/>
      <c r="R19" s="158"/>
      <c r="S19" s="158"/>
      <c r="T19" s="126">
        <f>K19*O19</f>
        <v>129.0828</v>
      </c>
      <c r="U19" s="126"/>
      <c r="V19" s="126"/>
      <c r="W19" s="126"/>
      <c r="X19" s="126"/>
      <c r="AG19" s="152"/>
      <c r="AI19" s="17"/>
      <c r="AJ19" s="152"/>
      <c r="AL19" s="148"/>
    </row>
    <row r="20" ht="8.25" customHeight="1" hidden="1">
      <c r="AI20" s="17"/>
    </row>
    <row r="21" spans="1:35" s="5" customFormat="1" ht="15" hidden="1">
      <c r="A21" s="134" t="s">
        <v>12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25"/>
      <c r="AG21" s="25"/>
      <c r="AH21"/>
      <c r="AI21" s="22"/>
    </row>
    <row r="22" ht="6" customHeight="1" hidden="1">
      <c r="AI22" s="17"/>
    </row>
    <row r="23" spans="1:33" s="27" customFormat="1" ht="29.25" customHeight="1" hidden="1">
      <c r="A23" s="112" t="s">
        <v>49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6"/>
      <c r="AG23" s="26"/>
    </row>
    <row r="24" spans="1:35" ht="51" customHeight="1" hidden="1">
      <c r="A24" s="113" t="s">
        <v>4</v>
      </c>
      <c r="B24" s="114"/>
      <c r="C24" s="115" t="s">
        <v>27</v>
      </c>
      <c r="D24" s="116"/>
      <c r="E24" s="116"/>
      <c r="F24" s="116"/>
      <c r="G24" s="116"/>
      <c r="H24" s="117"/>
      <c r="I24" s="118" t="s">
        <v>5</v>
      </c>
      <c r="J24" s="118"/>
      <c r="K24" s="118" t="s">
        <v>28</v>
      </c>
      <c r="L24" s="118"/>
      <c r="M24" s="118"/>
      <c r="N24" s="118"/>
      <c r="O24" s="118" t="s">
        <v>50</v>
      </c>
      <c r="P24" s="118"/>
      <c r="Q24" s="118"/>
      <c r="R24" s="118"/>
      <c r="S24" s="118"/>
      <c r="T24" s="118" t="s">
        <v>6</v>
      </c>
      <c r="U24" s="118"/>
      <c r="V24" s="118"/>
      <c r="W24" s="118"/>
      <c r="X24" s="118"/>
      <c r="AI24" s="17"/>
    </row>
    <row r="25" spans="1:38" ht="12.75" customHeight="1" hidden="1">
      <c r="A25" s="129">
        <v>1</v>
      </c>
      <c r="B25" s="130"/>
      <c r="C25" s="129">
        <v>2</v>
      </c>
      <c r="D25" s="131"/>
      <c r="E25" s="131"/>
      <c r="F25" s="131"/>
      <c r="G25" s="131"/>
      <c r="H25" s="130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35" t="s">
        <v>87</v>
      </c>
      <c r="U25" s="136"/>
      <c r="V25" s="136"/>
      <c r="W25" s="136"/>
      <c r="X25" s="137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38" t="s">
        <v>7</v>
      </c>
      <c r="B26" s="101"/>
      <c r="C26" s="139" t="s">
        <v>90</v>
      </c>
      <c r="D26" s="140"/>
      <c r="E26" s="140"/>
      <c r="F26" s="140"/>
      <c r="G26" s="141"/>
      <c r="H26" s="67" t="s">
        <v>8</v>
      </c>
      <c r="I26" s="124" t="s">
        <v>9</v>
      </c>
      <c r="J26" s="125"/>
      <c r="K26" s="126">
        <f>K16</f>
        <v>42.48</v>
      </c>
      <c r="L26" s="126"/>
      <c r="M26" s="126"/>
      <c r="N26" s="126"/>
      <c r="O26" s="128">
        <f>+'[7]Шуш_3 эт и выше'!O30</f>
        <v>3.3</v>
      </c>
      <c r="P26" s="128"/>
      <c r="Q26" s="128"/>
      <c r="R26" s="128"/>
      <c r="S26" s="128"/>
      <c r="T26" s="126">
        <f>K26*O26</f>
        <v>140.18399999999997</v>
      </c>
      <c r="U26" s="126"/>
      <c r="V26" s="126"/>
      <c r="W26" s="126"/>
      <c r="X26" s="126"/>
      <c r="AG26" s="151">
        <f>T26+T27</f>
        <v>600.3692639999999</v>
      </c>
      <c r="AI26" s="17"/>
      <c r="AJ26" s="145">
        <v>844.99</v>
      </c>
      <c r="AL26" s="147">
        <f>AG26/AJ26</f>
        <v>0.7105045787524111</v>
      </c>
    </row>
    <row r="27" spans="1:38" ht="12.75" customHeight="1" hidden="1">
      <c r="A27" s="102"/>
      <c r="B27" s="104"/>
      <c r="C27" s="142"/>
      <c r="D27" s="143"/>
      <c r="E27" s="143"/>
      <c r="F27" s="143"/>
      <c r="G27" s="144"/>
      <c r="H27" s="67" t="s">
        <v>10</v>
      </c>
      <c r="I27" s="124" t="s">
        <v>11</v>
      </c>
      <c r="J27" s="125"/>
      <c r="K27" s="126">
        <f>K17</f>
        <v>2032.8</v>
      </c>
      <c r="L27" s="126"/>
      <c r="M27" s="126"/>
      <c r="N27" s="126"/>
      <c r="O27" s="128">
        <f>O26*O17</f>
        <v>0.22637999999999997</v>
      </c>
      <c r="P27" s="128"/>
      <c r="Q27" s="128"/>
      <c r="R27" s="128"/>
      <c r="S27" s="128"/>
      <c r="T27" s="126">
        <f>K27*O27</f>
        <v>460.1852639999999</v>
      </c>
      <c r="U27" s="126"/>
      <c r="V27" s="126"/>
      <c r="W27" s="126"/>
      <c r="X27" s="126"/>
      <c r="AG27" s="152"/>
      <c r="AI27" s="17"/>
      <c r="AJ27" s="146"/>
      <c r="AL27" s="148"/>
    </row>
    <row r="28" spans="1:38" ht="12.75" customHeight="1" hidden="1">
      <c r="A28" s="138" t="s">
        <v>7</v>
      </c>
      <c r="B28" s="101"/>
      <c r="C28" s="139" t="s">
        <v>91</v>
      </c>
      <c r="D28" s="140"/>
      <c r="E28" s="140"/>
      <c r="F28" s="140"/>
      <c r="G28" s="141"/>
      <c r="H28" s="67" t="s">
        <v>8</v>
      </c>
      <c r="I28" s="124" t="s">
        <v>9</v>
      </c>
      <c r="J28" s="125"/>
      <c r="K28" s="126">
        <f>K18</f>
        <v>42.48</v>
      </c>
      <c r="L28" s="126"/>
      <c r="M28" s="126"/>
      <c r="N28" s="126"/>
      <c r="O28" s="128">
        <f>+'[7]Шуш_3 эт и выше'!O32</f>
        <v>3.3</v>
      </c>
      <c r="P28" s="128"/>
      <c r="Q28" s="128"/>
      <c r="R28" s="128"/>
      <c r="S28" s="128"/>
      <c r="T28" s="126">
        <f>K28*O28</f>
        <v>140.18399999999997</v>
      </c>
      <c r="U28" s="126"/>
      <c r="V28" s="126"/>
      <c r="W28" s="126"/>
      <c r="X28" s="126"/>
      <c r="AG28" s="151">
        <f>T28+T29</f>
        <v>566.15724</v>
      </c>
      <c r="AI28" s="17"/>
      <c r="AJ28" s="145">
        <v>844.99</v>
      </c>
      <c r="AL28" s="147">
        <f>AG28/AJ28</f>
        <v>0.6700164972366537</v>
      </c>
    </row>
    <row r="29" spans="1:38" ht="12.75" customHeight="1" hidden="1">
      <c r="A29" s="102"/>
      <c r="B29" s="104"/>
      <c r="C29" s="142"/>
      <c r="D29" s="143"/>
      <c r="E29" s="143"/>
      <c r="F29" s="143"/>
      <c r="G29" s="144"/>
      <c r="H29" s="67" t="s">
        <v>10</v>
      </c>
      <c r="I29" s="124" t="s">
        <v>11</v>
      </c>
      <c r="J29" s="125"/>
      <c r="K29" s="126">
        <f>K19</f>
        <v>2032.8</v>
      </c>
      <c r="L29" s="126"/>
      <c r="M29" s="126"/>
      <c r="N29" s="126"/>
      <c r="O29" s="128">
        <f>O28*O19</f>
        <v>0.20955</v>
      </c>
      <c r="P29" s="128"/>
      <c r="Q29" s="128"/>
      <c r="R29" s="128"/>
      <c r="S29" s="128"/>
      <c r="T29" s="126">
        <f>K29*O29</f>
        <v>425.97324</v>
      </c>
      <c r="U29" s="126"/>
      <c r="V29" s="126"/>
      <c r="W29" s="126"/>
      <c r="X29" s="126"/>
      <c r="AG29" s="152"/>
      <c r="AI29" s="17"/>
      <c r="AJ29" s="146"/>
      <c r="AL29" s="148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 hidden="1">
      <c r="A31" s="112" t="s">
        <v>51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6"/>
      <c r="AG31" s="26"/>
    </row>
    <row r="32" spans="1:35" ht="51" customHeight="1" hidden="1">
      <c r="A32" s="113" t="s">
        <v>4</v>
      </c>
      <c r="B32" s="114"/>
      <c r="C32" s="115" t="s">
        <v>27</v>
      </c>
      <c r="D32" s="116"/>
      <c r="E32" s="116"/>
      <c r="F32" s="116"/>
      <c r="G32" s="116"/>
      <c r="H32" s="117"/>
      <c r="I32" s="118" t="s">
        <v>5</v>
      </c>
      <c r="J32" s="118"/>
      <c r="K32" s="118" t="s">
        <v>28</v>
      </c>
      <c r="L32" s="118"/>
      <c r="M32" s="118"/>
      <c r="N32" s="118"/>
      <c r="O32" s="118" t="str">
        <f>+O24</f>
        <v>Норматив
 горячей воды
куб.м. ** Гкал/куб.м</v>
      </c>
      <c r="P32" s="118"/>
      <c r="Q32" s="118"/>
      <c r="R32" s="118"/>
      <c r="S32" s="118"/>
      <c r="T32" s="118" t="s">
        <v>6</v>
      </c>
      <c r="U32" s="118"/>
      <c r="V32" s="118"/>
      <c r="W32" s="118"/>
      <c r="X32" s="118"/>
      <c r="AI32" s="17"/>
    </row>
    <row r="33" spans="1:38" ht="14.25" customHeight="1" hidden="1">
      <c r="A33" s="129">
        <v>1</v>
      </c>
      <c r="B33" s="130"/>
      <c r="C33" s="129">
        <v>2</v>
      </c>
      <c r="D33" s="131"/>
      <c r="E33" s="131"/>
      <c r="F33" s="131"/>
      <c r="G33" s="131"/>
      <c r="H33" s="130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AI33" s="17"/>
      <c r="AJ33" s="16"/>
      <c r="AL33" s="16"/>
    </row>
    <row r="34" spans="1:38" ht="12.75" customHeight="1" hidden="1">
      <c r="A34" s="138" t="s">
        <v>7</v>
      </c>
      <c r="B34" s="101"/>
      <c r="C34" s="139" t="s">
        <v>90</v>
      </c>
      <c r="D34" s="140"/>
      <c r="E34" s="140"/>
      <c r="F34" s="140"/>
      <c r="G34" s="141"/>
      <c r="H34" s="67" t="s">
        <v>8</v>
      </c>
      <c r="I34" s="124" t="s">
        <v>9</v>
      </c>
      <c r="J34" s="125"/>
      <c r="K34" s="126">
        <f>K16</f>
        <v>42.48</v>
      </c>
      <c r="L34" s="126"/>
      <c r="M34" s="126"/>
      <c r="N34" s="126"/>
      <c r="O34" s="128">
        <f>+'[7]Шуш_3 эт и выше'!O42</f>
        <v>3.24</v>
      </c>
      <c r="P34" s="128"/>
      <c r="Q34" s="128"/>
      <c r="R34" s="128"/>
      <c r="S34" s="128"/>
      <c r="T34" s="126">
        <f>K34*O34</f>
        <v>137.6352</v>
      </c>
      <c r="U34" s="126"/>
      <c r="V34" s="126"/>
      <c r="W34" s="126"/>
      <c r="X34" s="126"/>
      <c r="AG34" s="151">
        <f>T34+T35</f>
        <v>589.4534592</v>
      </c>
      <c r="AI34" s="17"/>
      <c r="AJ34" s="145">
        <v>810.49</v>
      </c>
      <c r="AL34" s="147">
        <f>AG34/AJ34</f>
        <v>0.7272803602758825</v>
      </c>
    </row>
    <row r="35" spans="1:38" ht="12.75" customHeight="1" hidden="1">
      <c r="A35" s="102"/>
      <c r="B35" s="104"/>
      <c r="C35" s="142"/>
      <c r="D35" s="143"/>
      <c r="E35" s="143"/>
      <c r="F35" s="143"/>
      <c r="G35" s="144"/>
      <c r="H35" s="67" t="s">
        <v>10</v>
      </c>
      <c r="I35" s="124" t="s">
        <v>11</v>
      </c>
      <c r="J35" s="125"/>
      <c r="K35" s="126">
        <f>K17</f>
        <v>2032.8</v>
      </c>
      <c r="L35" s="126"/>
      <c r="M35" s="126"/>
      <c r="N35" s="126"/>
      <c r="O35" s="128">
        <f>O34*O17</f>
        <v>0.222264</v>
      </c>
      <c r="P35" s="128"/>
      <c r="Q35" s="128"/>
      <c r="R35" s="128"/>
      <c r="S35" s="128"/>
      <c r="T35" s="126">
        <f>K35*O35</f>
        <v>451.81825919999994</v>
      </c>
      <c r="U35" s="126"/>
      <c r="V35" s="126"/>
      <c r="W35" s="126"/>
      <c r="X35" s="126"/>
      <c r="AG35" s="152"/>
      <c r="AI35" s="17"/>
      <c r="AJ35" s="146"/>
      <c r="AL35" s="148"/>
    </row>
    <row r="36" spans="1:38" ht="12.75" customHeight="1" hidden="1">
      <c r="A36" s="138" t="s">
        <v>7</v>
      </c>
      <c r="B36" s="101"/>
      <c r="C36" s="139" t="s">
        <v>91</v>
      </c>
      <c r="D36" s="140"/>
      <c r="E36" s="140"/>
      <c r="F36" s="140"/>
      <c r="G36" s="141"/>
      <c r="H36" s="67" t="s">
        <v>8</v>
      </c>
      <c r="I36" s="124" t="s">
        <v>9</v>
      </c>
      <c r="J36" s="125"/>
      <c r="K36" s="126">
        <f>K18</f>
        <v>42.48</v>
      </c>
      <c r="L36" s="126"/>
      <c r="M36" s="126"/>
      <c r="N36" s="126"/>
      <c r="O36" s="128">
        <f>+'[7]Шуш_3 эт и выше'!O44</f>
        <v>3.24</v>
      </c>
      <c r="P36" s="128"/>
      <c r="Q36" s="128"/>
      <c r="R36" s="128"/>
      <c r="S36" s="128"/>
      <c r="T36" s="126">
        <f>K36*O36</f>
        <v>137.6352</v>
      </c>
      <c r="U36" s="126"/>
      <c r="V36" s="126"/>
      <c r="W36" s="126"/>
      <c r="X36" s="126"/>
      <c r="AG36" s="151">
        <f>T36+T37</f>
        <v>555.863472</v>
      </c>
      <c r="AI36" s="17"/>
      <c r="AJ36" s="145">
        <v>810.49</v>
      </c>
      <c r="AL36" s="147">
        <f>AG36/AJ36</f>
        <v>0.6858363113671976</v>
      </c>
    </row>
    <row r="37" spans="1:38" ht="12.75" customHeight="1" hidden="1">
      <c r="A37" s="102"/>
      <c r="B37" s="104"/>
      <c r="C37" s="142"/>
      <c r="D37" s="143"/>
      <c r="E37" s="143"/>
      <c r="F37" s="143"/>
      <c r="G37" s="144"/>
      <c r="H37" s="67" t="s">
        <v>10</v>
      </c>
      <c r="I37" s="124" t="s">
        <v>11</v>
      </c>
      <c r="J37" s="125"/>
      <c r="K37" s="126">
        <f>K19</f>
        <v>2032.8</v>
      </c>
      <c r="L37" s="126"/>
      <c r="M37" s="126"/>
      <c r="N37" s="126"/>
      <c r="O37" s="128">
        <f>O36*O19</f>
        <v>0.20574</v>
      </c>
      <c r="P37" s="128"/>
      <c r="Q37" s="128"/>
      <c r="R37" s="128"/>
      <c r="S37" s="128"/>
      <c r="T37" s="126">
        <f>K37*O37</f>
        <v>418.228272</v>
      </c>
      <c r="U37" s="126"/>
      <c r="V37" s="126"/>
      <c r="W37" s="126"/>
      <c r="X37" s="126"/>
      <c r="AG37" s="152"/>
      <c r="AI37" s="17"/>
      <c r="AJ37" s="146"/>
      <c r="AL37" s="148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 hidden="1">
      <c r="A39" s="112" t="s">
        <v>52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13" t="s">
        <v>4</v>
      </c>
      <c r="B40" s="114"/>
      <c r="C40" s="115" t="s">
        <v>27</v>
      </c>
      <c r="D40" s="116"/>
      <c r="E40" s="116"/>
      <c r="F40" s="116"/>
      <c r="G40" s="116"/>
      <c r="H40" s="117"/>
      <c r="I40" s="118" t="s">
        <v>5</v>
      </c>
      <c r="J40" s="118"/>
      <c r="K40" s="118" t="s">
        <v>28</v>
      </c>
      <c r="L40" s="118"/>
      <c r="M40" s="118"/>
      <c r="N40" s="118"/>
      <c r="O40" s="118" t="str">
        <f>+O32</f>
        <v>Норматив
 горячей воды
куб.м. ** Гкал/куб.м</v>
      </c>
      <c r="P40" s="118"/>
      <c r="Q40" s="118"/>
      <c r="R40" s="118"/>
      <c r="S40" s="118"/>
      <c r="T40" s="118" t="s">
        <v>6</v>
      </c>
      <c r="U40" s="118"/>
      <c r="V40" s="118"/>
      <c r="W40" s="118"/>
      <c r="X40" s="118"/>
      <c r="AI40" s="17"/>
    </row>
    <row r="41" spans="1:38" ht="12.75" customHeight="1" hidden="1">
      <c r="A41" s="129">
        <v>1</v>
      </c>
      <c r="B41" s="130"/>
      <c r="C41" s="129">
        <v>2</v>
      </c>
      <c r="D41" s="131"/>
      <c r="E41" s="131"/>
      <c r="F41" s="131"/>
      <c r="G41" s="131"/>
      <c r="H41" s="130"/>
      <c r="I41" s="110">
        <v>3</v>
      </c>
      <c r="J41" s="110"/>
      <c r="K41" s="110">
        <v>4</v>
      </c>
      <c r="L41" s="110"/>
      <c r="M41" s="110"/>
      <c r="N41" s="110"/>
      <c r="O41" s="110">
        <v>5</v>
      </c>
      <c r="P41" s="110"/>
      <c r="Q41" s="110"/>
      <c r="R41" s="110"/>
      <c r="S41" s="110"/>
      <c r="T41" s="110">
        <v>6</v>
      </c>
      <c r="U41" s="110"/>
      <c r="V41" s="110"/>
      <c r="W41" s="110"/>
      <c r="X41" s="110"/>
      <c r="AI41" s="17"/>
      <c r="AJ41" s="16"/>
      <c r="AL41" s="16"/>
    </row>
    <row r="42" spans="1:38" ht="12.75" customHeight="1" hidden="1">
      <c r="A42" s="138" t="s">
        <v>7</v>
      </c>
      <c r="B42" s="101"/>
      <c r="C42" s="139" t="s">
        <v>90</v>
      </c>
      <c r="D42" s="140"/>
      <c r="E42" s="140"/>
      <c r="F42" s="140"/>
      <c r="G42" s="141"/>
      <c r="H42" s="67" t="s">
        <v>8</v>
      </c>
      <c r="I42" s="124" t="s">
        <v>9</v>
      </c>
      <c r="J42" s="125"/>
      <c r="K42" s="126">
        <f>K16</f>
        <v>42.48</v>
      </c>
      <c r="L42" s="126"/>
      <c r="M42" s="126"/>
      <c r="N42" s="126"/>
      <c r="O42" s="128">
        <f>+'[7]Шуш_3 эт и выше'!O54</f>
        <v>3.19</v>
      </c>
      <c r="P42" s="128"/>
      <c r="Q42" s="128"/>
      <c r="R42" s="128"/>
      <c r="S42" s="128"/>
      <c r="T42" s="126">
        <f>K42*O42</f>
        <v>135.51119999999997</v>
      </c>
      <c r="U42" s="126"/>
      <c r="V42" s="126"/>
      <c r="W42" s="126"/>
      <c r="X42" s="126"/>
      <c r="AG42" s="151">
        <f>T42+T43</f>
        <v>580.3569551999999</v>
      </c>
      <c r="AI42" s="17"/>
      <c r="AJ42" s="145">
        <v>777.52</v>
      </c>
      <c r="AL42" s="147">
        <f>AG42/AJ42</f>
        <v>0.7464206132318139</v>
      </c>
    </row>
    <row r="43" spans="1:38" ht="12.75" customHeight="1" hidden="1">
      <c r="A43" s="102"/>
      <c r="B43" s="104"/>
      <c r="C43" s="142"/>
      <c r="D43" s="143"/>
      <c r="E43" s="143"/>
      <c r="F43" s="143"/>
      <c r="G43" s="144"/>
      <c r="H43" s="67" t="s">
        <v>10</v>
      </c>
      <c r="I43" s="124" t="s">
        <v>11</v>
      </c>
      <c r="J43" s="125"/>
      <c r="K43" s="126">
        <f>K17</f>
        <v>2032.8</v>
      </c>
      <c r="L43" s="126"/>
      <c r="M43" s="126"/>
      <c r="N43" s="126"/>
      <c r="O43" s="128">
        <f>O42*O17</f>
        <v>0.21883399999999997</v>
      </c>
      <c r="P43" s="128"/>
      <c r="Q43" s="128"/>
      <c r="R43" s="128"/>
      <c r="S43" s="128"/>
      <c r="T43" s="126">
        <f>K43*O43</f>
        <v>444.8457551999999</v>
      </c>
      <c r="U43" s="126"/>
      <c r="V43" s="126"/>
      <c r="W43" s="126"/>
      <c r="X43" s="126"/>
      <c r="AG43" s="152"/>
      <c r="AI43" s="17"/>
      <c r="AJ43" s="146"/>
      <c r="AL43" s="148"/>
    </row>
    <row r="44" spans="1:38" ht="12.75" customHeight="1" hidden="1">
      <c r="A44" s="138" t="s">
        <v>7</v>
      </c>
      <c r="B44" s="101"/>
      <c r="C44" s="139" t="s">
        <v>91</v>
      </c>
      <c r="D44" s="140"/>
      <c r="E44" s="140"/>
      <c r="F44" s="140"/>
      <c r="G44" s="141"/>
      <c r="H44" s="67" t="s">
        <v>8</v>
      </c>
      <c r="I44" s="124" t="s">
        <v>9</v>
      </c>
      <c r="J44" s="125"/>
      <c r="K44" s="126">
        <f>K18</f>
        <v>42.48</v>
      </c>
      <c r="L44" s="126"/>
      <c r="M44" s="126"/>
      <c r="N44" s="126"/>
      <c r="O44" s="128">
        <f>+'[7]Шуш_3 эт и выше'!O56</f>
        <v>3.19</v>
      </c>
      <c r="P44" s="128"/>
      <c r="Q44" s="128"/>
      <c r="R44" s="128"/>
      <c r="S44" s="128"/>
      <c r="T44" s="126">
        <f>K44*O44</f>
        <v>135.51119999999997</v>
      </c>
      <c r="U44" s="126"/>
      <c r="V44" s="126"/>
      <c r="W44" s="126"/>
      <c r="X44" s="126"/>
      <c r="AG44" s="151">
        <f>T44+T45</f>
        <v>547.2853319999999</v>
      </c>
      <c r="AI44" s="17"/>
      <c r="AJ44" s="145">
        <v>777.52</v>
      </c>
      <c r="AL44" s="147">
        <f>AG44/AJ44</f>
        <v>0.7038858575985183</v>
      </c>
    </row>
    <row r="45" spans="1:38" ht="12.75" customHeight="1" hidden="1">
      <c r="A45" s="102"/>
      <c r="B45" s="104"/>
      <c r="C45" s="142"/>
      <c r="D45" s="143"/>
      <c r="E45" s="143"/>
      <c r="F45" s="143"/>
      <c r="G45" s="144"/>
      <c r="H45" s="67" t="s">
        <v>10</v>
      </c>
      <c r="I45" s="124" t="s">
        <v>11</v>
      </c>
      <c r="J45" s="125"/>
      <c r="K45" s="126">
        <f>K19</f>
        <v>2032.8</v>
      </c>
      <c r="L45" s="126"/>
      <c r="M45" s="126"/>
      <c r="N45" s="126"/>
      <c r="O45" s="128">
        <f>O44*O19</f>
        <v>0.202565</v>
      </c>
      <c r="P45" s="128"/>
      <c r="Q45" s="128"/>
      <c r="R45" s="128"/>
      <c r="S45" s="128"/>
      <c r="T45" s="126">
        <f>K45*O45</f>
        <v>411.774132</v>
      </c>
      <c r="U45" s="126"/>
      <c r="V45" s="126"/>
      <c r="W45" s="126"/>
      <c r="X45" s="126"/>
      <c r="AG45" s="152"/>
      <c r="AI45" s="17"/>
      <c r="AJ45" s="146"/>
      <c r="AL45" s="148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 hidden="1">
      <c r="A47" s="112" t="s">
        <v>53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13" t="s">
        <v>4</v>
      </c>
      <c r="B48" s="114"/>
      <c r="C48" s="115" t="s">
        <v>27</v>
      </c>
      <c r="D48" s="116"/>
      <c r="E48" s="116"/>
      <c r="F48" s="116"/>
      <c r="G48" s="116"/>
      <c r="H48" s="117"/>
      <c r="I48" s="118" t="s">
        <v>5</v>
      </c>
      <c r="J48" s="118"/>
      <c r="K48" s="118" t="s">
        <v>28</v>
      </c>
      <c r="L48" s="118"/>
      <c r="M48" s="118"/>
      <c r="N48" s="118"/>
      <c r="O48" s="118" t="str">
        <f>+O40</f>
        <v>Норматив
 горячей воды
куб.м. ** Гкал/куб.м</v>
      </c>
      <c r="P48" s="118"/>
      <c r="Q48" s="118"/>
      <c r="R48" s="118"/>
      <c r="S48" s="118"/>
      <c r="T48" s="118" t="s">
        <v>6</v>
      </c>
      <c r="U48" s="118"/>
      <c r="V48" s="118"/>
      <c r="W48" s="118"/>
      <c r="X48" s="118"/>
      <c r="AI48" s="17"/>
    </row>
    <row r="49" spans="1:38" ht="12.75" customHeight="1" hidden="1">
      <c r="A49" s="129">
        <v>1</v>
      </c>
      <c r="B49" s="130"/>
      <c r="C49" s="129">
        <v>2</v>
      </c>
      <c r="D49" s="131"/>
      <c r="E49" s="131"/>
      <c r="F49" s="131"/>
      <c r="G49" s="131"/>
      <c r="H49" s="130"/>
      <c r="I49" s="110">
        <v>3</v>
      </c>
      <c r="J49" s="110"/>
      <c r="K49" s="110">
        <v>4</v>
      </c>
      <c r="L49" s="110"/>
      <c r="M49" s="110"/>
      <c r="N49" s="110"/>
      <c r="O49" s="110">
        <v>5</v>
      </c>
      <c r="P49" s="110"/>
      <c r="Q49" s="110"/>
      <c r="R49" s="110"/>
      <c r="S49" s="110"/>
      <c r="T49" s="110">
        <v>6</v>
      </c>
      <c r="U49" s="110"/>
      <c r="V49" s="110"/>
      <c r="W49" s="110"/>
      <c r="X49" s="110"/>
      <c r="AI49" s="17"/>
      <c r="AJ49" s="16"/>
      <c r="AL49" s="16"/>
    </row>
    <row r="50" spans="1:38" ht="12.75" customHeight="1" hidden="1">
      <c r="A50" s="138" t="s">
        <v>7</v>
      </c>
      <c r="B50" s="101"/>
      <c r="C50" s="139" t="s">
        <v>90</v>
      </c>
      <c r="D50" s="140"/>
      <c r="E50" s="140"/>
      <c r="F50" s="140"/>
      <c r="G50" s="141"/>
      <c r="H50" s="67" t="s">
        <v>8</v>
      </c>
      <c r="I50" s="124" t="s">
        <v>9</v>
      </c>
      <c r="J50" s="125"/>
      <c r="K50" s="126">
        <f>K16</f>
        <v>42.48</v>
      </c>
      <c r="L50" s="126"/>
      <c r="M50" s="126"/>
      <c r="N50" s="126"/>
      <c r="O50" s="128">
        <f>+'[7]Шуш_3 эт и выше'!O66</f>
        <v>2.63</v>
      </c>
      <c r="P50" s="128"/>
      <c r="Q50" s="128"/>
      <c r="R50" s="128"/>
      <c r="S50" s="128"/>
      <c r="T50" s="126">
        <f>K50*O50</f>
        <v>111.7224</v>
      </c>
      <c r="U50" s="126"/>
      <c r="V50" s="126"/>
      <c r="W50" s="126"/>
      <c r="X50" s="126"/>
      <c r="AG50" s="151">
        <f>T50+T51</f>
        <v>478.4761103999999</v>
      </c>
      <c r="AI50" s="17"/>
      <c r="AJ50" s="145">
        <v>693.58</v>
      </c>
      <c r="AL50" s="147">
        <f>AG50/AJ50</f>
        <v>0.6898643421090572</v>
      </c>
    </row>
    <row r="51" spans="1:38" ht="12.75" customHeight="1" hidden="1">
      <c r="A51" s="102"/>
      <c r="B51" s="104"/>
      <c r="C51" s="142"/>
      <c r="D51" s="143"/>
      <c r="E51" s="143"/>
      <c r="F51" s="143"/>
      <c r="G51" s="144"/>
      <c r="H51" s="67" t="s">
        <v>10</v>
      </c>
      <c r="I51" s="124" t="s">
        <v>11</v>
      </c>
      <c r="J51" s="125"/>
      <c r="K51" s="126">
        <f>K17</f>
        <v>2032.8</v>
      </c>
      <c r="L51" s="126"/>
      <c r="M51" s="126"/>
      <c r="N51" s="126"/>
      <c r="O51" s="128">
        <f>O50*O17</f>
        <v>0.18041799999999997</v>
      </c>
      <c r="P51" s="128"/>
      <c r="Q51" s="128"/>
      <c r="R51" s="128"/>
      <c r="S51" s="128"/>
      <c r="T51" s="126">
        <f>K51*O51</f>
        <v>366.75371039999993</v>
      </c>
      <c r="U51" s="126"/>
      <c r="V51" s="126"/>
      <c r="W51" s="126"/>
      <c r="X51" s="126"/>
      <c r="AG51" s="152"/>
      <c r="AI51" s="17"/>
      <c r="AJ51" s="146"/>
      <c r="AL51" s="148"/>
    </row>
    <row r="52" spans="1:38" ht="12.75" customHeight="1" hidden="1">
      <c r="A52" s="138" t="s">
        <v>7</v>
      </c>
      <c r="B52" s="101"/>
      <c r="C52" s="139" t="s">
        <v>91</v>
      </c>
      <c r="D52" s="140"/>
      <c r="E52" s="140"/>
      <c r="F52" s="140"/>
      <c r="G52" s="141"/>
      <c r="H52" s="67" t="s">
        <v>8</v>
      </c>
      <c r="I52" s="124" t="s">
        <v>9</v>
      </c>
      <c r="J52" s="125"/>
      <c r="K52" s="126">
        <f>K18</f>
        <v>42.48</v>
      </c>
      <c r="L52" s="126"/>
      <c r="M52" s="126"/>
      <c r="N52" s="126"/>
      <c r="O52" s="128">
        <f>+'[7]Шуш_3 эт и выше'!O68</f>
        <v>2.63</v>
      </c>
      <c r="P52" s="128"/>
      <c r="Q52" s="128"/>
      <c r="R52" s="128"/>
      <c r="S52" s="128"/>
      <c r="T52" s="126">
        <f>K52*O52</f>
        <v>111.7224</v>
      </c>
      <c r="U52" s="126"/>
      <c r="V52" s="126"/>
      <c r="W52" s="126"/>
      <c r="X52" s="126"/>
      <c r="AG52" s="151">
        <f>T52+T53</f>
        <v>451.21016399999996</v>
      </c>
      <c r="AI52" s="17"/>
      <c r="AJ52" s="145">
        <v>693.58</v>
      </c>
      <c r="AL52" s="147">
        <f>AG52/AJ52</f>
        <v>0.6505524438420945</v>
      </c>
    </row>
    <row r="53" spans="1:38" ht="12.75" customHeight="1" hidden="1">
      <c r="A53" s="102"/>
      <c r="B53" s="104"/>
      <c r="C53" s="142"/>
      <c r="D53" s="143"/>
      <c r="E53" s="143"/>
      <c r="F53" s="143"/>
      <c r="G53" s="144"/>
      <c r="H53" s="67" t="s">
        <v>10</v>
      </c>
      <c r="I53" s="124" t="s">
        <v>11</v>
      </c>
      <c r="J53" s="125"/>
      <c r="K53" s="126">
        <f>K19</f>
        <v>2032.8</v>
      </c>
      <c r="L53" s="126"/>
      <c r="M53" s="126"/>
      <c r="N53" s="126"/>
      <c r="O53" s="128">
        <f>O52*O19</f>
        <v>0.167005</v>
      </c>
      <c r="P53" s="128"/>
      <c r="Q53" s="128"/>
      <c r="R53" s="128"/>
      <c r="S53" s="128"/>
      <c r="T53" s="126">
        <f>K53*O53</f>
        <v>339.48776399999997</v>
      </c>
      <c r="U53" s="126"/>
      <c r="V53" s="126"/>
      <c r="W53" s="126"/>
      <c r="X53" s="126"/>
      <c r="AG53" s="152"/>
      <c r="AI53" s="17"/>
      <c r="AJ53" s="146"/>
      <c r="AL53" s="148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12" t="s">
        <v>54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13" t="s">
        <v>4</v>
      </c>
      <c r="B56" s="114"/>
      <c r="C56" s="115" t="s">
        <v>27</v>
      </c>
      <c r="D56" s="116"/>
      <c r="E56" s="116"/>
      <c r="F56" s="116"/>
      <c r="G56" s="116"/>
      <c r="H56" s="117"/>
      <c r="I56" s="118" t="s">
        <v>5</v>
      </c>
      <c r="J56" s="118"/>
      <c r="K56" s="118" t="s">
        <v>28</v>
      </c>
      <c r="L56" s="118"/>
      <c r="M56" s="118"/>
      <c r="N56" s="118"/>
      <c r="O56" s="118" t="str">
        <f>+O48</f>
        <v>Норматив
 горячей воды
куб.м. ** Гкал/куб.м</v>
      </c>
      <c r="P56" s="118"/>
      <c r="Q56" s="118"/>
      <c r="R56" s="118"/>
      <c r="S56" s="118"/>
      <c r="T56" s="118" t="s">
        <v>6</v>
      </c>
      <c r="U56" s="118"/>
      <c r="V56" s="118"/>
      <c r="W56" s="118"/>
      <c r="X56" s="118"/>
      <c r="AI56" s="17"/>
    </row>
    <row r="57" spans="1:38" ht="12.75" customHeight="1" hidden="1">
      <c r="A57" s="129">
        <v>1</v>
      </c>
      <c r="B57" s="130"/>
      <c r="C57" s="129">
        <v>2</v>
      </c>
      <c r="D57" s="131"/>
      <c r="E57" s="131"/>
      <c r="F57" s="131"/>
      <c r="G57" s="131"/>
      <c r="H57" s="130"/>
      <c r="I57" s="110">
        <v>3</v>
      </c>
      <c r="J57" s="110"/>
      <c r="K57" s="110">
        <v>4</v>
      </c>
      <c r="L57" s="110"/>
      <c r="M57" s="110"/>
      <c r="N57" s="110"/>
      <c r="O57" s="110">
        <v>5</v>
      </c>
      <c r="P57" s="110"/>
      <c r="Q57" s="110"/>
      <c r="R57" s="110"/>
      <c r="S57" s="110"/>
      <c r="T57" s="110">
        <v>6</v>
      </c>
      <c r="U57" s="110"/>
      <c r="V57" s="110"/>
      <c r="W57" s="110"/>
      <c r="X57" s="110"/>
      <c r="AI57" s="17"/>
      <c r="AJ57" s="16"/>
      <c r="AL57" s="16"/>
    </row>
    <row r="58" spans="1:38" ht="12.75" customHeight="1" hidden="1">
      <c r="A58" s="138" t="s">
        <v>7</v>
      </c>
      <c r="B58" s="101"/>
      <c r="C58" s="139" t="s">
        <v>90</v>
      </c>
      <c r="D58" s="140"/>
      <c r="E58" s="140"/>
      <c r="F58" s="140"/>
      <c r="G58" s="141"/>
      <c r="H58" s="67" t="s">
        <v>8</v>
      </c>
      <c r="I58" s="124" t="s">
        <v>9</v>
      </c>
      <c r="J58" s="125"/>
      <c r="K58" s="126">
        <f>K16</f>
        <v>42.48</v>
      </c>
      <c r="L58" s="126"/>
      <c r="M58" s="126"/>
      <c r="N58" s="126"/>
      <c r="O58" s="128">
        <f>+'[7]Шуш_3 эт и выше'!O78</f>
        <v>1.69</v>
      </c>
      <c r="P58" s="128"/>
      <c r="Q58" s="128"/>
      <c r="R58" s="128"/>
      <c r="S58" s="128"/>
      <c r="T58" s="126">
        <f>K58*O58</f>
        <v>71.79119999999999</v>
      </c>
      <c r="U58" s="126"/>
      <c r="V58" s="126"/>
      <c r="W58" s="126"/>
      <c r="X58" s="126"/>
      <c r="AG58" s="151">
        <f>T58+T59</f>
        <v>307.46183519999994</v>
      </c>
      <c r="AI58" s="17"/>
      <c r="AJ58" s="145">
        <v>609.59</v>
      </c>
      <c r="AL58" s="147">
        <f>AG58/AJ58</f>
        <v>0.5043748014239078</v>
      </c>
    </row>
    <row r="59" spans="1:38" ht="12.75" customHeight="1" hidden="1">
      <c r="A59" s="102"/>
      <c r="B59" s="104"/>
      <c r="C59" s="142"/>
      <c r="D59" s="143"/>
      <c r="E59" s="143"/>
      <c r="F59" s="143"/>
      <c r="G59" s="144"/>
      <c r="H59" s="67" t="s">
        <v>10</v>
      </c>
      <c r="I59" s="124" t="s">
        <v>11</v>
      </c>
      <c r="J59" s="125"/>
      <c r="K59" s="126">
        <f>K17</f>
        <v>2032.8</v>
      </c>
      <c r="L59" s="126"/>
      <c r="M59" s="126"/>
      <c r="N59" s="126"/>
      <c r="O59" s="128">
        <f>O58*O17</f>
        <v>0.11593399999999998</v>
      </c>
      <c r="P59" s="128"/>
      <c r="Q59" s="128"/>
      <c r="R59" s="128"/>
      <c r="S59" s="128"/>
      <c r="T59" s="126">
        <f>K59*O59</f>
        <v>235.67063519999996</v>
      </c>
      <c r="U59" s="126"/>
      <c r="V59" s="126"/>
      <c r="W59" s="126"/>
      <c r="X59" s="126"/>
      <c r="AG59" s="152"/>
      <c r="AI59" s="17"/>
      <c r="AJ59" s="146"/>
      <c r="AL59" s="148"/>
    </row>
    <row r="60" spans="1:38" ht="12.75" customHeight="1" hidden="1">
      <c r="A60" s="138" t="s">
        <v>7</v>
      </c>
      <c r="B60" s="101"/>
      <c r="C60" s="139" t="s">
        <v>91</v>
      </c>
      <c r="D60" s="140"/>
      <c r="E60" s="140"/>
      <c r="F60" s="140"/>
      <c r="G60" s="141"/>
      <c r="H60" s="67" t="s">
        <v>8</v>
      </c>
      <c r="I60" s="124" t="s">
        <v>9</v>
      </c>
      <c r="J60" s="125"/>
      <c r="K60" s="126">
        <f>K18</f>
        <v>42.48</v>
      </c>
      <c r="L60" s="126"/>
      <c r="M60" s="126"/>
      <c r="N60" s="126"/>
      <c r="O60" s="128">
        <f>+'[7]Шуш_3 эт и выше'!O80</f>
        <v>1.69</v>
      </c>
      <c r="P60" s="128"/>
      <c r="Q60" s="128"/>
      <c r="R60" s="128"/>
      <c r="S60" s="128"/>
      <c r="T60" s="126">
        <f>K60*O60</f>
        <v>71.79119999999999</v>
      </c>
      <c r="U60" s="126"/>
      <c r="V60" s="126"/>
      <c r="W60" s="126"/>
      <c r="X60" s="126"/>
      <c r="AG60" s="151">
        <f>T60+T61</f>
        <v>289.941132</v>
      </c>
      <c r="AI60" s="17"/>
      <c r="AJ60" s="145">
        <v>609.59</v>
      </c>
      <c r="AL60" s="147">
        <f>AG60/AJ60</f>
        <v>0.4756330189143522</v>
      </c>
    </row>
    <row r="61" spans="1:38" ht="12.75" customHeight="1" hidden="1">
      <c r="A61" s="102"/>
      <c r="B61" s="104"/>
      <c r="C61" s="142"/>
      <c r="D61" s="143"/>
      <c r="E61" s="143"/>
      <c r="F61" s="143"/>
      <c r="G61" s="144"/>
      <c r="H61" s="67" t="s">
        <v>10</v>
      </c>
      <c r="I61" s="124" t="s">
        <v>11</v>
      </c>
      <c r="J61" s="125"/>
      <c r="K61" s="126">
        <f>K19</f>
        <v>2032.8</v>
      </c>
      <c r="L61" s="126"/>
      <c r="M61" s="126"/>
      <c r="N61" s="126"/>
      <c r="O61" s="128">
        <f>O60*O19</f>
        <v>0.107315</v>
      </c>
      <c r="P61" s="128"/>
      <c r="Q61" s="128"/>
      <c r="R61" s="128"/>
      <c r="S61" s="128"/>
      <c r="T61" s="126">
        <f>K61*O61</f>
        <v>218.14993199999998</v>
      </c>
      <c r="U61" s="126"/>
      <c r="V61" s="126"/>
      <c r="W61" s="126"/>
      <c r="X61" s="126"/>
      <c r="AG61" s="152"/>
      <c r="AI61" s="17"/>
      <c r="AJ61" s="146"/>
      <c r="AL61" s="148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 hidden="1">
      <c r="A63" s="112" t="s">
        <v>55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13" t="s">
        <v>4</v>
      </c>
      <c r="B64" s="114"/>
      <c r="C64" s="115" t="s">
        <v>27</v>
      </c>
      <c r="D64" s="116"/>
      <c r="E64" s="116"/>
      <c r="F64" s="116"/>
      <c r="G64" s="116"/>
      <c r="H64" s="117"/>
      <c r="I64" s="118" t="s">
        <v>5</v>
      </c>
      <c r="J64" s="118"/>
      <c r="K64" s="118" t="s">
        <v>28</v>
      </c>
      <c r="L64" s="118"/>
      <c r="M64" s="118"/>
      <c r="N64" s="118"/>
      <c r="O64" s="118" t="str">
        <f>+O56</f>
        <v>Норматив
 горячей воды
куб.м. ** Гкал/куб.м</v>
      </c>
      <c r="P64" s="118"/>
      <c r="Q64" s="118"/>
      <c r="R64" s="118"/>
      <c r="S64" s="118"/>
      <c r="T64" s="118" t="s">
        <v>6</v>
      </c>
      <c r="U64" s="118"/>
      <c r="V64" s="118"/>
      <c r="W64" s="118"/>
      <c r="X64" s="118"/>
      <c r="AI64" s="17"/>
    </row>
    <row r="65" spans="1:38" ht="12.75" customHeight="1" hidden="1">
      <c r="A65" s="129">
        <v>1</v>
      </c>
      <c r="B65" s="130"/>
      <c r="C65" s="129">
        <v>2</v>
      </c>
      <c r="D65" s="131"/>
      <c r="E65" s="131"/>
      <c r="F65" s="131"/>
      <c r="G65" s="131"/>
      <c r="H65" s="130"/>
      <c r="I65" s="110">
        <v>3</v>
      </c>
      <c r="J65" s="110"/>
      <c r="K65" s="110">
        <v>4</v>
      </c>
      <c r="L65" s="110"/>
      <c r="M65" s="110"/>
      <c r="N65" s="110"/>
      <c r="O65" s="110">
        <v>5</v>
      </c>
      <c r="P65" s="110"/>
      <c r="Q65" s="110"/>
      <c r="R65" s="110"/>
      <c r="S65" s="110"/>
      <c r="T65" s="110">
        <v>6</v>
      </c>
      <c r="U65" s="110"/>
      <c r="V65" s="110"/>
      <c r="W65" s="110"/>
      <c r="X65" s="110"/>
      <c r="AI65" s="17"/>
      <c r="AJ65" s="16"/>
      <c r="AL65" s="16"/>
    </row>
    <row r="66" spans="1:38" ht="12.75" customHeight="1" hidden="1">
      <c r="A66" s="138" t="s">
        <v>7</v>
      </c>
      <c r="B66" s="101"/>
      <c r="C66" s="139" t="s">
        <v>90</v>
      </c>
      <c r="D66" s="140"/>
      <c r="E66" s="140"/>
      <c r="F66" s="140"/>
      <c r="G66" s="141"/>
      <c r="H66" s="67" t="s">
        <v>8</v>
      </c>
      <c r="I66" s="124" t="s">
        <v>9</v>
      </c>
      <c r="J66" s="125"/>
      <c r="K66" s="126">
        <f>K16</f>
        <v>42.48</v>
      </c>
      <c r="L66" s="126"/>
      <c r="M66" s="126"/>
      <c r="N66" s="126"/>
      <c r="O66" s="128">
        <f>+'[7]Шуш_3 эт и выше'!O90</f>
        <v>1.24</v>
      </c>
      <c r="P66" s="128"/>
      <c r="Q66" s="128"/>
      <c r="R66" s="128"/>
      <c r="S66" s="128"/>
      <c r="T66" s="126">
        <f>K66*O66</f>
        <v>52.6752</v>
      </c>
      <c r="U66" s="126"/>
      <c r="V66" s="126"/>
      <c r="W66" s="126"/>
      <c r="X66" s="126"/>
      <c r="AG66" s="151">
        <f>T66+T67</f>
        <v>225.59329919999996</v>
      </c>
      <c r="AI66" s="17"/>
      <c r="AJ66" s="145">
        <v>440.15</v>
      </c>
      <c r="AL66" s="147">
        <f>AG66/AJ66</f>
        <v>0.5125373150062478</v>
      </c>
    </row>
    <row r="67" spans="1:38" ht="12.75" customHeight="1" hidden="1">
      <c r="A67" s="102"/>
      <c r="B67" s="104"/>
      <c r="C67" s="142"/>
      <c r="D67" s="143"/>
      <c r="E67" s="143"/>
      <c r="F67" s="143"/>
      <c r="G67" s="144"/>
      <c r="H67" s="67" t="s">
        <v>10</v>
      </c>
      <c r="I67" s="124" t="s">
        <v>11</v>
      </c>
      <c r="J67" s="125"/>
      <c r="K67" s="126">
        <f>K17</f>
        <v>2032.8</v>
      </c>
      <c r="L67" s="126"/>
      <c r="M67" s="126"/>
      <c r="N67" s="126"/>
      <c r="O67" s="128">
        <f>O66*O17</f>
        <v>0.08506399999999999</v>
      </c>
      <c r="P67" s="128"/>
      <c r="Q67" s="128"/>
      <c r="R67" s="128"/>
      <c r="S67" s="128"/>
      <c r="T67" s="126">
        <f>K67*O67</f>
        <v>172.91809919999997</v>
      </c>
      <c r="U67" s="126"/>
      <c r="V67" s="126"/>
      <c r="W67" s="126"/>
      <c r="X67" s="126"/>
      <c r="AG67" s="152"/>
      <c r="AI67" s="17"/>
      <c r="AJ67" s="146"/>
      <c r="AL67" s="148"/>
    </row>
    <row r="68" spans="1:38" ht="12.75" customHeight="1" hidden="1">
      <c r="A68" s="138" t="s">
        <v>7</v>
      </c>
      <c r="B68" s="101"/>
      <c r="C68" s="139" t="s">
        <v>91</v>
      </c>
      <c r="D68" s="140"/>
      <c r="E68" s="140"/>
      <c r="F68" s="140"/>
      <c r="G68" s="141"/>
      <c r="H68" s="67" t="s">
        <v>8</v>
      </c>
      <c r="I68" s="124" t="s">
        <v>9</v>
      </c>
      <c r="J68" s="125"/>
      <c r="K68" s="126">
        <f>K18</f>
        <v>42.48</v>
      </c>
      <c r="L68" s="126"/>
      <c r="M68" s="126"/>
      <c r="N68" s="126"/>
      <c r="O68" s="128">
        <f>+'[7]Шуш_3 эт и выше'!O92</f>
        <v>1.24</v>
      </c>
      <c r="P68" s="128"/>
      <c r="Q68" s="128"/>
      <c r="R68" s="128"/>
      <c r="S68" s="128"/>
      <c r="T68" s="126">
        <f>K68*O68</f>
        <v>52.6752</v>
      </c>
      <c r="U68" s="126"/>
      <c r="V68" s="126"/>
      <c r="W68" s="126"/>
      <c r="X68" s="126"/>
      <c r="AG68" s="151">
        <f>T68+T69</f>
        <v>212.73787199999998</v>
      </c>
      <c r="AI68" s="17"/>
      <c r="AJ68" s="145">
        <v>440.15</v>
      </c>
      <c r="AL68" s="147">
        <f>AG68/AJ68</f>
        <v>0.48333039191184823</v>
      </c>
    </row>
    <row r="69" spans="1:38" ht="12.75" customHeight="1" hidden="1">
      <c r="A69" s="102"/>
      <c r="B69" s="104"/>
      <c r="C69" s="142"/>
      <c r="D69" s="143"/>
      <c r="E69" s="143"/>
      <c r="F69" s="143"/>
      <c r="G69" s="144"/>
      <c r="H69" s="67" t="s">
        <v>10</v>
      </c>
      <c r="I69" s="124" t="s">
        <v>11</v>
      </c>
      <c r="J69" s="125"/>
      <c r="K69" s="126">
        <f>K19</f>
        <v>2032.8</v>
      </c>
      <c r="L69" s="126"/>
      <c r="M69" s="126"/>
      <c r="N69" s="126"/>
      <c r="O69" s="128">
        <f>O68*O19</f>
        <v>0.07874</v>
      </c>
      <c r="P69" s="128"/>
      <c r="Q69" s="128"/>
      <c r="R69" s="128"/>
      <c r="S69" s="128"/>
      <c r="T69" s="126">
        <f>K69*O69</f>
        <v>160.062672</v>
      </c>
      <c r="U69" s="126"/>
      <c r="V69" s="126"/>
      <c r="W69" s="126"/>
      <c r="X69" s="126"/>
      <c r="AG69" s="152"/>
      <c r="AI69" s="17"/>
      <c r="AJ69" s="146"/>
      <c r="AL69" s="148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12" t="s">
        <v>56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13" t="s">
        <v>4</v>
      </c>
      <c r="B72" s="114"/>
      <c r="C72" s="115" t="s">
        <v>27</v>
      </c>
      <c r="D72" s="116"/>
      <c r="E72" s="116"/>
      <c r="F72" s="116"/>
      <c r="G72" s="116"/>
      <c r="H72" s="117"/>
      <c r="I72" s="118" t="s">
        <v>5</v>
      </c>
      <c r="J72" s="118"/>
      <c r="K72" s="118" t="s">
        <v>28</v>
      </c>
      <c r="L72" s="118"/>
      <c r="M72" s="118"/>
      <c r="N72" s="118"/>
      <c r="O72" s="118" t="str">
        <f>+O64</f>
        <v>Норматив
 горячей воды
куб.м. ** Гкал/куб.м</v>
      </c>
      <c r="P72" s="118"/>
      <c r="Q72" s="118"/>
      <c r="R72" s="118"/>
      <c r="S72" s="118"/>
      <c r="T72" s="118" t="s">
        <v>6</v>
      </c>
      <c r="U72" s="118"/>
      <c r="V72" s="118"/>
      <c r="W72" s="118"/>
      <c r="X72" s="118"/>
      <c r="AI72" s="17"/>
    </row>
    <row r="73" spans="1:38" ht="12.75" customHeight="1" hidden="1">
      <c r="A73" s="129">
        <v>1</v>
      </c>
      <c r="B73" s="130"/>
      <c r="C73" s="129">
        <v>2</v>
      </c>
      <c r="D73" s="131"/>
      <c r="E73" s="131"/>
      <c r="F73" s="131"/>
      <c r="G73" s="131"/>
      <c r="H73" s="130"/>
      <c r="I73" s="110">
        <v>3</v>
      </c>
      <c r="J73" s="110"/>
      <c r="K73" s="110">
        <v>4</v>
      </c>
      <c r="L73" s="110"/>
      <c r="M73" s="110"/>
      <c r="N73" s="110"/>
      <c r="O73" s="110">
        <v>5</v>
      </c>
      <c r="P73" s="110"/>
      <c r="Q73" s="110"/>
      <c r="R73" s="110"/>
      <c r="S73" s="110"/>
      <c r="T73" s="110">
        <v>6</v>
      </c>
      <c r="U73" s="110"/>
      <c r="V73" s="110"/>
      <c r="W73" s="110"/>
      <c r="X73" s="110"/>
      <c r="AI73" s="17"/>
      <c r="AJ73" s="16"/>
      <c r="AL73" s="16"/>
    </row>
    <row r="74" spans="1:38" ht="12.75" customHeight="1" hidden="1">
      <c r="A74" s="138" t="s">
        <v>7</v>
      </c>
      <c r="B74" s="101"/>
      <c r="C74" s="139" t="s">
        <v>90</v>
      </c>
      <c r="D74" s="140"/>
      <c r="E74" s="140"/>
      <c r="F74" s="140"/>
      <c r="G74" s="141"/>
      <c r="H74" s="67" t="s">
        <v>8</v>
      </c>
      <c r="I74" s="124" t="s">
        <v>9</v>
      </c>
      <c r="J74" s="125"/>
      <c r="K74" s="126">
        <f>K16</f>
        <v>42.48</v>
      </c>
      <c r="L74" s="126"/>
      <c r="M74" s="126"/>
      <c r="N74" s="126"/>
      <c r="O74" s="128">
        <f>+'[7]Шуш_3 эт и выше'!O102</f>
        <v>0.77</v>
      </c>
      <c r="P74" s="128"/>
      <c r="Q74" s="128"/>
      <c r="R74" s="128"/>
      <c r="S74" s="128"/>
      <c r="T74" s="126">
        <f>K74*O74</f>
        <v>32.7096</v>
      </c>
      <c r="U74" s="126"/>
      <c r="V74" s="126"/>
      <c r="W74" s="126"/>
      <c r="X74" s="126"/>
      <c r="AG74" s="151">
        <f>T74+T75</f>
        <v>140.0861616</v>
      </c>
      <c r="AI74" s="17"/>
      <c r="AJ74" s="145">
        <v>440.15</v>
      </c>
      <c r="AL74" s="147">
        <f>AG74/AJ74</f>
        <v>0.31826913915710553</v>
      </c>
    </row>
    <row r="75" spans="1:38" ht="12.75" customHeight="1" hidden="1">
      <c r="A75" s="102"/>
      <c r="B75" s="104"/>
      <c r="C75" s="142"/>
      <c r="D75" s="143"/>
      <c r="E75" s="143"/>
      <c r="F75" s="143"/>
      <c r="G75" s="144"/>
      <c r="H75" s="67" t="s">
        <v>10</v>
      </c>
      <c r="I75" s="124" t="s">
        <v>11</v>
      </c>
      <c r="J75" s="125"/>
      <c r="K75" s="126">
        <f>K17</f>
        <v>2032.8</v>
      </c>
      <c r="L75" s="126"/>
      <c r="M75" s="126"/>
      <c r="N75" s="126"/>
      <c r="O75" s="128">
        <f>O74*O17</f>
        <v>0.052821999999999994</v>
      </c>
      <c r="P75" s="128"/>
      <c r="Q75" s="128"/>
      <c r="R75" s="128"/>
      <c r="S75" s="128"/>
      <c r="T75" s="126">
        <f>K75*O75</f>
        <v>107.37656159999999</v>
      </c>
      <c r="U75" s="126"/>
      <c r="V75" s="126"/>
      <c r="W75" s="126"/>
      <c r="X75" s="126"/>
      <c r="AG75" s="152"/>
      <c r="AI75" s="17"/>
      <c r="AJ75" s="146"/>
      <c r="AL75" s="148"/>
    </row>
    <row r="76" spans="1:38" ht="12.75" customHeight="1" hidden="1">
      <c r="A76" s="138" t="s">
        <v>7</v>
      </c>
      <c r="B76" s="101"/>
      <c r="C76" s="139" t="s">
        <v>91</v>
      </c>
      <c r="D76" s="140"/>
      <c r="E76" s="140"/>
      <c r="F76" s="140"/>
      <c r="G76" s="141"/>
      <c r="H76" s="67" t="s">
        <v>8</v>
      </c>
      <c r="I76" s="124" t="s">
        <v>9</v>
      </c>
      <c r="J76" s="125"/>
      <c r="K76" s="126">
        <f>K18</f>
        <v>42.48</v>
      </c>
      <c r="L76" s="126"/>
      <c r="M76" s="126"/>
      <c r="N76" s="126"/>
      <c r="O76" s="128">
        <f>+'[7]Шуш_3 эт и выше'!O104</f>
        <v>0.77</v>
      </c>
      <c r="P76" s="128"/>
      <c r="Q76" s="128"/>
      <c r="R76" s="128"/>
      <c r="S76" s="128"/>
      <c r="T76" s="126">
        <f>K76*O76</f>
        <v>32.7096</v>
      </c>
      <c r="U76" s="126"/>
      <c r="V76" s="126"/>
      <c r="W76" s="126"/>
      <c r="X76" s="126"/>
      <c r="AG76" s="151">
        <f>T76+T77</f>
        <v>132.103356</v>
      </c>
      <c r="AI76" s="17"/>
      <c r="AJ76" s="145">
        <v>440.15</v>
      </c>
      <c r="AL76" s="147">
        <f>AG76/AJ76</f>
        <v>0.30013258207429283</v>
      </c>
    </row>
    <row r="77" spans="1:38" ht="12.75" customHeight="1" hidden="1">
      <c r="A77" s="102"/>
      <c r="B77" s="104"/>
      <c r="C77" s="142"/>
      <c r="D77" s="143"/>
      <c r="E77" s="143"/>
      <c r="F77" s="143"/>
      <c r="G77" s="144"/>
      <c r="H77" s="67" t="s">
        <v>10</v>
      </c>
      <c r="I77" s="124" t="s">
        <v>11</v>
      </c>
      <c r="J77" s="125"/>
      <c r="K77" s="126">
        <f>K19</f>
        <v>2032.8</v>
      </c>
      <c r="L77" s="126"/>
      <c r="M77" s="126"/>
      <c r="N77" s="126"/>
      <c r="O77" s="128">
        <f>O76*O19</f>
        <v>0.048895</v>
      </c>
      <c r="P77" s="128"/>
      <c r="Q77" s="128"/>
      <c r="R77" s="128"/>
      <c r="S77" s="128"/>
      <c r="T77" s="126">
        <f>K77*O77</f>
        <v>99.393756</v>
      </c>
      <c r="U77" s="126"/>
      <c r="V77" s="126"/>
      <c r="W77" s="126"/>
      <c r="X77" s="126"/>
      <c r="AG77" s="152"/>
      <c r="AI77" s="17"/>
      <c r="AJ77" s="146"/>
      <c r="AL77" s="148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12" t="s">
        <v>57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13" t="s">
        <v>4</v>
      </c>
      <c r="B80" s="114"/>
      <c r="C80" s="115" t="s">
        <v>27</v>
      </c>
      <c r="D80" s="116"/>
      <c r="E80" s="116"/>
      <c r="F80" s="116"/>
      <c r="G80" s="116"/>
      <c r="H80" s="117"/>
      <c r="I80" s="118" t="s">
        <v>5</v>
      </c>
      <c r="J80" s="118"/>
      <c r="K80" s="118" t="s">
        <v>28</v>
      </c>
      <c r="L80" s="118"/>
      <c r="M80" s="118"/>
      <c r="N80" s="118"/>
      <c r="O80" s="118" t="str">
        <f>+O72</f>
        <v>Норматив
 горячей воды
куб.м. ** Гкал/куб.м</v>
      </c>
      <c r="P80" s="118"/>
      <c r="Q80" s="118"/>
      <c r="R80" s="118"/>
      <c r="S80" s="118"/>
      <c r="T80" s="118" t="s">
        <v>6</v>
      </c>
      <c r="U80" s="118"/>
      <c r="V80" s="118"/>
      <c r="W80" s="118"/>
      <c r="X80" s="118"/>
      <c r="AI80" s="17"/>
    </row>
    <row r="81" spans="1:38" ht="12.75" customHeight="1" hidden="1">
      <c r="A81" s="129">
        <v>1</v>
      </c>
      <c r="B81" s="130"/>
      <c r="C81" s="129">
        <v>2</v>
      </c>
      <c r="D81" s="131"/>
      <c r="E81" s="131"/>
      <c r="F81" s="131"/>
      <c r="G81" s="131"/>
      <c r="H81" s="130"/>
      <c r="I81" s="110">
        <v>3</v>
      </c>
      <c r="J81" s="110"/>
      <c r="K81" s="110">
        <v>4</v>
      </c>
      <c r="L81" s="110"/>
      <c r="M81" s="110"/>
      <c r="N81" s="110"/>
      <c r="O81" s="110">
        <v>5</v>
      </c>
      <c r="P81" s="110"/>
      <c r="Q81" s="110"/>
      <c r="R81" s="110"/>
      <c r="S81" s="110"/>
      <c r="T81" s="110">
        <v>6</v>
      </c>
      <c r="U81" s="110"/>
      <c r="V81" s="110"/>
      <c r="W81" s="110"/>
      <c r="X81" s="110"/>
      <c r="AI81" s="17"/>
      <c r="AJ81" s="16"/>
      <c r="AL81" s="16"/>
    </row>
    <row r="82" spans="1:38" ht="12.75" customHeight="1" hidden="1">
      <c r="A82" s="138" t="s">
        <v>7</v>
      </c>
      <c r="B82" s="101"/>
      <c r="C82" s="139" t="s">
        <v>90</v>
      </c>
      <c r="D82" s="140"/>
      <c r="E82" s="140"/>
      <c r="F82" s="140"/>
      <c r="G82" s="141"/>
      <c r="H82" s="67" t="s">
        <v>8</v>
      </c>
      <c r="I82" s="124" t="s">
        <v>9</v>
      </c>
      <c r="J82" s="125"/>
      <c r="K82" s="126">
        <f>K16</f>
        <v>42.48</v>
      </c>
      <c r="L82" s="126"/>
      <c r="M82" s="126"/>
      <c r="N82" s="126"/>
      <c r="O82" s="128">
        <f>+'[7]Шуш_3 эт и выше'!O114</f>
        <v>1.24</v>
      </c>
      <c r="P82" s="128"/>
      <c r="Q82" s="128"/>
      <c r="R82" s="128"/>
      <c r="S82" s="128"/>
      <c r="T82" s="126">
        <f>K82*O82</f>
        <v>52.6752</v>
      </c>
      <c r="U82" s="126"/>
      <c r="V82" s="126"/>
      <c r="W82" s="126"/>
      <c r="X82" s="126"/>
      <c r="AG82" s="151">
        <f>T82+T83</f>
        <v>225.59329919999996</v>
      </c>
      <c r="AI82" s="17"/>
      <c r="AJ82" s="145">
        <v>155.6</v>
      </c>
      <c r="AL82" s="147">
        <f>AG82/AJ82</f>
        <v>1.4498284010282774</v>
      </c>
    </row>
    <row r="83" spans="1:38" ht="13.5" customHeight="1" hidden="1">
      <c r="A83" s="102"/>
      <c r="B83" s="104"/>
      <c r="C83" s="142"/>
      <c r="D83" s="143"/>
      <c r="E83" s="143"/>
      <c r="F83" s="143"/>
      <c r="G83" s="144"/>
      <c r="H83" s="67" t="s">
        <v>10</v>
      </c>
      <c r="I83" s="124" t="s">
        <v>11</v>
      </c>
      <c r="J83" s="125"/>
      <c r="K83" s="126">
        <f>K17</f>
        <v>2032.8</v>
      </c>
      <c r="L83" s="126"/>
      <c r="M83" s="126"/>
      <c r="N83" s="126"/>
      <c r="O83" s="128">
        <f>O82*O17</f>
        <v>0.08506399999999999</v>
      </c>
      <c r="P83" s="128"/>
      <c r="Q83" s="128"/>
      <c r="R83" s="128"/>
      <c r="S83" s="128"/>
      <c r="T83" s="126">
        <f>K83*O83</f>
        <v>172.91809919999997</v>
      </c>
      <c r="U83" s="126"/>
      <c r="V83" s="126"/>
      <c r="W83" s="126"/>
      <c r="X83" s="126"/>
      <c r="AG83" s="152"/>
      <c r="AI83" s="17"/>
      <c r="AJ83" s="146"/>
      <c r="AL83" s="148"/>
    </row>
    <row r="84" spans="1:38" ht="12.75" customHeight="1" hidden="1">
      <c r="A84" s="138" t="s">
        <v>7</v>
      </c>
      <c r="B84" s="101"/>
      <c r="C84" s="139" t="s">
        <v>91</v>
      </c>
      <c r="D84" s="140"/>
      <c r="E84" s="140"/>
      <c r="F84" s="140"/>
      <c r="G84" s="141"/>
      <c r="H84" s="67" t="s">
        <v>8</v>
      </c>
      <c r="I84" s="124" t="s">
        <v>9</v>
      </c>
      <c r="J84" s="125"/>
      <c r="K84" s="126">
        <f>K18</f>
        <v>42.48</v>
      </c>
      <c r="L84" s="126"/>
      <c r="M84" s="126"/>
      <c r="N84" s="126"/>
      <c r="O84" s="128">
        <f>+'[7]Шуш_3 эт и выше'!O116</f>
        <v>1.24</v>
      </c>
      <c r="P84" s="128"/>
      <c r="Q84" s="128"/>
      <c r="R84" s="128"/>
      <c r="S84" s="128"/>
      <c r="T84" s="126">
        <f>K84*O84</f>
        <v>52.6752</v>
      </c>
      <c r="U84" s="126"/>
      <c r="V84" s="126"/>
      <c r="W84" s="126"/>
      <c r="X84" s="126"/>
      <c r="AG84" s="151">
        <f>T84+T85</f>
        <v>212.73787199999998</v>
      </c>
      <c r="AI84" s="17"/>
      <c r="AJ84" s="145">
        <v>155.6</v>
      </c>
      <c r="AL84" s="147">
        <f>AG84/AJ84</f>
        <v>1.367209974293059</v>
      </c>
    </row>
    <row r="85" spans="1:38" ht="13.5" customHeight="1" hidden="1">
      <c r="A85" s="102"/>
      <c r="B85" s="104"/>
      <c r="C85" s="142"/>
      <c r="D85" s="143"/>
      <c r="E85" s="143"/>
      <c r="F85" s="143"/>
      <c r="G85" s="144"/>
      <c r="H85" s="67" t="s">
        <v>10</v>
      </c>
      <c r="I85" s="124" t="s">
        <v>11</v>
      </c>
      <c r="J85" s="125"/>
      <c r="K85" s="126">
        <f>K19</f>
        <v>2032.8</v>
      </c>
      <c r="L85" s="126"/>
      <c r="M85" s="126"/>
      <c r="N85" s="126"/>
      <c r="O85" s="128">
        <f>O84*O19</f>
        <v>0.07874</v>
      </c>
      <c r="P85" s="128"/>
      <c r="Q85" s="128"/>
      <c r="R85" s="128"/>
      <c r="S85" s="128"/>
      <c r="T85" s="126">
        <f>K85*O85</f>
        <v>160.062672</v>
      </c>
      <c r="U85" s="126"/>
      <c r="V85" s="126"/>
      <c r="W85" s="126"/>
      <c r="X85" s="126"/>
      <c r="AG85" s="152"/>
      <c r="AI85" s="17"/>
      <c r="AJ85" s="146"/>
      <c r="AL85" s="148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 hidden="1">
      <c r="A87" s="112" t="s">
        <v>58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13" t="s">
        <v>4</v>
      </c>
      <c r="B88" s="114"/>
      <c r="C88" s="115" t="s">
        <v>27</v>
      </c>
      <c r="D88" s="116"/>
      <c r="E88" s="116"/>
      <c r="F88" s="116"/>
      <c r="G88" s="116"/>
      <c r="H88" s="117"/>
      <c r="I88" s="118" t="s">
        <v>5</v>
      </c>
      <c r="J88" s="118"/>
      <c r="K88" s="118" t="s">
        <v>28</v>
      </c>
      <c r="L88" s="118"/>
      <c r="M88" s="118"/>
      <c r="N88" s="118"/>
      <c r="O88" s="118" t="str">
        <f>+O80</f>
        <v>Норматив
 горячей воды
куб.м. ** Гкал/куб.м</v>
      </c>
      <c r="P88" s="118"/>
      <c r="Q88" s="118"/>
      <c r="R88" s="118"/>
      <c r="S88" s="118"/>
      <c r="T88" s="118" t="s">
        <v>6</v>
      </c>
      <c r="U88" s="118"/>
      <c r="V88" s="118"/>
      <c r="W88" s="118"/>
      <c r="X88" s="118"/>
      <c r="AI88" s="17"/>
    </row>
    <row r="89" spans="1:38" ht="12.75" customHeight="1" hidden="1">
      <c r="A89" s="129">
        <v>1</v>
      </c>
      <c r="B89" s="130"/>
      <c r="C89" s="129">
        <v>2</v>
      </c>
      <c r="D89" s="131"/>
      <c r="E89" s="131"/>
      <c r="F89" s="131"/>
      <c r="G89" s="131"/>
      <c r="H89" s="130"/>
      <c r="I89" s="110">
        <v>3</v>
      </c>
      <c r="J89" s="110"/>
      <c r="K89" s="110">
        <v>4</v>
      </c>
      <c r="L89" s="110"/>
      <c r="M89" s="110"/>
      <c r="N89" s="110"/>
      <c r="O89" s="110">
        <v>5</v>
      </c>
      <c r="P89" s="110"/>
      <c r="Q89" s="110"/>
      <c r="R89" s="110"/>
      <c r="S89" s="110"/>
      <c r="T89" s="110">
        <v>6</v>
      </c>
      <c r="U89" s="110"/>
      <c r="V89" s="110"/>
      <c r="W89" s="110"/>
      <c r="X89" s="110"/>
      <c r="AI89" s="17"/>
      <c r="AJ89" s="16"/>
      <c r="AL89" s="16"/>
    </row>
    <row r="90" spans="1:38" ht="12.75" customHeight="1" hidden="1">
      <c r="A90" s="138" t="s">
        <v>7</v>
      </c>
      <c r="B90" s="101"/>
      <c r="C90" s="139" t="s">
        <v>90</v>
      </c>
      <c r="D90" s="140"/>
      <c r="E90" s="140"/>
      <c r="F90" s="140"/>
      <c r="G90" s="141"/>
      <c r="H90" s="67" t="s">
        <v>8</v>
      </c>
      <c r="I90" s="124" t="s">
        <v>9</v>
      </c>
      <c r="J90" s="125"/>
      <c r="K90" s="126">
        <f>K16</f>
        <v>42.48</v>
      </c>
      <c r="L90" s="126"/>
      <c r="M90" s="126"/>
      <c r="N90" s="126"/>
      <c r="O90" s="128">
        <f>+'[7]Шуш_3 эт и выше'!O126</f>
        <v>0.55</v>
      </c>
      <c r="P90" s="128"/>
      <c r="Q90" s="128"/>
      <c r="R90" s="128"/>
      <c r="S90" s="128"/>
      <c r="T90" s="126">
        <f>K90*O90</f>
        <v>23.364</v>
      </c>
      <c r="U90" s="126"/>
      <c r="V90" s="126"/>
      <c r="W90" s="126"/>
      <c r="X90" s="126"/>
      <c r="AG90" s="151">
        <f>T90+T91</f>
        <v>100.061544</v>
      </c>
      <c r="AI90" s="17"/>
      <c r="AJ90" s="145">
        <v>155.6</v>
      </c>
      <c r="AL90" s="147">
        <f>AG90/AJ90</f>
        <v>0.6430690488431877</v>
      </c>
    </row>
    <row r="91" spans="1:38" ht="12.75" customHeight="1" hidden="1">
      <c r="A91" s="102"/>
      <c r="B91" s="104"/>
      <c r="C91" s="142"/>
      <c r="D91" s="143"/>
      <c r="E91" s="143"/>
      <c r="F91" s="143"/>
      <c r="G91" s="144"/>
      <c r="H91" s="67" t="s">
        <v>10</v>
      </c>
      <c r="I91" s="124" t="s">
        <v>11</v>
      </c>
      <c r="J91" s="125"/>
      <c r="K91" s="126">
        <f>K17</f>
        <v>2032.8</v>
      </c>
      <c r="L91" s="126"/>
      <c r="M91" s="126"/>
      <c r="N91" s="126"/>
      <c r="O91" s="128">
        <f>O90*O17</f>
        <v>0.03773</v>
      </c>
      <c r="P91" s="128"/>
      <c r="Q91" s="128"/>
      <c r="R91" s="128"/>
      <c r="S91" s="128"/>
      <c r="T91" s="126">
        <f>K91*O91</f>
        <v>76.697544</v>
      </c>
      <c r="U91" s="126"/>
      <c r="V91" s="126"/>
      <c r="W91" s="126"/>
      <c r="X91" s="126"/>
      <c r="AG91" s="152"/>
      <c r="AI91" s="17"/>
      <c r="AJ91" s="146"/>
      <c r="AL91" s="148"/>
    </row>
    <row r="92" spans="1:38" ht="12.75" customHeight="1" hidden="1">
      <c r="A92" s="138" t="s">
        <v>7</v>
      </c>
      <c r="B92" s="101"/>
      <c r="C92" s="139" t="s">
        <v>91</v>
      </c>
      <c r="D92" s="140"/>
      <c r="E92" s="140"/>
      <c r="F92" s="140"/>
      <c r="G92" s="141"/>
      <c r="H92" s="67" t="s">
        <v>8</v>
      </c>
      <c r="I92" s="124" t="s">
        <v>9</v>
      </c>
      <c r="J92" s="125"/>
      <c r="K92" s="126">
        <f>K18</f>
        <v>42.48</v>
      </c>
      <c r="L92" s="126"/>
      <c r="M92" s="126"/>
      <c r="N92" s="126"/>
      <c r="O92" s="128">
        <f>+'[7]Шуш_3 эт и выше'!O128</f>
        <v>0.55</v>
      </c>
      <c r="P92" s="128"/>
      <c r="Q92" s="128"/>
      <c r="R92" s="128"/>
      <c r="S92" s="128"/>
      <c r="T92" s="126">
        <f>K92*O92</f>
        <v>23.364</v>
      </c>
      <c r="U92" s="126"/>
      <c r="V92" s="126"/>
      <c r="W92" s="126"/>
      <c r="X92" s="126"/>
      <c r="AG92" s="151">
        <f>T92+T93</f>
        <v>94.35954000000001</v>
      </c>
      <c r="AI92" s="17"/>
      <c r="AJ92" s="145">
        <v>155.6</v>
      </c>
      <c r="AL92" s="147">
        <f>AG92/AJ92</f>
        <v>0.6064237789203085</v>
      </c>
    </row>
    <row r="93" spans="1:38" ht="12.75" customHeight="1" hidden="1">
      <c r="A93" s="102"/>
      <c r="B93" s="104"/>
      <c r="C93" s="142"/>
      <c r="D93" s="143"/>
      <c r="E93" s="143"/>
      <c r="F93" s="143"/>
      <c r="G93" s="144"/>
      <c r="H93" s="67" t="s">
        <v>10</v>
      </c>
      <c r="I93" s="124" t="s">
        <v>11</v>
      </c>
      <c r="J93" s="125"/>
      <c r="K93" s="126">
        <f>K19</f>
        <v>2032.8</v>
      </c>
      <c r="L93" s="126"/>
      <c r="M93" s="126"/>
      <c r="N93" s="126"/>
      <c r="O93" s="128">
        <f>O92*O19</f>
        <v>0.034925000000000005</v>
      </c>
      <c r="P93" s="128"/>
      <c r="Q93" s="128"/>
      <c r="R93" s="128"/>
      <c r="S93" s="128"/>
      <c r="T93" s="126">
        <f>K93*O93</f>
        <v>70.99554</v>
      </c>
      <c r="U93" s="126"/>
      <c r="V93" s="126"/>
      <c r="W93" s="126"/>
      <c r="X93" s="126"/>
      <c r="AG93" s="152"/>
      <c r="AI93" s="17"/>
      <c r="AJ93" s="146"/>
      <c r="AL93" s="148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12" t="s">
        <v>59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 hidden="1">
      <c r="A96" s="113" t="s">
        <v>4</v>
      </c>
      <c r="B96" s="114"/>
      <c r="C96" s="115" t="s">
        <v>27</v>
      </c>
      <c r="D96" s="116"/>
      <c r="E96" s="116"/>
      <c r="F96" s="116"/>
      <c r="G96" s="116"/>
      <c r="H96" s="117"/>
      <c r="I96" s="118" t="s">
        <v>5</v>
      </c>
      <c r="J96" s="118"/>
      <c r="K96" s="118" t="s">
        <v>28</v>
      </c>
      <c r="L96" s="118"/>
      <c r="M96" s="118"/>
      <c r="N96" s="118"/>
      <c r="O96" s="118" t="str">
        <f>+O88</f>
        <v>Норматив
 горячей воды
куб.м. ** Гкал/куб.м</v>
      </c>
      <c r="P96" s="118"/>
      <c r="Q96" s="118"/>
      <c r="R96" s="118"/>
      <c r="S96" s="118"/>
      <c r="T96" s="118" t="s">
        <v>6</v>
      </c>
      <c r="U96" s="118"/>
      <c r="V96" s="118"/>
      <c r="W96" s="118"/>
      <c r="X96" s="118"/>
      <c r="AI96" s="17"/>
    </row>
    <row r="97" spans="1:38" ht="12.75" customHeight="1" hidden="1">
      <c r="A97" s="129">
        <v>1</v>
      </c>
      <c r="B97" s="130"/>
      <c r="C97" s="129">
        <v>2</v>
      </c>
      <c r="D97" s="131"/>
      <c r="E97" s="131"/>
      <c r="F97" s="131"/>
      <c r="G97" s="131"/>
      <c r="H97" s="130"/>
      <c r="I97" s="110">
        <v>3</v>
      </c>
      <c r="J97" s="110"/>
      <c r="K97" s="110">
        <v>4</v>
      </c>
      <c r="L97" s="110"/>
      <c r="M97" s="110"/>
      <c r="N97" s="110"/>
      <c r="O97" s="110">
        <v>5</v>
      </c>
      <c r="P97" s="110"/>
      <c r="Q97" s="110"/>
      <c r="R97" s="110"/>
      <c r="S97" s="110"/>
      <c r="T97" s="135" t="s">
        <v>87</v>
      </c>
      <c r="U97" s="136"/>
      <c r="V97" s="136"/>
      <c r="W97" s="136"/>
      <c r="X97" s="137"/>
      <c r="AI97" s="17"/>
      <c r="AJ97" s="16"/>
      <c r="AL97" s="16"/>
    </row>
    <row r="98" spans="1:38" ht="12.75" customHeight="1" hidden="1">
      <c r="A98" s="138" t="s">
        <v>7</v>
      </c>
      <c r="B98" s="101"/>
      <c r="C98" s="139" t="s">
        <v>90</v>
      </c>
      <c r="D98" s="140"/>
      <c r="E98" s="140"/>
      <c r="F98" s="140"/>
      <c r="G98" s="141"/>
      <c r="H98" s="67" t="s">
        <v>8</v>
      </c>
      <c r="I98" s="124" t="s">
        <v>9</v>
      </c>
      <c r="J98" s="125"/>
      <c r="K98" s="126">
        <f>K16</f>
        <v>42.48</v>
      </c>
      <c r="L98" s="126"/>
      <c r="M98" s="126"/>
      <c r="N98" s="126"/>
      <c r="O98" s="128">
        <f>+'[7]Шуш_3 эт и выше'!O138</f>
        <v>1.91</v>
      </c>
      <c r="P98" s="128"/>
      <c r="Q98" s="128"/>
      <c r="R98" s="128"/>
      <c r="S98" s="128"/>
      <c r="T98" s="126">
        <f>K98*O98</f>
        <v>81.1368</v>
      </c>
      <c r="U98" s="126"/>
      <c r="V98" s="126"/>
      <c r="W98" s="126"/>
      <c r="X98" s="126"/>
      <c r="AG98" s="151">
        <f>T98+T99</f>
        <v>347.48645279999994</v>
      </c>
      <c r="AI98" s="17"/>
      <c r="AJ98" s="145">
        <v>375.04</v>
      </c>
      <c r="AL98" s="147">
        <f>AG98/AJ98</f>
        <v>0.926531710750853</v>
      </c>
    </row>
    <row r="99" spans="1:38" ht="12.75" customHeight="1" hidden="1">
      <c r="A99" s="102"/>
      <c r="B99" s="104"/>
      <c r="C99" s="142"/>
      <c r="D99" s="143"/>
      <c r="E99" s="143"/>
      <c r="F99" s="143"/>
      <c r="G99" s="144"/>
      <c r="H99" s="67" t="s">
        <v>10</v>
      </c>
      <c r="I99" s="124" t="s">
        <v>11</v>
      </c>
      <c r="J99" s="125"/>
      <c r="K99" s="126">
        <f>K17</f>
        <v>2032.8</v>
      </c>
      <c r="L99" s="126"/>
      <c r="M99" s="126"/>
      <c r="N99" s="126"/>
      <c r="O99" s="128">
        <f>O98*O17</f>
        <v>0.13102599999999998</v>
      </c>
      <c r="P99" s="128"/>
      <c r="Q99" s="128"/>
      <c r="R99" s="128"/>
      <c r="S99" s="128"/>
      <c r="T99" s="126">
        <f>K99*O99</f>
        <v>266.34965279999994</v>
      </c>
      <c r="U99" s="126"/>
      <c r="V99" s="126"/>
      <c r="W99" s="126"/>
      <c r="X99" s="126"/>
      <c r="AG99" s="152"/>
      <c r="AI99" s="17"/>
      <c r="AJ99" s="146"/>
      <c r="AL99" s="148"/>
    </row>
    <row r="100" spans="1:38" ht="12.75" customHeight="1" hidden="1">
      <c r="A100" s="138" t="s">
        <v>7</v>
      </c>
      <c r="B100" s="101"/>
      <c r="C100" s="139" t="s">
        <v>91</v>
      </c>
      <c r="D100" s="140"/>
      <c r="E100" s="140"/>
      <c r="F100" s="140"/>
      <c r="G100" s="141"/>
      <c r="H100" s="67" t="s">
        <v>8</v>
      </c>
      <c r="I100" s="124" t="s">
        <v>9</v>
      </c>
      <c r="J100" s="125"/>
      <c r="K100" s="126">
        <f>K18</f>
        <v>42.48</v>
      </c>
      <c r="L100" s="126"/>
      <c r="M100" s="126"/>
      <c r="N100" s="126"/>
      <c r="O100" s="128">
        <f>+'[7]Шуш_3 эт и выше'!O140</f>
        <v>1.91</v>
      </c>
      <c r="P100" s="128"/>
      <c r="Q100" s="128"/>
      <c r="R100" s="128"/>
      <c r="S100" s="128"/>
      <c r="T100" s="126">
        <f>K100*O100</f>
        <v>81.1368</v>
      </c>
      <c r="U100" s="126"/>
      <c r="V100" s="126"/>
      <c r="W100" s="126"/>
      <c r="X100" s="126"/>
      <c r="AG100" s="151">
        <f>T100+T101</f>
        <v>327.68494799999996</v>
      </c>
      <c r="AI100" s="17"/>
      <c r="AJ100" s="145">
        <v>375.04</v>
      </c>
      <c r="AL100" s="147">
        <f>AG100/AJ100</f>
        <v>0.8737333297781569</v>
      </c>
    </row>
    <row r="101" spans="1:38" ht="12.75" customHeight="1" hidden="1">
      <c r="A101" s="102"/>
      <c r="B101" s="104"/>
      <c r="C101" s="142"/>
      <c r="D101" s="143"/>
      <c r="E101" s="143"/>
      <c r="F101" s="143"/>
      <c r="G101" s="144"/>
      <c r="H101" s="67" t="s">
        <v>10</v>
      </c>
      <c r="I101" s="124" t="s">
        <v>11</v>
      </c>
      <c r="J101" s="125"/>
      <c r="K101" s="126">
        <f>K19</f>
        <v>2032.8</v>
      </c>
      <c r="L101" s="126"/>
      <c r="M101" s="126"/>
      <c r="N101" s="126"/>
      <c r="O101" s="128">
        <f>O100*O19</f>
        <v>0.12128499999999999</v>
      </c>
      <c r="P101" s="128"/>
      <c r="Q101" s="128"/>
      <c r="R101" s="128"/>
      <c r="S101" s="128"/>
      <c r="T101" s="126">
        <f>K101*O101</f>
        <v>246.54814799999997</v>
      </c>
      <c r="U101" s="126"/>
      <c r="V101" s="126"/>
      <c r="W101" s="126"/>
      <c r="X101" s="126"/>
      <c r="AG101" s="152"/>
      <c r="AI101" s="17"/>
      <c r="AJ101" s="146"/>
      <c r="AL101" s="148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27" t="s">
        <v>114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6"/>
      <c r="AG103" s="16"/>
      <c r="AH103" s="19"/>
      <c r="AI103" s="20"/>
      <c r="AJ103"/>
      <c r="AL103"/>
    </row>
    <row r="104" spans="1:35" s="5" customFormat="1" ht="15">
      <c r="A104" s="134" t="s">
        <v>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/>
      <c r="AI104" s="22"/>
    </row>
    <row r="105" ht="12.75">
      <c r="AI105" s="17"/>
    </row>
    <row r="106" spans="1:35" ht="45.75" customHeight="1">
      <c r="A106" s="113" t="s">
        <v>4</v>
      </c>
      <c r="B106" s="114"/>
      <c r="C106" s="115" t="s">
        <v>27</v>
      </c>
      <c r="D106" s="116"/>
      <c r="E106" s="116"/>
      <c r="F106" s="116"/>
      <c r="G106" s="116"/>
      <c r="H106" s="117"/>
      <c r="I106" s="118" t="s">
        <v>5</v>
      </c>
      <c r="J106" s="118"/>
      <c r="K106" s="118" t="s">
        <v>28</v>
      </c>
      <c r="L106" s="118"/>
      <c r="M106" s="118"/>
      <c r="N106" s="118"/>
      <c r="O106" s="118" t="s">
        <v>43</v>
      </c>
      <c r="P106" s="118"/>
      <c r="Q106" s="118"/>
      <c r="R106" s="118"/>
      <c r="S106" s="118"/>
      <c r="T106" s="118" t="s">
        <v>6</v>
      </c>
      <c r="U106" s="118"/>
      <c r="V106" s="118"/>
      <c r="W106" s="118"/>
      <c r="X106" s="118"/>
      <c r="AI106" s="17"/>
    </row>
    <row r="107" spans="1:38" s="23" customFormat="1" ht="12.75">
      <c r="A107" s="129">
        <v>1</v>
      </c>
      <c r="B107" s="130"/>
      <c r="C107" s="129">
        <v>2</v>
      </c>
      <c r="D107" s="131"/>
      <c r="E107" s="131"/>
      <c r="F107" s="131"/>
      <c r="G107" s="131"/>
      <c r="H107" s="130"/>
      <c r="I107" s="110">
        <v>3</v>
      </c>
      <c r="J107" s="110"/>
      <c r="K107" s="110">
        <v>4</v>
      </c>
      <c r="L107" s="110"/>
      <c r="M107" s="110"/>
      <c r="N107" s="110"/>
      <c r="O107" s="110">
        <v>5</v>
      </c>
      <c r="P107" s="110"/>
      <c r="Q107" s="110"/>
      <c r="R107" s="110"/>
      <c r="S107" s="110"/>
      <c r="T107" s="135" t="s">
        <v>87</v>
      </c>
      <c r="U107" s="136"/>
      <c r="V107" s="136"/>
      <c r="W107" s="136"/>
      <c r="X107" s="137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19" t="s">
        <v>44</v>
      </c>
      <c r="B108" s="120"/>
      <c r="C108" s="121" t="s">
        <v>45</v>
      </c>
      <c r="D108" s="122"/>
      <c r="E108" s="122"/>
      <c r="F108" s="122"/>
      <c r="G108" s="122"/>
      <c r="H108" s="123"/>
      <c r="I108" s="124" t="s">
        <v>9</v>
      </c>
      <c r="J108" s="125"/>
      <c r="K108" s="132">
        <v>15.8</v>
      </c>
      <c r="L108" s="132"/>
      <c r="M108" s="132"/>
      <c r="N108" s="132"/>
      <c r="O108" s="133">
        <v>0</v>
      </c>
      <c r="P108" s="133"/>
      <c r="Q108" s="133"/>
      <c r="R108" s="133"/>
      <c r="S108" s="133"/>
      <c r="T108" s="126">
        <f>K108</f>
        <v>15.8</v>
      </c>
      <c r="U108" s="126"/>
      <c r="V108" s="126"/>
      <c r="W108" s="126"/>
      <c r="X108" s="126"/>
      <c r="AG108" s="32">
        <f>+T108</f>
        <v>15.8</v>
      </c>
      <c r="AI108" s="17"/>
      <c r="AJ108" s="42">
        <v>151.33</v>
      </c>
      <c r="AL108" s="88">
        <f>AG108/AJ108</f>
        <v>0.10440758607017775</v>
      </c>
    </row>
    <row r="109" ht="9" customHeight="1">
      <c r="AI109" s="17"/>
    </row>
    <row r="110" spans="1:35" s="5" customFormat="1" ht="15">
      <c r="A110" s="134" t="s">
        <v>12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25"/>
      <c r="AG110" s="25"/>
      <c r="AH110"/>
      <c r="AI110" s="22"/>
    </row>
    <row r="111" spans="1:38" s="21" customFormat="1" ht="15">
      <c r="A111" s="127" t="s">
        <v>46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6"/>
      <c r="AG111" s="16"/>
      <c r="AH111" s="19"/>
      <c r="AI111" s="20"/>
      <c r="AJ111" s="48"/>
      <c r="AL111" s="48"/>
    </row>
    <row r="112" ht="6" customHeight="1">
      <c r="AI112" s="17"/>
    </row>
    <row r="113" spans="1:33" s="27" customFormat="1" ht="27" customHeight="1">
      <c r="A113" s="112" t="s">
        <v>49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26"/>
      <c r="AG113" s="26"/>
    </row>
    <row r="114" spans="1:35" ht="51" customHeight="1">
      <c r="A114" s="113" t="s">
        <v>4</v>
      </c>
      <c r="B114" s="114"/>
      <c r="C114" s="115" t="s">
        <v>27</v>
      </c>
      <c r="D114" s="116"/>
      <c r="E114" s="116"/>
      <c r="F114" s="116"/>
      <c r="G114" s="116"/>
      <c r="H114" s="117"/>
      <c r="I114" s="118" t="s">
        <v>5</v>
      </c>
      <c r="J114" s="118"/>
      <c r="K114" s="118" t="s">
        <v>28</v>
      </c>
      <c r="L114" s="118"/>
      <c r="M114" s="118"/>
      <c r="N114" s="118"/>
      <c r="O114" s="118" t="s">
        <v>60</v>
      </c>
      <c r="P114" s="118"/>
      <c r="Q114" s="118"/>
      <c r="R114" s="118"/>
      <c r="S114" s="118"/>
      <c r="T114" s="118" t="s">
        <v>6</v>
      </c>
      <c r="U114" s="118"/>
      <c r="V114" s="118"/>
      <c r="W114" s="118"/>
      <c r="X114" s="118"/>
      <c r="AI114" s="17"/>
    </row>
    <row r="115" spans="1:38" ht="12.75" customHeight="1">
      <c r="A115" s="129">
        <v>1</v>
      </c>
      <c r="B115" s="130"/>
      <c r="C115" s="129">
        <v>2</v>
      </c>
      <c r="D115" s="131"/>
      <c r="E115" s="131"/>
      <c r="F115" s="131"/>
      <c r="G115" s="131"/>
      <c r="H115" s="130"/>
      <c r="I115" s="110">
        <v>3</v>
      </c>
      <c r="J115" s="110"/>
      <c r="K115" s="110">
        <v>4</v>
      </c>
      <c r="L115" s="110"/>
      <c r="M115" s="110"/>
      <c r="N115" s="110"/>
      <c r="O115" s="110">
        <v>5</v>
      </c>
      <c r="P115" s="110"/>
      <c r="Q115" s="110"/>
      <c r="R115" s="110"/>
      <c r="S115" s="110"/>
      <c r="T115" s="135" t="s">
        <v>87</v>
      </c>
      <c r="U115" s="136"/>
      <c r="V115" s="136"/>
      <c r="W115" s="136"/>
      <c r="X115" s="137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19" t="s">
        <v>44</v>
      </c>
      <c r="B116" s="120"/>
      <c r="C116" s="121" t="s">
        <v>45</v>
      </c>
      <c r="D116" s="122"/>
      <c r="E116" s="122"/>
      <c r="F116" s="122"/>
      <c r="G116" s="122"/>
      <c r="H116" s="123"/>
      <c r="I116" s="124" t="s">
        <v>9</v>
      </c>
      <c r="J116" s="125"/>
      <c r="K116" s="126">
        <f>K108</f>
        <v>15.8</v>
      </c>
      <c r="L116" s="126"/>
      <c r="M116" s="126"/>
      <c r="N116" s="126"/>
      <c r="O116" s="128">
        <v>4.26</v>
      </c>
      <c r="P116" s="128"/>
      <c r="Q116" s="128"/>
      <c r="R116" s="128"/>
      <c r="S116" s="128"/>
      <c r="T116" s="126">
        <f>K116*O116</f>
        <v>67.30799999999999</v>
      </c>
      <c r="U116" s="126"/>
      <c r="V116" s="126"/>
      <c r="W116" s="126"/>
      <c r="X116" s="126"/>
      <c r="AG116" s="32">
        <f>+T116</f>
        <v>67.30799999999999</v>
      </c>
      <c r="AI116" s="17"/>
      <c r="AJ116" s="43">
        <v>844.99</v>
      </c>
      <c r="AL116" s="88">
        <f>AG116/AJ116</f>
        <v>0.07965538053704777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>
      <c r="A118" s="112" t="s">
        <v>51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26"/>
      <c r="AG118" s="26"/>
    </row>
    <row r="119" spans="1:35" ht="51" customHeight="1" hidden="1">
      <c r="A119" s="113" t="s">
        <v>4</v>
      </c>
      <c r="B119" s="114"/>
      <c r="C119" s="115" t="s">
        <v>27</v>
      </c>
      <c r="D119" s="116"/>
      <c r="E119" s="116"/>
      <c r="F119" s="116"/>
      <c r="G119" s="116"/>
      <c r="H119" s="117"/>
      <c r="I119" s="118" t="s">
        <v>5</v>
      </c>
      <c r="J119" s="118"/>
      <c r="K119" s="118" t="s">
        <v>28</v>
      </c>
      <c r="L119" s="118"/>
      <c r="M119" s="118"/>
      <c r="N119" s="118"/>
      <c r="O119" s="118" t="str">
        <f>+O114</f>
        <v>Норматив
 расхода питьевой воды, м3 **</v>
      </c>
      <c r="P119" s="118"/>
      <c r="Q119" s="118"/>
      <c r="R119" s="118"/>
      <c r="S119" s="118"/>
      <c r="T119" s="118" t="s">
        <v>6</v>
      </c>
      <c r="U119" s="118"/>
      <c r="V119" s="118"/>
      <c r="W119" s="118"/>
      <c r="X119" s="118"/>
      <c r="AI119" s="17"/>
    </row>
    <row r="120" spans="1:38" ht="12.75" customHeight="1" hidden="1">
      <c r="A120" s="129">
        <v>1</v>
      </c>
      <c r="B120" s="130"/>
      <c r="C120" s="129">
        <v>2</v>
      </c>
      <c r="D120" s="131"/>
      <c r="E120" s="131"/>
      <c r="F120" s="131"/>
      <c r="G120" s="131"/>
      <c r="H120" s="130"/>
      <c r="I120" s="110">
        <v>3</v>
      </c>
      <c r="J120" s="110"/>
      <c r="K120" s="110">
        <v>4</v>
      </c>
      <c r="L120" s="110"/>
      <c r="M120" s="110"/>
      <c r="N120" s="110"/>
      <c r="O120" s="110">
        <v>5</v>
      </c>
      <c r="P120" s="110"/>
      <c r="Q120" s="110"/>
      <c r="R120" s="110"/>
      <c r="S120" s="110"/>
      <c r="T120" s="110">
        <v>6</v>
      </c>
      <c r="U120" s="110"/>
      <c r="V120" s="110"/>
      <c r="W120" s="110"/>
      <c r="X120" s="110"/>
      <c r="AI120" s="17"/>
      <c r="AJ120" s="16"/>
      <c r="AL120" s="16"/>
    </row>
    <row r="121" spans="1:38" ht="12.75" customHeight="1">
      <c r="A121" s="119" t="s">
        <v>44</v>
      </c>
      <c r="B121" s="120"/>
      <c r="C121" s="121" t="s">
        <v>45</v>
      </c>
      <c r="D121" s="122"/>
      <c r="E121" s="122"/>
      <c r="F121" s="122"/>
      <c r="G121" s="122"/>
      <c r="H121" s="123"/>
      <c r="I121" s="124" t="s">
        <v>9</v>
      </c>
      <c r="J121" s="125"/>
      <c r="K121" s="126">
        <f>K108</f>
        <v>15.8</v>
      </c>
      <c r="L121" s="126"/>
      <c r="M121" s="126"/>
      <c r="N121" s="126"/>
      <c r="O121" s="128">
        <v>4.22</v>
      </c>
      <c r="P121" s="128"/>
      <c r="Q121" s="128"/>
      <c r="R121" s="128"/>
      <c r="S121" s="128"/>
      <c r="T121" s="126">
        <f>K121*O121</f>
        <v>66.676</v>
      </c>
      <c r="U121" s="126"/>
      <c r="V121" s="126"/>
      <c r="W121" s="126"/>
      <c r="X121" s="126"/>
      <c r="AG121" s="32">
        <f>+T121</f>
        <v>66.676</v>
      </c>
      <c r="AI121" s="17"/>
      <c r="AJ121" s="43">
        <v>810.49</v>
      </c>
      <c r="AL121" s="88">
        <f>AG121/AJ121</f>
        <v>0.08226628335944923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>
      <c r="A123" s="112" t="s">
        <v>52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</row>
    <row r="124" spans="1:35" ht="51" customHeight="1" hidden="1">
      <c r="A124" s="113" t="s">
        <v>4</v>
      </c>
      <c r="B124" s="114"/>
      <c r="C124" s="115" t="s">
        <v>27</v>
      </c>
      <c r="D124" s="116"/>
      <c r="E124" s="116"/>
      <c r="F124" s="116"/>
      <c r="G124" s="116"/>
      <c r="H124" s="117"/>
      <c r="I124" s="118" t="s">
        <v>5</v>
      </c>
      <c r="J124" s="118"/>
      <c r="K124" s="118" t="s">
        <v>28</v>
      </c>
      <c r="L124" s="118"/>
      <c r="M124" s="118"/>
      <c r="N124" s="118"/>
      <c r="O124" s="118" t="str">
        <f>+O114</f>
        <v>Норматив
 расхода питьевой воды, м3 **</v>
      </c>
      <c r="P124" s="118"/>
      <c r="Q124" s="118"/>
      <c r="R124" s="118"/>
      <c r="S124" s="118"/>
      <c r="T124" s="118" t="s">
        <v>6</v>
      </c>
      <c r="U124" s="118"/>
      <c r="V124" s="118"/>
      <c r="W124" s="118"/>
      <c r="X124" s="118"/>
      <c r="AI124" s="17"/>
    </row>
    <row r="125" spans="1:38" ht="12.75" customHeight="1" hidden="1">
      <c r="A125" s="129">
        <v>1</v>
      </c>
      <c r="B125" s="130"/>
      <c r="C125" s="129">
        <v>2</v>
      </c>
      <c r="D125" s="131"/>
      <c r="E125" s="131"/>
      <c r="F125" s="131"/>
      <c r="G125" s="131"/>
      <c r="H125" s="130"/>
      <c r="I125" s="110">
        <v>3</v>
      </c>
      <c r="J125" s="110"/>
      <c r="K125" s="110">
        <v>4</v>
      </c>
      <c r="L125" s="110"/>
      <c r="M125" s="110"/>
      <c r="N125" s="110"/>
      <c r="O125" s="110">
        <v>5</v>
      </c>
      <c r="P125" s="110"/>
      <c r="Q125" s="110"/>
      <c r="R125" s="110"/>
      <c r="S125" s="110"/>
      <c r="T125" s="110">
        <v>6</v>
      </c>
      <c r="U125" s="110"/>
      <c r="V125" s="110"/>
      <c r="W125" s="110"/>
      <c r="X125" s="110"/>
      <c r="AI125" s="17"/>
      <c r="AJ125" s="16"/>
      <c r="AL125" s="16"/>
    </row>
    <row r="126" spans="1:38" ht="12.75" customHeight="1">
      <c r="A126" s="119" t="s">
        <v>44</v>
      </c>
      <c r="B126" s="120"/>
      <c r="C126" s="121" t="s">
        <v>45</v>
      </c>
      <c r="D126" s="122"/>
      <c r="E126" s="122"/>
      <c r="F126" s="122"/>
      <c r="G126" s="122"/>
      <c r="H126" s="123"/>
      <c r="I126" s="124" t="s">
        <v>9</v>
      </c>
      <c r="J126" s="125"/>
      <c r="K126" s="126">
        <f>K108</f>
        <v>15.8</v>
      </c>
      <c r="L126" s="126"/>
      <c r="M126" s="126"/>
      <c r="N126" s="126"/>
      <c r="O126" s="128">
        <v>4.17</v>
      </c>
      <c r="P126" s="128"/>
      <c r="Q126" s="128"/>
      <c r="R126" s="128"/>
      <c r="S126" s="128"/>
      <c r="T126" s="126">
        <f>K126*O126</f>
        <v>65.886</v>
      </c>
      <c r="U126" s="126"/>
      <c r="V126" s="126"/>
      <c r="W126" s="126"/>
      <c r="X126" s="126"/>
      <c r="AG126" s="32">
        <f>+T126</f>
        <v>65.886</v>
      </c>
      <c r="AI126" s="17"/>
      <c r="AJ126" s="43">
        <v>777.52</v>
      </c>
      <c r="AL126" s="88">
        <f>AG126/AJ126</f>
        <v>0.08473865624035394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>
      <c r="A128" s="112" t="s">
        <v>53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</row>
    <row r="129" spans="1:35" ht="51" customHeight="1" hidden="1">
      <c r="A129" s="113" t="s">
        <v>4</v>
      </c>
      <c r="B129" s="114"/>
      <c r="C129" s="115" t="s">
        <v>27</v>
      </c>
      <c r="D129" s="116"/>
      <c r="E129" s="116"/>
      <c r="F129" s="116"/>
      <c r="G129" s="116"/>
      <c r="H129" s="117"/>
      <c r="I129" s="118" t="s">
        <v>5</v>
      </c>
      <c r="J129" s="118"/>
      <c r="K129" s="118" t="s">
        <v>28</v>
      </c>
      <c r="L129" s="118"/>
      <c r="M129" s="118"/>
      <c r="N129" s="118"/>
      <c r="O129" s="118" t="str">
        <f>+O114</f>
        <v>Норматив
 расхода питьевой воды, м3 **</v>
      </c>
      <c r="P129" s="118"/>
      <c r="Q129" s="118"/>
      <c r="R129" s="118"/>
      <c r="S129" s="118"/>
      <c r="T129" s="118" t="s">
        <v>6</v>
      </c>
      <c r="U129" s="118"/>
      <c r="V129" s="118"/>
      <c r="W129" s="118"/>
      <c r="X129" s="118"/>
      <c r="AI129" s="17"/>
    </row>
    <row r="130" spans="1:38" ht="12.75" customHeight="1" hidden="1">
      <c r="A130" s="129">
        <v>1</v>
      </c>
      <c r="B130" s="130"/>
      <c r="C130" s="129">
        <v>2</v>
      </c>
      <c r="D130" s="131"/>
      <c r="E130" s="131"/>
      <c r="F130" s="131"/>
      <c r="G130" s="131"/>
      <c r="H130" s="130"/>
      <c r="I130" s="110">
        <v>3</v>
      </c>
      <c r="J130" s="110"/>
      <c r="K130" s="110">
        <v>4</v>
      </c>
      <c r="L130" s="110"/>
      <c r="M130" s="110"/>
      <c r="N130" s="110"/>
      <c r="O130" s="110">
        <v>5</v>
      </c>
      <c r="P130" s="110"/>
      <c r="Q130" s="110"/>
      <c r="R130" s="110"/>
      <c r="S130" s="110"/>
      <c r="T130" s="110">
        <v>6</v>
      </c>
      <c r="U130" s="110"/>
      <c r="V130" s="110"/>
      <c r="W130" s="110"/>
      <c r="X130" s="110"/>
      <c r="AI130" s="17"/>
      <c r="AJ130" s="16"/>
      <c r="AL130" s="16"/>
    </row>
    <row r="131" spans="1:38" ht="12.75" customHeight="1">
      <c r="A131" s="119" t="s">
        <v>44</v>
      </c>
      <c r="B131" s="120"/>
      <c r="C131" s="121" t="s">
        <v>45</v>
      </c>
      <c r="D131" s="122"/>
      <c r="E131" s="122"/>
      <c r="F131" s="122"/>
      <c r="G131" s="122"/>
      <c r="H131" s="123"/>
      <c r="I131" s="124" t="s">
        <v>9</v>
      </c>
      <c r="J131" s="125"/>
      <c r="K131" s="126">
        <f>K108</f>
        <v>15.8</v>
      </c>
      <c r="L131" s="126"/>
      <c r="M131" s="126"/>
      <c r="N131" s="126"/>
      <c r="O131" s="128">
        <v>3.73</v>
      </c>
      <c r="P131" s="128"/>
      <c r="Q131" s="128"/>
      <c r="R131" s="128"/>
      <c r="S131" s="128"/>
      <c r="T131" s="126">
        <f>K131*O131</f>
        <v>58.934000000000005</v>
      </c>
      <c r="U131" s="126"/>
      <c r="V131" s="126"/>
      <c r="W131" s="126"/>
      <c r="X131" s="126"/>
      <c r="AG131" s="32">
        <f>+T131</f>
        <v>58.934000000000005</v>
      </c>
      <c r="AI131" s="17"/>
      <c r="AJ131" s="43">
        <v>693.58</v>
      </c>
      <c r="AL131" s="88">
        <f>AG131/AJ131</f>
        <v>0.08497073156665418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>
      <c r="A133" s="112" t="s">
        <v>54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</row>
    <row r="134" spans="1:35" ht="51" customHeight="1" hidden="1">
      <c r="A134" s="113" t="s">
        <v>4</v>
      </c>
      <c r="B134" s="114"/>
      <c r="C134" s="115" t="s">
        <v>27</v>
      </c>
      <c r="D134" s="116"/>
      <c r="E134" s="116"/>
      <c r="F134" s="116"/>
      <c r="G134" s="116"/>
      <c r="H134" s="117"/>
      <c r="I134" s="118" t="s">
        <v>5</v>
      </c>
      <c r="J134" s="118"/>
      <c r="K134" s="118" t="s">
        <v>28</v>
      </c>
      <c r="L134" s="118"/>
      <c r="M134" s="118"/>
      <c r="N134" s="118"/>
      <c r="O134" s="118" t="str">
        <f>+O114</f>
        <v>Норматив
 расхода питьевой воды, м3 **</v>
      </c>
      <c r="P134" s="118"/>
      <c r="Q134" s="118"/>
      <c r="R134" s="118"/>
      <c r="S134" s="118"/>
      <c r="T134" s="118" t="s">
        <v>6</v>
      </c>
      <c r="U134" s="118"/>
      <c r="V134" s="118"/>
      <c r="W134" s="118"/>
      <c r="X134" s="118"/>
      <c r="AI134" s="17"/>
    </row>
    <row r="135" spans="1:38" ht="12.75" customHeight="1" hidden="1">
      <c r="A135" s="129">
        <v>1</v>
      </c>
      <c r="B135" s="130"/>
      <c r="C135" s="129">
        <v>2</v>
      </c>
      <c r="D135" s="131"/>
      <c r="E135" s="131"/>
      <c r="F135" s="131"/>
      <c r="G135" s="131"/>
      <c r="H135" s="130"/>
      <c r="I135" s="110">
        <v>3</v>
      </c>
      <c r="J135" s="110"/>
      <c r="K135" s="110">
        <v>4</v>
      </c>
      <c r="L135" s="110"/>
      <c r="M135" s="110"/>
      <c r="N135" s="110"/>
      <c r="O135" s="110">
        <v>5</v>
      </c>
      <c r="P135" s="110"/>
      <c r="Q135" s="110"/>
      <c r="R135" s="110"/>
      <c r="S135" s="110"/>
      <c r="T135" s="110">
        <v>6</v>
      </c>
      <c r="U135" s="110"/>
      <c r="V135" s="110"/>
      <c r="W135" s="110"/>
      <c r="X135" s="110"/>
      <c r="AI135" s="17"/>
      <c r="AJ135" s="16"/>
      <c r="AL135" s="16"/>
    </row>
    <row r="136" spans="1:38" ht="12.75" customHeight="1">
      <c r="A136" s="119" t="s">
        <v>44</v>
      </c>
      <c r="B136" s="120"/>
      <c r="C136" s="121" t="s">
        <v>45</v>
      </c>
      <c r="D136" s="122"/>
      <c r="E136" s="122"/>
      <c r="F136" s="122"/>
      <c r="G136" s="122"/>
      <c r="H136" s="123"/>
      <c r="I136" s="124" t="s">
        <v>9</v>
      </c>
      <c r="J136" s="125"/>
      <c r="K136" s="126">
        <f>K108</f>
        <v>15.8</v>
      </c>
      <c r="L136" s="126"/>
      <c r="M136" s="126"/>
      <c r="N136" s="126"/>
      <c r="O136" s="128">
        <v>2.97</v>
      </c>
      <c r="P136" s="128"/>
      <c r="Q136" s="128"/>
      <c r="R136" s="128"/>
      <c r="S136" s="128"/>
      <c r="T136" s="126">
        <f>K136*O136</f>
        <v>46.926</v>
      </c>
      <c r="U136" s="126"/>
      <c r="V136" s="126"/>
      <c r="W136" s="126"/>
      <c r="X136" s="126"/>
      <c r="AG136" s="32">
        <f>+T136</f>
        <v>46.926</v>
      </c>
      <c r="AI136" s="17"/>
      <c r="AJ136" s="43">
        <v>609.59</v>
      </c>
      <c r="AL136" s="88">
        <f>AG136/AJ136</f>
        <v>0.0769796092455585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>
      <c r="A138" s="112" t="s">
        <v>55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1:35" ht="51" customHeight="1" hidden="1">
      <c r="A139" s="113" t="s">
        <v>4</v>
      </c>
      <c r="B139" s="114"/>
      <c r="C139" s="115" t="s">
        <v>27</v>
      </c>
      <c r="D139" s="116"/>
      <c r="E139" s="116"/>
      <c r="F139" s="116"/>
      <c r="G139" s="116"/>
      <c r="H139" s="117"/>
      <c r="I139" s="118" t="s">
        <v>5</v>
      </c>
      <c r="J139" s="118"/>
      <c r="K139" s="118" t="s">
        <v>28</v>
      </c>
      <c r="L139" s="118"/>
      <c r="M139" s="118"/>
      <c r="N139" s="118"/>
      <c r="O139" s="118" t="str">
        <f>+O114</f>
        <v>Норматив
 расхода питьевой воды, м3 **</v>
      </c>
      <c r="P139" s="118"/>
      <c r="Q139" s="118"/>
      <c r="R139" s="118"/>
      <c r="S139" s="118"/>
      <c r="T139" s="118" t="s">
        <v>6</v>
      </c>
      <c r="U139" s="118"/>
      <c r="V139" s="118"/>
      <c r="W139" s="118"/>
      <c r="X139" s="118"/>
      <c r="AI139" s="17"/>
    </row>
    <row r="140" spans="1:38" ht="12.75" customHeight="1" hidden="1">
      <c r="A140" s="129">
        <v>1</v>
      </c>
      <c r="B140" s="130"/>
      <c r="C140" s="129">
        <v>2</v>
      </c>
      <c r="D140" s="131"/>
      <c r="E140" s="131"/>
      <c r="F140" s="131"/>
      <c r="G140" s="131"/>
      <c r="H140" s="130"/>
      <c r="I140" s="110">
        <v>3</v>
      </c>
      <c r="J140" s="110"/>
      <c r="K140" s="110">
        <v>4</v>
      </c>
      <c r="L140" s="110"/>
      <c r="M140" s="110"/>
      <c r="N140" s="110"/>
      <c r="O140" s="110">
        <v>5</v>
      </c>
      <c r="P140" s="110"/>
      <c r="Q140" s="110"/>
      <c r="R140" s="110"/>
      <c r="S140" s="110"/>
      <c r="T140" s="110">
        <v>6</v>
      </c>
      <c r="U140" s="110"/>
      <c r="V140" s="110"/>
      <c r="W140" s="110"/>
      <c r="X140" s="110"/>
      <c r="AI140" s="17"/>
      <c r="AJ140" s="16"/>
      <c r="AL140" s="16"/>
    </row>
    <row r="141" spans="1:38" ht="12.75" customHeight="1">
      <c r="A141" s="119" t="s">
        <v>44</v>
      </c>
      <c r="B141" s="120"/>
      <c r="C141" s="121" t="s">
        <v>45</v>
      </c>
      <c r="D141" s="122"/>
      <c r="E141" s="122"/>
      <c r="F141" s="122"/>
      <c r="G141" s="122"/>
      <c r="H141" s="123"/>
      <c r="I141" s="124" t="s">
        <v>9</v>
      </c>
      <c r="J141" s="125"/>
      <c r="K141" s="126">
        <f>K108</f>
        <v>15.8</v>
      </c>
      <c r="L141" s="126"/>
      <c r="M141" s="126"/>
      <c r="N141" s="126"/>
      <c r="O141" s="128">
        <v>2.62</v>
      </c>
      <c r="P141" s="128"/>
      <c r="Q141" s="128"/>
      <c r="R141" s="128"/>
      <c r="S141" s="128"/>
      <c r="T141" s="126">
        <f>K141*O141</f>
        <v>41.396</v>
      </c>
      <c r="U141" s="126"/>
      <c r="V141" s="126"/>
      <c r="W141" s="126"/>
      <c r="X141" s="126"/>
      <c r="AG141" s="32">
        <f>+T141</f>
        <v>41.396</v>
      </c>
      <c r="AI141" s="17"/>
      <c r="AJ141" s="43">
        <v>440.15</v>
      </c>
      <c r="AL141" s="88">
        <f>AG141/AJ141</f>
        <v>0.0940497557650801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>
      <c r="A143" s="112" t="s">
        <v>56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</row>
    <row r="144" spans="1:35" ht="51" customHeight="1" hidden="1">
      <c r="A144" s="113" t="s">
        <v>4</v>
      </c>
      <c r="B144" s="114"/>
      <c r="C144" s="115" t="s">
        <v>27</v>
      </c>
      <c r="D144" s="116"/>
      <c r="E144" s="116"/>
      <c r="F144" s="116"/>
      <c r="G144" s="116"/>
      <c r="H144" s="117"/>
      <c r="I144" s="118" t="s">
        <v>5</v>
      </c>
      <c r="J144" s="118"/>
      <c r="K144" s="118" t="s">
        <v>28</v>
      </c>
      <c r="L144" s="118"/>
      <c r="M144" s="118"/>
      <c r="N144" s="118"/>
      <c r="O144" s="118" t="str">
        <f>+O114</f>
        <v>Норматив
 расхода питьевой воды, м3 **</v>
      </c>
      <c r="P144" s="118"/>
      <c r="Q144" s="118"/>
      <c r="R144" s="118"/>
      <c r="S144" s="118"/>
      <c r="T144" s="118" t="s">
        <v>6</v>
      </c>
      <c r="U144" s="118"/>
      <c r="V144" s="118"/>
      <c r="W144" s="118"/>
      <c r="X144" s="118"/>
      <c r="AI144" s="17"/>
    </row>
    <row r="145" spans="1:38" ht="12.75" customHeight="1" hidden="1">
      <c r="A145" s="129">
        <v>1</v>
      </c>
      <c r="B145" s="130"/>
      <c r="C145" s="129">
        <v>2</v>
      </c>
      <c r="D145" s="131"/>
      <c r="E145" s="131"/>
      <c r="F145" s="131"/>
      <c r="G145" s="131"/>
      <c r="H145" s="130"/>
      <c r="I145" s="110">
        <v>3</v>
      </c>
      <c r="J145" s="110"/>
      <c r="K145" s="110">
        <v>4</v>
      </c>
      <c r="L145" s="110"/>
      <c r="M145" s="110"/>
      <c r="N145" s="110"/>
      <c r="O145" s="110">
        <v>5</v>
      </c>
      <c r="P145" s="110"/>
      <c r="Q145" s="110"/>
      <c r="R145" s="110"/>
      <c r="S145" s="110"/>
      <c r="T145" s="110">
        <v>6</v>
      </c>
      <c r="U145" s="110"/>
      <c r="V145" s="110"/>
      <c r="W145" s="110"/>
      <c r="X145" s="110"/>
      <c r="AI145" s="17"/>
      <c r="AJ145" s="16"/>
      <c r="AL145" s="16"/>
    </row>
    <row r="146" spans="1:38" ht="12.75" customHeight="1">
      <c r="A146" s="119" t="s">
        <v>44</v>
      </c>
      <c r="B146" s="120"/>
      <c r="C146" s="121" t="s">
        <v>45</v>
      </c>
      <c r="D146" s="122"/>
      <c r="E146" s="122"/>
      <c r="F146" s="122"/>
      <c r="G146" s="122"/>
      <c r="H146" s="123"/>
      <c r="I146" s="124" t="s">
        <v>9</v>
      </c>
      <c r="J146" s="125"/>
      <c r="K146" s="126">
        <f>K108</f>
        <v>15.8</v>
      </c>
      <c r="L146" s="126"/>
      <c r="M146" s="126"/>
      <c r="N146" s="126"/>
      <c r="O146" s="128">
        <v>2.32</v>
      </c>
      <c r="P146" s="128"/>
      <c r="Q146" s="128"/>
      <c r="R146" s="128"/>
      <c r="S146" s="128"/>
      <c r="T146" s="126">
        <f>K146*O146</f>
        <v>36.656</v>
      </c>
      <c r="U146" s="126"/>
      <c r="V146" s="126"/>
      <c r="W146" s="126"/>
      <c r="X146" s="126"/>
      <c r="AG146" s="32">
        <f>+T146</f>
        <v>36.656</v>
      </c>
      <c r="AI146" s="17"/>
      <c r="AJ146" s="43">
        <v>440.15</v>
      </c>
      <c r="AL146" s="88">
        <f>AG146/AJ146</f>
        <v>0.08328069976144496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12" t="s">
        <v>57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</row>
    <row r="149" spans="1:35" ht="51" customHeight="1" hidden="1">
      <c r="A149" s="113" t="s">
        <v>4</v>
      </c>
      <c r="B149" s="114"/>
      <c r="C149" s="115" t="s">
        <v>27</v>
      </c>
      <c r="D149" s="116"/>
      <c r="E149" s="116"/>
      <c r="F149" s="116"/>
      <c r="G149" s="116"/>
      <c r="H149" s="117"/>
      <c r="I149" s="118" t="s">
        <v>5</v>
      </c>
      <c r="J149" s="118"/>
      <c r="K149" s="118" t="s">
        <v>28</v>
      </c>
      <c r="L149" s="118"/>
      <c r="M149" s="118"/>
      <c r="N149" s="118"/>
      <c r="O149" s="118" t="s">
        <v>43</v>
      </c>
      <c r="P149" s="118"/>
      <c r="Q149" s="118"/>
      <c r="R149" s="118"/>
      <c r="S149" s="118"/>
      <c r="T149" s="118" t="s">
        <v>6</v>
      </c>
      <c r="U149" s="118"/>
      <c r="V149" s="118"/>
      <c r="W149" s="118"/>
      <c r="X149" s="118"/>
      <c r="AI149" s="17"/>
    </row>
    <row r="150" spans="1:38" ht="12.75" customHeight="1" hidden="1">
      <c r="A150" s="129">
        <v>1</v>
      </c>
      <c r="B150" s="130"/>
      <c r="C150" s="129">
        <v>2</v>
      </c>
      <c r="D150" s="131"/>
      <c r="E150" s="131"/>
      <c r="F150" s="131"/>
      <c r="G150" s="131"/>
      <c r="H150" s="130"/>
      <c r="I150" s="110">
        <v>3</v>
      </c>
      <c r="J150" s="110"/>
      <c r="K150" s="110">
        <v>4</v>
      </c>
      <c r="L150" s="110"/>
      <c r="M150" s="110"/>
      <c r="N150" s="110"/>
      <c r="O150" s="110">
        <v>5</v>
      </c>
      <c r="P150" s="110"/>
      <c r="Q150" s="110"/>
      <c r="R150" s="110"/>
      <c r="S150" s="110"/>
      <c r="T150" s="110">
        <v>6</v>
      </c>
      <c r="U150" s="110"/>
      <c r="V150" s="110"/>
      <c r="W150" s="110"/>
      <c r="X150" s="110"/>
      <c r="AI150" s="17"/>
      <c r="AJ150" s="16"/>
      <c r="AL150" s="16"/>
    </row>
    <row r="151" spans="1:38" ht="12.75" customHeight="1">
      <c r="A151" s="119" t="s">
        <v>44</v>
      </c>
      <c r="B151" s="120"/>
      <c r="C151" s="121" t="s">
        <v>45</v>
      </c>
      <c r="D151" s="122"/>
      <c r="E151" s="122"/>
      <c r="F151" s="122"/>
      <c r="G151" s="122"/>
      <c r="H151" s="123"/>
      <c r="I151" s="124" t="s">
        <v>9</v>
      </c>
      <c r="J151" s="125"/>
      <c r="K151" s="126">
        <f>K108</f>
        <v>15.8</v>
      </c>
      <c r="L151" s="126"/>
      <c r="M151" s="126"/>
      <c r="N151" s="126"/>
      <c r="O151" s="128">
        <v>1.91</v>
      </c>
      <c r="P151" s="128"/>
      <c r="Q151" s="128"/>
      <c r="R151" s="128"/>
      <c r="S151" s="128"/>
      <c r="T151" s="126">
        <f>K151*O151</f>
        <v>30.178</v>
      </c>
      <c r="U151" s="126"/>
      <c r="V151" s="126"/>
      <c r="W151" s="126"/>
      <c r="X151" s="126"/>
      <c r="AG151" s="32">
        <f>+T151</f>
        <v>30.178</v>
      </c>
      <c r="AI151" s="17"/>
      <c r="AJ151" s="43">
        <v>155.6</v>
      </c>
      <c r="AL151" s="88">
        <f>AG151/AJ151</f>
        <v>0.19394601542416454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12" t="s">
        <v>58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</row>
    <row r="154" spans="1:35" ht="51" customHeight="1" hidden="1">
      <c r="A154" s="113" t="s">
        <v>4</v>
      </c>
      <c r="B154" s="114"/>
      <c r="C154" s="115" t="s">
        <v>27</v>
      </c>
      <c r="D154" s="116"/>
      <c r="E154" s="116"/>
      <c r="F154" s="116"/>
      <c r="G154" s="116"/>
      <c r="H154" s="117"/>
      <c r="I154" s="118" t="s">
        <v>5</v>
      </c>
      <c r="J154" s="118"/>
      <c r="K154" s="118" t="s">
        <v>28</v>
      </c>
      <c r="L154" s="118"/>
      <c r="M154" s="118"/>
      <c r="N154" s="118"/>
      <c r="O154" s="118" t="s">
        <v>43</v>
      </c>
      <c r="P154" s="118"/>
      <c r="Q154" s="118"/>
      <c r="R154" s="118"/>
      <c r="S154" s="118"/>
      <c r="T154" s="118" t="s">
        <v>6</v>
      </c>
      <c r="U154" s="118"/>
      <c r="V154" s="118"/>
      <c r="W154" s="118"/>
      <c r="X154" s="118"/>
      <c r="AI154" s="17"/>
    </row>
    <row r="155" spans="1:38" ht="12.75" customHeight="1" hidden="1">
      <c r="A155" s="129">
        <v>1</v>
      </c>
      <c r="B155" s="130"/>
      <c r="C155" s="129">
        <v>2</v>
      </c>
      <c r="D155" s="131"/>
      <c r="E155" s="131"/>
      <c r="F155" s="131"/>
      <c r="G155" s="131"/>
      <c r="H155" s="130"/>
      <c r="I155" s="110">
        <v>3</v>
      </c>
      <c r="J155" s="110"/>
      <c r="K155" s="110">
        <v>4</v>
      </c>
      <c r="L155" s="110"/>
      <c r="M155" s="110"/>
      <c r="N155" s="110"/>
      <c r="O155" s="110">
        <v>5</v>
      </c>
      <c r="P155" s="110"/>
      <c r="Q155" s="110"/>
      <c r="R155" s="110"/>
      <c r="S155" s="110"/>
      <c r="T155" s="110">
        <v>6</v>
      </c>
      <c r="U155" s="110"/>
      <c r="V155" s="110"/>
      <c r="W155" s="110"/>
      <c r="X155" s="110"/>
      <c r="AI155" s="17"/>
      <c r="AJ155" s="16"/>
      <c r="AL155" s="16"/>
    </row>
    <row r="156" spans="1:38" ht="12.75" customHeight="1">
      <c r="A156" s="119" t="s">
        <v>44</v>
      </c>
      <c r="B156" s="120"/>
      <c r="C156" s="121" t="s">
        <v>45</v>
      </c>
      <c r="D156" s="122"/>
      <c r="E156" s="122"/>
      <c r="F156" s="122"/>
      <c r="G156" s="122"/>
      <c r="H156" s="123"/>
      <c r="I156" s="124" t="s">
        <v>9</v>
      </c>
      <c r="J156" s="125"/>
      <c r="K156" s="126">
        <f>K108</f>
        <v>15.8</v>
      </c>
      <c r="L156" s="126"/>
      <c r="M156" s="126"/>
      <c r="N156" s="126"/>
      <c r="O156" s="128">
        <v>1.17</v>
      </c>
      <c r="P156" s="128"/>
      <c r="Q156" s="128"/>
      <c r="R156" s="128"/>
      <c r="S156" s="128"/>
      <c r="T156" s="126">
        <f>K156*O156</f>
        <v>18.486</v>
      </c>
      <c r="U156" s="126"/>
      <c r="V156" s="126"/>
      <c r="W156" s="126"/>
      <c r="X156" s="126"/>
      <c r="AG156" s="32">
        <f>+T156</f>
        <v>18.486</v>
      </c>
      <c r="AI156" s="17"/>
      <c r="AJ156" s="43">
        <v>155.6</v>
      </c>
      <c r="AL156" s="88">
        <f>AG156/AJ156</f>
        <v>0.11880462724935734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12" t="s">
        <v>59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</row>
    <row r="159" spans="1:35" ht="51" customHeight="1" hidden="1">
      <c r="A159" s="113" t="s">
        <v>4</v>
      </c>
      <c r="B159" s="114"/>
      <c r="C159" s="115" t="s">
        <v>27</v>
      </c>
      <c r="D159" s="116"/>
      <c r="E159" s="116"/>
      <c r="F159" s="116"/>
      <c r="G159" s="116"/>
      <c r="H159" s="117"/>
      <c r="I159" s="118" t="s">
        <v>5</v>
      </c>
      <c r="J159" s="118"/>
      <c r="K159" s="118" t="s">
        <v>28</v>
      </c>
      <c r="L159" s="118"/>
      <c r="M159" s="118"/>
      <c r="N159" s="118"/>
      <c r="O159" s="118" t="s">
        <v>43</v>
      </c>
      <c r="P159" s="118"/>
      <c r="Q159" s="118"/>
      <c r="R159" s="118"/>
      <c r="S159" s="118"/>
      <c r="T159" s="118" t="s">
        <v>6</v>
      </c>
      <c r="U159" s="118"/>
      <c r="V159" s="118"/>
      <c r="W159" s="118"/>
      <c r="X159" s="118"/>
      <c r="AI159" s="17"/>
    </row>
    <row r="160" spans="1:38" ht="12.75" customHeight="1" hidden="1">
      <c r="A160" s="129">
        <v>1</v>
      </c>
      <c r="B160" s="130"/>
      <c r="C160" s="129">
        <v>2</v>
      </c>
      <c r="D160" s="131"/>
      <c r="E160" s="131"/>
      <c r="F160" s="131"/>
      <c r="G160" s="131"/>
      <c r="H160" s="130"/>
      <c r="I160" s="110">
        <v>3</v>
      </c>
      <c r="J160" s="110"/>
      <c r="K160" s="110">
        <v>4</v>
      </c>
      <c r="L160" s="110"/>
      <c r="M160" s="110"/>
      <c r="N160" s="110"/>
      <c r="O160" s="110">
        <v>5</v>
      </c>
      <c r="P160" s="110"/>
      <c r="Q160" s="110"/>
      <c r="R160" s="110"/>
      <c r="S160" s="110"/>
      <c r="T160" s="110">
        <v>6</v>
      </c>
      <c r="U160" s="110"/>
      <c r="V160" s="110"/>
      <c r="W160" s="110"/>
      <c r="X160" s="110"/>
      <c r="AI160" s="17"/>
      <c r="AJ160" s="16"/>
      <c r="AL160" s="16"/>
    </row>
    <row r="161" spans="1:38" ht="12.75" customHeight="1">
      <c r="A161" s="119" t="s">
        <v>44</v>
      </c>
      <c r="B161" s="120"/>
      <c r="C161" s="121" t="s">
        <v>45</v>
      </c>
      <c r="D161" s="122"/>
      <c r="E161" s="122"/>
      <c r="F161" s="122"/>
      <c r="G161" s="122"/>
      <c r="H161" s="123"/>
      <c r="I161" s="124" t="s">
        <v>9</v>
      </c>
      <c r="J161" s="125"/>
      <c r="K161" s="126">
        <f>K108</f>
        <v>15.8</v>
      </c>
      <c r="L161" s="126"/>
      <c r="M161" s="126"/>
      <c r="N161" s="126"/>
      <c r="O161" s="128">
        <v>2.97</v>
      </c>
      <c r="P161" s="128"/>
      <c r="Q161" s="128"/>
      <c r="R161" s="128"/>
      <c r="S161" s="128"/>
      <c r="T161" s="126">
        <f>K161*O161</f>
        <v>46.926</v>
      </c>
      <c r="U161" s="126"/>
      <c r="V161" s="126"/>
      <c r="W161" s="126"/>
      <c r="X161" s="126"/>
      <c r="AG161" s="32">
        <f>+T161</f>
        <v>46.926</v>
      </c>
      <c r="AI161" s="17"/>
      <c r="AJ161" s="43">
        <v>375.04</v>
      </c>
      <c r="AL161" s="88">
        <f>AG161/AJ161</f>
        <v>0.12512265358361774</v>
      </c>
    </row>
    <row r="162" spans="4:35" ht="9" customHeight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27" t="s">
        <v>47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6"/>
      <c r="AG163" s="16"/>
      <c r="AH163" s="19"/>
      <c r="AI163" s="20"/>
      <c r="AJ163" s="48"/>
      <c r="AL163" s="48"/>
    </row>
    <row r="164" ht="6.75" customHeight="1">
      <c r="AI164" s="17"/>
    </row>
    <row r="165" spans="1:33" s="27" customFormat="1" ht="28.5" customHeight="1">
      <c r="A165" s="112" t="s">
        <v>61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26"/>
      <c r="AG165" s="26"/>
    </row>
    <row r="166" spans="1:35" ht="51" customHeight="1">
      <c r="A166" s="113" t="s">
        <v>4</v>
      </c>
      <c r="B166" s="114"/>
      <c r="C166" s="115" t="s">
        <v>27</v>
      </c>
      <c r="D166" s="116"/>
      <c r="E166" s="116"/>
      <c r="F166" s="116"/>
      <c r="G166" s="116"/>
      <c r="H166" s="117"/>
      <c r="I166" s="118" t="s">
        <v>5</v>
      </c>
      <c r="J166" s="118"/>
      <c r="K166" s="118" t="s">
        <v>28</v>
      </c>
      <c r="L166" s="118"/>
      <c r="M166" s="118"/>
      <c r="N166" s="118"/>
      <c r="O166" s="118" t="s">
        <v>43</v>
      </c>
      <c r="P166" s="118"/>
      <c r="Q166" s="118"/>
      <c r="R166" s="118"/>
      <c r="S166" s="118"/>
      <c r="T166" s="118" t="s">
        <v>6</v>
      </c>
      <c r="U166" s="118"/>
      <c r="V166" s="118"/>
      <c r="W166" s="118"/>
      <c r="X166" s="118"/>
      <c r="AI166" s="17"/>
    </row>
    <row r="167" spans="1:38" ht="12.75" customHeight="1">
      <c r="A167" s="129">
        <v>1</v>
      </c>
      <c r="B167" s="130"/>
      <c r="C167" s="129">
        <v>2</v>
      </c>
      <c r="D167" s="131"/>
      <c r="E167" s="131"/>
      <c r="F167" s="131"/>
      <c r="G167" s="131"/>
      <c r="H167" s="130"/>
      <c r="I167" s="110">
        <v>3</v>
      </c>
      <c r="J167" s="110"/>
      <c r="K167" s="110">
        <v>4</v>
      </c>
      <c r="L167" s="110"/>
      <c r="M167" s="110"/>
      <c r="N167" s="110"/>
      <c r="O167" s="110">
        <v>5</v>
      </c>
      <c r="P167" s="110"/>
      <c r="Q167" s="110"/>
      <c r="R167" s="110"/>
      <c r="S167" s="110"/>
      <c r="T167" s="135" t="s">
        <v>87</v>
      </c>
      <c r="U167" s="136"/>
      <c r="V167" s="136"/>
      <c r="W167" s="136"/>
      <c r="X167" s="137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19" t="s">
        <v>44</v>
      </c>
      <c r="B168" s="120"/>
      <c r="C168" s="121" t="s">
        <v>45</v>
      </c>
      <c r="D168" s="122"/>
      <c r="E168" s="122"/>
      <c r="F168" s="122"/>
      <c r="G168" s="122"/>
      <c r="H168" s="123"/>
      <c r="I168" s="124" t="s">
        <v>9</v>
      </c>
      <c r="J168" s="125"/>
      <c r="K168" s="126">
        <f>+K161</f>
        <v>15.8</v>
      </c>
      <c r="L168" s="126"/>
      <c r="M168" s="126"/>
      <c r="N168" s="126"/>
      <c r="O168" s="128">
        <v>7.56</v>
      </c>
      <c r="P168" s="128"/>
      <c r="Q168" s="128"/>
      <c r="R168" s="128"/>
      <c r="S168" s="128"/>
      <c r="T168" s="126">
        <f>K168*O168</f>
        <v>119.448</v>
      </c>
      <c r="U168" s="126"/>
      <c r="V168" s="126"/>
      <c r="W168" s="126"/>
      <c r="X168" s="126"/>
      <c r="AG168" s="32">
        <f>+T168</f>
        <v>119.448</v>
      </c>
      <c r="AI168" s="17"/>
      <c r="AJ168" s="43">
        <v>844.99</v>
      </c>
      <c r="AL168" s="88">
        <f>AG168/AJ168</f>
        <v>0.14136025278405662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12" t="s">
        <v>62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26"/>
      <c r="AG170" s="26"/>
    </row>
    <row r="171" spans="1:35" ht="51" customHeight="1" hidden="1">
      <c r="A171" s="113" t="s">
        <v>4</v>
      </c>
      <c r="B171" s="114"/>
      <c r="C171" s="115" t="s">
        <v>27</v>
      </c>
      <c r="D171" s="116"/>
      <c r="E171" s="116"/>
      <c r="F171" s="116"/>
      <c r="G171" s="116"/>
      <c r="H171" s="117"/>
      <c r="I171" s="118" t="s">
        <v>5</v>
      </c>
      <c r="J171" s="118"/>
      <c r="K171" s="118" t="s">
        <v>28</v>
      </c>
      <c r="L171" s="118"/>
      <c r="M171" s="118"/>
      <c r="N171" s="118"/>
      <c r="O171" s="118" t="s">
        <v>43</v>
      </c>
      <c r="P171" s="118"/>
      <c r="Q171" s="118"/>
      <c r="R171" s="118"/>
      <c r="S171" s="118"/>
      <c r="T171" s="118" t="s">
        <v>6</v>
      </c>
      <c r="U171" s="118"/>
      <c r="V171" s="118"/>
      <c r="W171" s="118"/>
      <c r="X171" s="118"/>
      <c r="AI171" s="17"/>
    </row>
    <row r="172" spans="1:38" ht="12.75" customHeight="1" hidden="1">
      <c r="A172" s="129">
        <v>1</v>
      </c>
      <c r="B172" s="130"/>
      <c r="C172" s="129">
        <v>2</v>
      </c>
      <c r="D172" s="131"/>
      <c r="E172" s="131"/>
      <c r="F172" s="131"/>
      <c r="G172" s="131"/>
      <c r="H172" s="130"/>
      <c r="I172" s="110">
        <v>3</v>
      </c>
      <c r="J172" s="110"/>
      <c r="K172" s="110">
        <v>4</v>
      </c>
      <c r="L172" s="110"/>
      <c r="M172" s="110"/>
      <c r="N172" s="110"/>
      <c r="O172" s="110">
        <v>5</v>
      </c>
      <c r="P172" s="110"/>
      <c r="Q172" s="110"/>
      <c r="R172" s="110"/>
      <c r="S172" s="110"/>
      <c r="T172" s="110">
        <v>6</v>
      </c>
      <c r="U172" s="110"/>
      <c r="V172" s="110"/>
      <c r="W172" s="110"/>
      <c r="X172" s="110"/>
      <c r="AI172" s="17"/>
      <c r="AJ172" s="16"/>
      <c r="AL172" s="16"/>
    </row>
    <row r="173" spans="1:38" ht="12.75" customHeight="1">
      <c r="A173" s="119" t="s">
        <v>44</v>
      </c>
      <c r="B173" s="120"/>
      <c r="C173" s="121" t="s">
        <v>45</v>
      </c>
      <c r="D173" s="122"/>
      <c r="E173" s="122"/>
      <c r="F173" s="122"/>
      <c r="G173" s="122"/>
      <c r="H173" s="123"/>
      <c r="I173" s="124" t="s">
        <v>9</v>
      </c>
      <c r="J173" s="125"/>
      <c r="K173" s="126">
        <f>+K168</f>
        <v>15.8</v>
      </c>
      <c r="L173" s="126"/>
      <c r="M173" s="126"/>
      <c r="N173" s="126"/>
      <c r="O173" s="128">
        <v>7.46</v>
      </c>
      <c r="P173" s="128"/>
      <c r="Q173" s="128"/>
      <c r="R173" s="128"/>
      <c r="S173" s="128"/>
      <c r="T173" s="126">
        <f>K173*O173</f>
        <v>117.86800000000001</v>
      </c>
      <c r="U173" s="126"/>
      <c r="V173" s="126"/>
      <c r="W173" s="126"/>
      <c r="X173" s="126"/>
      <c r="AG173" s="32">
        <f>+T173</f>
        <v>117.86800000000001</v>
      </c>
      <c r="AI173" s="17"/>
      <c r="AJ173" s="43">
        <v>810.49</v>
      </c>
      <c r="AL173" s="88">
        <f>AG173/AJ173</f>
        <v>0.14542807437476096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>
      <c r="A175" s="112" t="s">
        <v>63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</row>
    <row r="176" spans="1:35" ht="51" customHeight="1" hidden="1">
      <c r="A176" s="113" t="s">
        <v>4</v>
      </c>
      <c r="B176" s="114"/>
      <c r="C176" s="115" t="s">
        <v>27</v>
      </c>
      <c r="D176" s="116"/>
      <c r="E176" s="116"/>
      <c r="F176" s="116"/>
      <c r="G176" s="116"/>
      <c r="H176" s="117"/>
      <c r="I176" s="118" t="s">
        <v>5</v>
      </c>
      <c r="J176" s="118"/>
      <c r="K176" s="118" t="s">
        <v>28</v>
      </c>
      <c r="L176" s="118"/>
      <c r="M176" s="118"/>
      <c r="N176" s="118"/>
      <c r="O176" s="118" t="s">
        <v>43</v>
      </c>
      <c r="P176" s="118"/>
      <c r="Q176" s="118"/>
      <c r="R176" s="118"/>
      <c r="S176" s="118"/>
      <c r="T176" s="118" t="s">
        <v>6</v>
      </c>
      <c r="U176" s="118"/>
      <c r="V176" s="118"/>
      <c r="W176" s="118"/>
      <c r="X176" s="118"/>
      <c r="AI176" s="17"/>
    </row>
    <row r="177" spans="1:38" ht="12.75" customHeight="1" hidden="1">
      <c r="A177" s="129">
        <v>1</v>
      </c>
      <c r="B177" s="130"/>
      <c r="C177" s="129">
        <v>2</v>
      </c>
      <c r="D177" s="131"/>
      <c r="E177" s="131"/>
      <c r="F177" s="131"/>
      <c r="G177" s="131"/>
      <c r="H177" s="130"/>
      <c r="I177" s="110">
        <v>3</v>
      </c>
      <c r="J177" s="110"/>
      <c r="K177" s="110">
        <v>4</v>
      </c>
      <c r="L177" s="110"/>
      <c r="M177" s="110"/>
      <c r="N177" s="110"/>
      <c r="O177" s="110">
        <v>5</v>
      </c>
      <c r="P177" s="110"/>
      <c r="Q177" s="110"/>
      <c r="R177" s="110"/>
      <c r="S177" s="110"/>
      <c r="T177" s="110">
        <v>6</v>
      </c>
      <c r="U177" s="110"/>
      <c r="V177" s="110"/>
      <c r="W177" s="110"/>
      <c r="X177" s="110"/>
      <c r="AI177" s="17"/>
      <c r="AJ177" s="16"/>
      <c r="AL177" s="16"/>
    </row>
    <row r="178" spans="1:38" ht="12.75" customHeight="1">
      <c r="A178" s="119" t="s">
        <v>44</v>
      </c>
      <c r="B178" s="120"/>
      <c r="C178" s="121" t="s">
        <v>45</v>
      </c>
      <c r="D178" s="122"/>
      <c r="E178" s="122"/>
      <c r="F178" s="122"/>
      <c r="G178" s="122"/>
      <c r="H178" s="123"/>
      <c r="I178" s="124" t="s">
        <v>9</v>
      </c>
      <c r="J178" s="125"/>
      <c r="K178" s="126">
        <f>+K173</f>
        <v>15.8</v>
      </c>
      <c r="L178" s="126"/>
      <c r="M178" s="126"/>
      <c r="N178" s="126"/>
      <c r="O178" s="128">
        <v>7.36</v>
      </c>
      <c r="P178" s="128"/>
      <c r="Q178" s="128"/>
      <c r="R178" s="128"/>
      <c r="S178" s="128"/>
      <c r="T178" s="126">
        <f>K178*O178</f>
        <v>116.28800000000001</v>
      </c>
      <c r="U178" s="126"/>
      <c r="V178" s="126"/>
      <c r="W178" s="126"/>
      <c r="X178" s="126"/>
      <c r="AG178" s="32">
        <f>+T178</f>
        <v>116.28800000000001</v>
      </c>
      <c r="AI178" s="17"/>
      <c r="AJ178" s="43">
        <v>777.52</v>
      </c>
      <c r="AL178" s="88">
        <f>AG178/AJ178</f>
        <v>0.14956271221319067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>
      <c r="A180" s="112" t="s">
        <v>64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</row>
    <row r="181" spans="1:35" ht="51" customHeight="1" hidden="1">
      <c r="A181" s="113" t="s">
        <v>4</v>
      </c>
      <c r="B181" s="114"/>
      <c r="C181" s="115" t="s">
        <v>27</v>
      </c>
      <c r="D181" s="116"/>
      <c r="E181" s="116"/>
      <c r="F181" s="116"/>
      <c r="G181" s="116"/>
      <c r="H181" s="117"/>
      <c r="I181" s="118" t="s">
        <v>5</v>
      </c>
      <c r="J181" s="118"/>
      <c r="K181" s="118" t="s">
        <v>28</v>
      </c>
      <c r="L181" s="118"/>
      <c r="M181" s="118"/>
      <c r="N181" s="118"/>
      <c r="O181" s="118" t="s">
        <v>43</v>
      </c>
      <c r="P181" s="118"/>
      <c r="Q181" s="118"/>
      <c r="R181" s="118"/>
      <c r="S181" s="118"/>
      <c r="T181" s="118" t="s">
        <v>6</v>
      </c>
      <c r="U181" s="118"/>
      <c r="V181" s="118"/>
      <c r="W181" s="118"/>
      <c r="X181" s="118"/>
      <c r="AI181" s="17"/>
    </row>
    <row r="182" spans="1:38" ht="12.75" customHeight="1" hidden="1">
      <c r="A182" s="129">
        <v>1</v>
      </c>
      <c r="B182" s="130"/>
      <c r="C182" s="129">
        <v>2</v>
      </c>
      <c r="D182" s="131"/>
      <c r="E182" s="131"/>
      <c r="F182" s="131"/>
      <c r="G182" s="131"/>
      <c r="H182" s="130"/>
      <c r="I182" s="110">
        <v>3</v>
      </c>
      <c r="J182" s="110"/>
      <c r="K182" s="110">
        <v>4</v>
      </c>
      <c r="L182" s="110"/>
      <c r="M182" s="110"/>
      <c r="N182" s="110"/>
      <c r="O182" s="110">
        <v>5</v>
      </c>
      <c r="P182" s="110"/>
      <c r="Q182" s="110"/>
      <c r="R182" s="110"/>
      <c r="S182" s="110"/>
      <c r="T182" s="110">
        <v>6</v>
      </c>
      <c r="U182" s="110"/>
      <c r="V182" s="110"/>
      <c r="W182" s="110"/>
      <c r="X182" s="110"/>
      <c r="AI182" s="17"/>
      <c r="AJ182" s="16"/>
      <c r="AL182" s="16"/>
    </row>
    <row r="183" spans="1:38" ht="12.75" customHeight="1">
      <c r="A183" s="119" t="s">
        <v>44</v>
      </c>
      <c r="B183" s="120"/>
      <c r="C183" s="121" t="s">
        <v>45</v>
      </c>
      <c r="D183" s="122"/>
      <c r="E183" s="122"/>
      <c r="F183" s="122"/>
      <c r="G183" s="122"/>
      <c r="H183" s="123"/>
      <c r="I183" s="124" t="s">
        <v>9</v>
      </c>
      <c r="J183" s="125"/>
      <c r="K183" s="126">
        <f>+K178</f>
        <v>15.8</v>
      </c>
      <c r="L183" s="126"/>
      <c r="M183" s="126"/>
      <c r="N183" s="126"/>
      <c r="O183" s="128">
        <v>7.16</v>
      </c>
      <c r="P183" s="128"/>
      <c r="Q183" s="128"/>
      <c r="R183" s="128"/>
      <c r="S183" s="128"/>
      <c r="T183" s="126">
        <f>K183*O183</f>
        <v>113.12800000000001</v>
      </c>
      <c r="U183" s="126"/>
      <c r="V183" s="126"/>
      <c r="W183" s="126"/>
      <c r="X183" s="126"/>
      <c r="AG183" s="32">
        <f>+T183</f>
        <v>113.12800000000001</v>
      </c>
      <c r="AI183" s="17"/>
      <c r="AJ183" s="43">
        <v>693.58</v>
      </c>
      <c r="AL183" s="88">
        <f>AG183/AJ183</f>
        <v>0.1631073560367946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>
      <c r="A185" s="112" t="s">
        <v>65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</row>
    <row r="186" spans="1:35" ht="51" customHeight="1" hidden="1">
      <c r="A186" s="113" t="s">
        <v>4</v>
      </c>
      <c r="B186" s="114"/>
      <c r="C186" s="115" t="s">
        <v>27</v>
      </c>
      <c r="D186" s="116"/>
      <c r="E186" s="116"/>
      <c r="F186" s="116"/>
      <c r="G186" s="116"/>
      <c r="H186" s="117"/>
      <c r="I186" s="118" t="s">
        <v>5</v>
      </c>
      <c r="J186" s="118"/>
      <c r="K186" s="118" t="s">
        <v>28</v>
      </c>
      <c r="L186" s="118"/>
      <c r="M186" s="118"/>
      <c r="N186" s="118"/>
      <c r="O186" s="118" t="s">
        <v>43</v>
      </c>
      <c r="P186" s="118"/>
      <c r="Q186" s="118"/>
      <c r="R186" s="118"/>
      <c r="S186" s="118"/>
      <c r="T186" s="118" t="s">
        <v>6</v>
      </c>
      <c r="U186" s="118"/>
      <c r="V186" s="118"/>
      <c r="W186" s="118"/>
      <c r="X186" s="118"/>
      <c r="AI186" s="17"/>
    </row>
    <row r="187" spans="1:38" ht="12.75" customHeight="1" hidden="1">
      <c r="A187" s="129">
        <v>1</v>
      </c>
      <c r="B187" s="130"/>
      <c r="C187" s="129">
        <v>2</v>
      </c>
      <c r="D187" s="131"/>
      <c r="E187" s="131"/>
      <c r="F187" s="131"/>
      <c r="G187" s="131"/>
      <c r="H187" s="130"/>
      <c r="I187" s="110">
        <v>3</v>
      </c>
      <c r="J187" s="110"/>
      <c r="K187" s="110">
        <v>4</v>
      </c>
      <c r="L187" s="110"/>
      <c r="M187" s="110"/>
      <c r="N187" s="110"/>
      <c r="O187" s="110">
        <v>5</v>
      </c>
      <c r="P187" s="110"/>
      <c r="Q187" s="110"/>
      <c r="R187" s="110"/>
      <c r="S187" s="110"/>
      <c r="T187" s="110">
        <v>6</v>
      </c>
      <c r="U187" s="110"/>
      <c r="V187" s="110"/>
      <c r="W187" s="110"/>
      <c r="X187" s="110"/>
      <c r="AI187" s="17"/>
      <c r="AJ187" s="16"/>
      <c r="AL187" s="16"/>
    </row>
    <row r="188" spans="1:38" ht="12.75" customHeight="1">
      <c r="A188" s="119" t="s">
        <v>44</v>
      </c>
      <c r="B188" s="120"/>
      <c r="C188" s="121" t="s">
        <v>45</v>
      </c>
      <c r="D188" s="122"/>
      <c r="E188" s="122"/>
      <c r="F188" s="122"/>
      <c r="G188" s="122"/>
      <c r="H188" s="123"/>
      <c r="I188" s="124" t="s">
        <v>9</v>
      </c>
      <c r="J188" s="125"/>
      <c r="K188" s="126">
        <f>+K183</f>
        <v>15.8</v>
      </c>
      <c r="L188" s="126"/>
      <c r="M188" s="126"/>
      <c r="N188" s="126"/>
      <c r="O188" s="128">
        <v>6.36</v>
      </c>
      <c r="P188" s="128"/>
      <c r="Q188" s="128"/>
      <c r="R188" s="128"/>
      <c r="S188" s="128"/>
      <c r="T188" s="126">
        <f>K188*O188</f>
        <v>100.48800000000001</v>
      </c>
      <c r="U188" s="126"/>
      <c r="V188" s="126"/>
      <c r="W188" s="126"/>
      <c r="X188" s="126"/>
      <c r="AG188" s="32">
        <f>+T188</f>
        <v>100.48800000000001</v>
      </c>
      <c r="AI188" s="17"/>
      <c r="AJ188" s="43">
        <v>609.59</v>
      </c>
      <c r="AL188" s="88">
        <f>AG188/AJ188</f>
        <v>0.16484522383897374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>
      <c r="A190" s="112" t="s">
        <v>55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</row>
    <row r="191" spans="1:35" ht="51" customHeight="1" hidden="1">
      <c r="A191" s="113" t="s">
        <v>4</v>
      </c>
      <c r="B191" s="114"/>
      <c r="C191" s="115" t="s">
        <v>27</v>
      </c>
      <c r="D191" s="116"/>
      <c r="E191" s="116"/>
      <c r="F191" s="116"/>
      <c r="G191" s="116"/>
      <c r="H191" s="117"/>
      <c r="I191" s="118" t="s">
        <v>5</v>
      </c>
      <c r="J191" s="118"/>
      <c r="K191" s="118" t="s">
        <v>28</v>
      </c>
      <c r="L191" s="118"/>
      <c r="M191" s="118"/>
      <c r="N191" s="118"/>
      <c r="O191" s="118" t="s">
        <v>43</v>
      </c>
      <c r="P191" s="118"/>
      <c r="Q191" s="118"/>
      <c r="R191" s="118"/>
      <c r="S191" s="118"/>
      <c r="T191" s="118" t="s">
        <v>6</v>
      </c>
      <c r="U191" s="118"/>
      <c r="V191" s="118"/>
      <c r="W191" s="118"/>
      <c r="X191" s="118"/>
      <c r="AI191" s="17"/>
    </row>
    <row r="192" spans="1:38" ht="12.75" customHeight="1" hidden="1">
      <c r="A192" s="129">
        <v>1</v>
      </c>
      <c r="B192" s="130"/>
      <c r="C192" s="129">
        <v>2</v>
      </c>
      <c r="D192" s="131"/>
      <c r="E192" s="131"/>
      <c r="F192" s="131"/>
      <c r="G192" s="131"/>
      <c r="H192" s="130"/>
      <c r="I192" s="110">
        <v>3</v>
      </c>
      <c r="J192" s="110"/>
      <c r="K192" s="110">
        <v>4</v>
      </c>
      <c r="L192" s="110"/>
      <c r="M192" s="110"/>
      <c r="N192" s="110"/>
      <c r="O192" s="110">
        <v>5</v>
      </c>
      <c r="P192" s="110"/>
      <c r="Q192" s="110"/>
      <c r="R192" s="110"/>
      <c r="S192" s="110"/>
      <c r="T192" s="110">
        <v>6</v>
      </c>
      <c r="U192" s="110"/>
      <c r="V192" s="110"/>
      <c r="W192" s="110"/>
      <c r="X192" s="110"/>
      <c r="AI192" s="17"/>
      <c r="AJ192" s="16"/>
      <c r="AL192" s="16"/>
    </row>
    <row r="193" spans="1:38" ht="12.75" customHeight="1">
      <c r="A193" s="119" t="s">
        <v>44</v>
      </c>
      <c r="B193" s="120"/>
      <c r="C193" s="121" t="s">
        <v>45</v>
      </c>
      <c r="D193" s="122"/>
      <c r="E193" s="122"/>
      <c r="F193" s="122"/>
      <c r="G193" s="122"/>
      <c r="H193" s="123"/>
      <c r="I193" s="124" t="s">
        <v>9</v>
      </c>
      <c r="J193" s="125"/>
      <c r="K193" s="126">
        <f>+K188</f>
        <v>15.8</v>
      </c>
      <c r="L193" s="126"/>
      <c r="M193" s="126"/>
      <c r="N193" s="126"/>
      <c r="O193" s="128">
        <v>3.86</v>
      </c>
      <c r="P193" s="128"/>
      <c r="Q193" s="128"/>
      <c r="R193" s="128"/>
      <c r="S193" s="128"/>
      <c r="T193" s="126">
        <f>K193*O193</f>
        <v>60.988</v>
      </c>
      <c r="U193" s="126"/>
      <c r="V193" s="126"/>
      <c r="W193" s="126"/>
      <c r="X193" s="126"/>
      <c r="AG193" s="32">
        <f>+T193</f>
        <v>60.988</v>
      </c>
      <c r="AI193" s="17"/>
      <c r="AJ193" s="43">
        <v>440.15</v>
      </c>
      <c r="AL193" s="88">
        <f>AG193/AJ193</f>
        <v>0.13856185391343862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12" t="s">
        <v>56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spans="1:35" ht="51" customHeight="1" hidden="1">
      <c r="A196" s="113" t="s">
        <v>4</v>
      </c>
      <c r="B196" s="114"/>
      <c r="C196" s="115" t="s">
        <v>27</v>
      </c>
      <c r="D196" s="116"/>
      <c r="E196" s="116"/>
      <c r="F196" s="116"/>
      <c r="G196" s="116"/>
      <c r="H196" s="117"/>
      <c r="I196" s="118" t="s">
        <v>5</v>
      </c>
      <c r="J196" s="118"/>
      <c r="K196" s="118" t="s">
        <v>28</v>
      </c>
      <c r="L196" s="118"/>
      <c r="M196" s="118"/>
      <c r="N196" s="118"/>
      <c r="O196" s="118" t="s">
        <v>43</v>
      </c>
      <c r="P196" s="118"/>
      <c r="Q196" s="118"/>
      <c r="R196" s="118"/>
      <c r="S196" s="118"/>
      <c r="T196" s="118" t="s">
        <v>6</v>
      </c>
      <c r="U196" s="118"/>
      <c r="V196" s="118"/>
      <c r="W196" s="118"/>
      <c r="X196" s="118"/>
      <c r="AI196" s="17"/>
    </row>
    <row r="197" spans="1:38" ht="12.75" customHeight="1" hidden="1">
      <c r="A197" s="129">
        <v>1</v>
      </c>
      <c r="B197" s="130"/>
      <c r="C197" s="129">
        <v>2</v>
      </c>
      <c r="D197" s="131"/>
      <c r="E197" s="131"/>
      <c r="F197" s="131"/>
      <c r="G197" s="131"/>
      <c r="H197" s="130"/>
      <c r="I197" s="110">
        <v>3</v>
      </c>
      <c r="J197" s="110"/>
      <c r="K197" s="110">
        <v>4</v>
      </c>
      <c r="L197" s="110"/>
      <c r="M197" s="110"/>
      <c r="N197" s="110"/>
      <c r="O197" s="110">
        <v>5</v>
      </c>
      <c r="P197" s="110"/>
      <c r="Q197" s="110"/>
      <c r="R197" s="110"/>
      <c r="S197" s="110"/>
      <c r="T197" s="135" t="s">
        <v>87</v>
      </c>
      <c r="U197" s="136"/>
      <c r="V197" s="136"/>
      <c r="W197" s="136"/>
      <c r="X197" s="137"/>
      <c r="AI197" s="17"/>
      <c r="AJ197" s="16"/>
      <c r="AL197" s="16"/>
    </row>
    <row r="198" spans="1:38" ht="12.75" customHeight="1">
      <c r="A198" s="119" t="s">
        <v>44</v>
      </c>
      <c r="B198" s="120"/>
      <c r="C198" s="121" t="s">
        <v>45</v>
      </c>
      <c r="D198" s="122"/>
      <c r="E198" s="122"/>
      <c r="F198" s="122"/>
      <c r="G198" s="122"/>
      <c r="H198" s="123"/>
      <c r="I198" s="124" t="s">
        <v>9</v>
      </c>
      <c r="J198" s="125"/>
      <c r="K198" s="126">
        <f>+K193</f>
        <v>15.8</v>
      </c>
      <c r="L198" s="126"/>
      <c r="M198" s="126"/>
      <c r="N198" s="126"/>
      <c r="O198" s="128">
        <v>3.09</v>
      </c>
      <c r="P198" s="128"/>
      <c r="Q198" s="128"/>
      <c r="R198" s="128"/>
      <c r="S198" s="128"/>
      <c r="T198" s="126">
        <f>K198*O198</f>
        <v>48.822</v>
      </c>
      <c r="U198" s="126"/>
      <c r="V198" s="126"/>
      <c r="W198" s="126"/>
      <c r="X198" s="126"/>
      <c r="AG198" s="32">
        <f>+T198</f>
        <v>48.822</v>
      </c>
      <c r="AI198" s="17"/>
      <c r="AJ198" s="43">
        <v>440.15</v>
      </c>
      <c r="AL198" s="88">
        <f>AG198/AJ198</f>
        <v>0.1109212768374418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>
      <c r="A200" s="112" t="s">
        <v>66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spans="1:35" ht="51" customHeight="1" hidden="1">
      <c r="A201" s="113" t="s">
        <v>4</v>
      </c>
      <c r="B201" s="114"/>
      <c r="C201" s="115" t="s">
        <v>27</v>
      </c>
      <c r="D201" s="116"/>
      <c r="E201" s="116"/>
      <c r="F201" s="116"/>
      <c r="G201" s="116"/>
      <c r="H201" s="117"/>
      <c r="I201" s="118" t="s">
        <v>5</v>
      </c>
      <c r="J201" s="118"/>
      <c r="K201" s="118" t="s">
        <v>28</v>
      </c>
      <c r="L201" s="118"/>
      <c r="M201" s="118"/>
      <c r="N201" s="118"/>
      <c r="O201" s="118" t="s">
        <v>43</v>
      </c>
      <c r="P201" s="118"/>
      <c r="Q201" s="118"/>
      <c r="R201" s="118"/>
      <c r="S201" s="118"/>
      <c r="T201" s="118" t="s">
        <v>6</v>
      </c>
      <c r="U201" s="118"/>
      <c r="V201" s="118"/>
      <c r="W201" s="118"/>
      <c r="X201" s="118"/>
      <c r="AI201" s="17"/>
    </row>
    <row r="202" spans="1:38" ht="12.75" customHeight="1" hidden="1">
      <c r="A202" s="129">
        <v>1</v>
      </c>
      <c r="B202" s="130"/>
      <c r="C202" s="129">
        <v>2</v>
      </c>
      <c r="D202" s="131"/>
      <c r="E202" s="131"/>
      <c r="F202" s="131"/>
      <c r="G202" s="131"/>
      <c r="H202" s="130"/>
      <c r="I202" s="110">
        <v>3</v>
      </c>
      <c r="J202" s="110"/>
      <c r="K202" s="110">
        <v>4</v>
      </c>
      <c r="L202" s="110"/>
      <c r="M202" s="110"/>
      <c r="N202" s="110"/>
      <c r="O202" s="110">
        <v>5</v>
      </c>
      <c r="P202" s="110"/>
      <c r="Q202" s="110"/>
      <c r="R202" s="110"/>
      <c r="S202" s="110"/>
      <c r="T202" s="110">
        <v>6</v>
      </c>
      <c r="U202" s="110"/>
      <c r="V202" s="110"/>
      <c r="W202" s="110"/>
      <c r="X202" s="110"/>
      <c r="AI202" s="17"/>
      <c r="AJ202" s="16"/>
      <c r="AL202" s="16"/>
    </row>
    <row r="203" spans="1:38" ht="12.75" customHeight="1">
      <c r="A203" s="119" t="s">
        <v>44</v>
      </c>
      <c r="B203" s="120"/>
      <c r="C203" s="121" t="s">
        <v>45</v>
      </c>
      <c r="D203" s="122"/>
      <c r="E203" s="122"/>
      <c r="F203" s="122"/>
      <c r="G203" s="122"/>
      <c r="H203" s="123"/>
      <c r="I203" s="124" t="s">
        <v>9</v>
      </c>
      <c r="J203" s="125"/>
      <c r="K203" s="126">
        <f>+K198</f>
        <v>15.8</v>
      </c>
      <c r="L203" s="126"/>
      <c r="M203" s="126"/>
      <c r="N203" s="126"/>
      <c r="O203" s="128">
        <v>3.15</v>
      </c>
      <c r="P203" s="128"/>
      <c r="Q203" s="128"/>
      <c r="R203" s="128"/>
      <c r="S203" s="128"/>
      <c r="T203" s="126">
        <f>K203*O203</f>
        <v>49.77</v>
      </c>
      <c r="U203" s="126"/>
      <c r="V203" s="126"/>
      <c r="W203" s="126"/>
      <c r="X203" s="126"/>
      <c r="AG203" s="32">
        <f>+T203</f>
        <v>49.77</v>
      </c>
      <c r="AI203" s="17"/>
      <c r="AJ203" s="43">
        <v>155.6</v>
      </c>
      <c r="AL203" s="88">
        <f>AG203/AJ203</f>
        <v>0.3198586118251928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>
      <c r="A205" s="112" t="s">
        <v>67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spans="1:35" ht="51" customHeight="1" hidden="1">
      <c r="A206" s="113" t="s">
        <v>4</v>
      </c>
      <c r="B206" s="114"/>
      <c r="C206" s="115" t="s">
        <v>27</v>
      </c>
      <c r="D206" s="116"/>
      <c r="E206" s="116"/>
      <c r="F206" s="116"/>
      <c r="G206" s="116"/>
      <c r="H206" s="117"/>
      <c r="I206" s="118" t="s">
        <v>5</v>
      </c>
      <c r="J206" s="118"/>
      <c r="K206" s="118" t="s">
        <v>28</v>
      </c>
      <c r="L206" s="118"/>
      <c r="M206" s="118"/>
      <c r="N206" s="118"/>
      <c r="O206" s="118" t="s">
        <v>43</v>
      </c>
      <c r="P206" s="118"/>
      <c r="Q206" s="118"/>
      <c r="R206" s="118"/>
      <c r="S206" s="118"/>
      <c r="T206" s="118" t="s">
        <v>6</v>
      </c>
      <c r="U206" s="118"/>
      <c r="V206" s="118"/>
      <c r="W206" s="118"/>
      <c r="X206" s="118"/>
      <c r="AI206" s="17"/>
    </row>
    <row r="207" spans="1:38" ht="12.75" customHeight="1" hidden="1">
      <c r="A207" s="129">
        <v>1</v>
      </c>
      <c r="B207" s="130"/>
      <c r="C207" s="129">
        <v>2</v>
      </c>
      <c r="D207" s="131"/>
      <c r="E207" s="131"/>
      <c r="F207" s="131"/>
      <c r="G207" s="131"/>
      <c r="H207" s="130"/>
      <c r="I207" s="110">
        <v>3</v>
      </c>
      <c r="J207" s="110"/>
      <c r="K207" s="110">
        <v>4</v>
      </c>
      <c r="L207" s="110"/>
      <c r="M207" s="110"/>
      <c r="N207" s="110"/>
      <c r="O207" s="110">
        <v>5</v>
      </c>
      <c r="P207" s="110"/>
      <c r="Q207" s="110"/>
      <c r="R207" s="110"/>
      <c r="S207" s="110"/>
      <c r="T207" s="110">
        <v>6</v>
      </c>
      <c r="U207" s="110"/>
      <c r="V207" s="110"/>
      <c r="W207" s="110"/>
      <c r="X207" s="110"/>
      <c r="AI207" s="17"/>
      <c r="AJ207" s="16"/>
      <c r="AL207" s="16"/>
    </row>
    <row r="208" spans="1:38" ht="12.75" customHeight="1">
      <c r="A208" s="119" t="s">
        <v>44</v>
      </c>
      <c r="B208" s="120"/>
      <c r="C208" s="121" t="s">
        <v>45</v>
      </c>
      <c r="D208" s="122"/>
      <c r="E208" s="122"/>
      <c r="F208" s="122"/>
      <c r="G208" s="122"/>
      <c r="H208" s="123"/>
      <c r="I208" s="124" t="s">
        <v>9</v>
      </c>
      <c r="J208" s="125"/>
      <c r="K208" s="126">
        <f>+K203</f>
        <v>15.8</v>
      </c>
      <c r="L208" s="126"/>
      <c r="M208" s="126"/>
      <c r="N208" s="126"/>
      <c r="O208" s="128">
        <v>1.72</v>
      </c>
      <c r="P208" s="128"/>
      <c r="Q208" s="128"/>
      <c r="R208" s="128"/>
      <c r="S208" s="128"/>
      <c r="T208" s="126">
        <f>K208*O208</f>
        <v>27.176000000000002</v>
      </c>
      <c r="U208" s="126"/>
      <c r="V208" s="126"/>
      <c r="W208" s="126"/>
      <c r="X208" s="126"/>
      <c r="AG208" s="32">
        <f>+T208</f>
        <v>27.176000000000002</v>
      </c>
      <c r="AI208" s="17"/>
      <c r="AJ208" s="43">
        <v>155.6</v>
      </c>
      <c r="AL208" s="88">
        <f>AG208/AJ208</f>
        <v>0.17465295629820055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12" t="s">
        <v>68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spans="1:35" ht="51" customHeight="1" hidden="1">
      <c r="A211" s="113" t="s">
        <v>4</v>
      </c>
      <c r="B211" s="114"/>
      <c r="C211" s="115" t="s">
        <v>27</v>
      </c>
      <c r="D211" s="116"/>
      <c r="E211" s="116"/>
      <c r="F211" s="116"/>
      <c r="G211" s="116"/>
      <c r="H211" s="117"/>
      <c r="I211" s="118" t="s">
        <v>5</v>
      </c>
      <c r="J211" s="118"/>
      <c r="K211" s="118" t="s">
        <v>28</v>
      </c>
      <c r="L211" s="118"/>
      <c r="M211" s="118"/>
      <c r="N211" s="118"/>
      <c r="O211" s="118" t="s">
        <v>43</v>
      </c>
      <c r="P211" s="118"/>
      <c r="Q211" s="118"/>
      <c r="R211" s="118"/>
      <c r="S211" s="118"/>
      <c r="T211" s="118" t="s">
        <v>6</v>
      </c>
      <c r="U211" s="118"/>
      <c r="V211" s="118"/>
      <c r="W211" s="118"/>
      <c r="X211" s="118"/>
      <c r="AI211" s="17"/>
    </row>
    <row r="212" spans="1:38" ht="12.75" customHeight="1" hidden="1">
      <c r="A212" s="129">
        <v>1</v>
      </c>
      <c r="B212" s="130"/>
      <c r="C212" s="129">
        <v>2</v>
      </c>
      <c r="D212" s="131"/>
      <c r="E212" s="131"/>
      <c r="F212" s="131"/>
      <c r="G212" s="131"/>
      <c r="H212" s="130"/>
      <c r="I212" s="110">
        <v>3</v>
      </c>
      <c r="J212" s="110"/>
      <c r="K212" s="110">
        <v>4</v>
      </c>
      <c r="L212" s="110"/>
      <c r="M212" s="110"/>
      <c r="N212" s="110"/>
      <c r="O212" s="110">
        <v>5</v>
      </c>
      <c r="P212" s="110"/>
      <c r="Q212" s="110"/>
      <c r="R212" s="110"/>
      <c r="S212" s="110"/>
      <c r="T212" s="110">
        <v>6</v>
      </c>
      <c r="U212" s="110"/>
      <c r="V212" s="110"/>
      <c r="W212" s="110"/>
      <c r="X212" s="110"/>
      <c r="AI212" s="17"/>
      <c r="AJ212" s="16"/>
      <c r="AL212" s="16"/>
    </row>
    <row r="213" spans="1:38" ht="12.75" customHeight="1">
      <c r="A213" s="119" t="s">
        <v>44</v>
      </c>
      <c r="B213" s="120"/>
      <c r="C213" s="121" t="s">
        <v>45</v>
      </c>
      <c r="D213" s="122"/>
      <c r="E213" s="122"/>
      <c r="F213" s="122"/>
      <c r="G213" s="122"/>
      <c r="H213" s="123"/>
      <c r="I213" s="124" t="s">
        <v>9</v>
      </c>
      <c r="J213" s="125"/>
      <c r="K213" s="126">
        <f>+K208</f>
        <v>15.8</v>
      </c>
      <c r="L213" s="126"/>
      <c r="M213" s="126"/>
      <c r="N213" s="126"/>
      <c r="O213" s="128">
        <v>1.2</v>
      </c>
      <c r="P213" s="128"/>
      <c r="Q213" s="128"/>
      <c r="R213" s="128"/>
      <c r="S213" s="128"/>
      <c r="T213" s="126">
        <f>K213*O213</f>
        <v>18.96</v>
      </c>
      <c r="U213" s="126"/>
      <c r="V213" s="126"/>
      <c r="W213" s="126"/>
      <c r="X213" s="126"/>
      <c r="AG213" s="32">
        <f>+T213</f>
        <v>18.96</v>
      </c>
      <c r="AI213" s="17"/>
      <c r="AJ213" s="43">
        <v>440.15</v>
      </c>
      <c r="AL213" s="88">
        <f>AG213/AJ213</f>
        <v>0.043076224014540504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>
      <c r="A215" s="112" t="s">
        <v>69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</row>
    <row r="216" spans="1:35" ht="51" customHeight="1" hidden="1">
      <c r="A216" s="113" t="s">
        <v>4</v>
      </c>
      <c r="B216" s="114"/>
      <c r="C216" s="115" t="s">
        <v>27</v>
      </c>
      <c r="D216" s="116"/>
      <c r="E216" s="116"/>
      <c r="F216" s="116"/>
      <c r="G216" s="116"/>
      <c r="H216" s="117"/>
      <c r="I216" s="118" t="s">
        <v>5</v>
      </c>
      <c r="J216" s="118"/>
      <c r="K216" s="118" t="s">
        <v>28</v>
      </c>
      <c r="L216" s="118"/>
      <c r="M216" s="118"/>
      <c r="N216" s="118"/>
      <c r="O216" s="118" t="s">
        <v>43</v>
      </c>
      <c r="P216" s="118"/>
      <c r="Q216" s="118"/>
      <c r="R216" s="118"/>
      <c r="S216" s="118"/>
      <c r="T216" s="118" t="s">
        <v>6</v>
      </c>
      <c r="U216" s="118"/>
      <c r="V216" s="118"/>
      <c r="W216" s="118"/>
      <c r="X216" s="118"/>
      <c r="AI216" s="17"/>
    </row>
    <row r="217" spans="1:38" ht="12.75" customHeight="1" hidden="1">
      <c r="A217" s="129">
        <v>1</v>
      </c>
      <c r="B217" s="130"/>
      <c r="C217" s="129">
        <v>2</v>
      </c>
      <c r="D217" s="131"/>
      <c r="E217" s="131"/>
      <c r="F217" s="131"/>
      <c r="G217" s="131"/>
      <c r="H217" s="130"/>
      <c r="I217" s="110">
        <v>3</v>
      </c>
      <c r="J217" s="110"/>
      <c r="K217" s="110">
        <v>4</v>
      </c>
      <c r="L217" s="110"/>
      <c r="M217" s="110"/>
      <c r="N217" s="110"/>
      <c r="O217" s="110">
        <v>5</v>
      </c>
      <c r="P217" s="110"/>
      <c r="Q217" s="110"/>
      <c r="R217" s="110"/>
      <c r="S217" s="110"/>
      <c r="T217" s="110">
        <v>6</v>
      </c>
      <c r="U217" s="110"/>
      <c r="V217" s="110"/>
      <c r="W217" s="110"/>
      <c r="X217" s="110"/>
      <c r="AI217" s="17"/>
      <c r="AJ217" s="16"/>
      <c r="AL217" s="16"/>
    </row>
    <row r="218" spans="1:38" ht="12.75" customHeight="1">
      <c r="A218" s="119" t="s">
        <v>44</v>
      </c>
      <c r="B218" s="120"/>
      <c r="C218" s="121" t="s">
        <v>45</v>
      </c>
      <c r="D218" s="122"/>
      <c r="E218" s="122"/>
      <c r="F218" s="122"/>
      <c r="G218" s="122"/>
      <c r="H218" s="123"/>
      <c r="I218" s="124" t="s">
        <v>9</v>
      </c>
      <c r="J218" s="125"/>
      <c r="K218" s="126">
        <f>+K213</f>
        <v>15.8</v>
      </c>
      <c r="L218" s="126"/>
      <c r="M218" s="126"/>
      <c r="N218" s="126"/>
      <c r="O218" s="128">
        <v>2.97</v>
      </c>
      <c r="P218" s="128"/>
      <c r="Q218" s="128"/>
      <c r="R218" s="128"/>
      <c r="S218" s="128"/>
      <c r="T218" s="126">
        <f>K218*O218</f>
        <v>46.926</v>
      </c>
      <c r="U218" s="126"/>
      <c r="V218" s="126"/>
      <c r="W218" s="126"/>
      <c r="X218" s="126"/>
      <c r="AG218" s="32">
        <f>+T218</f>
        <v>46.926</v>
      </c>
      <c r="AI218" s="17"/>
      <c r="AJ218" s="43">
        <v>375.04</v>
      </c>
      <c r="AL218" s="88">
        <f>AG218/AJ218</f>
        <v>0.12512265358361774</v>
      </c>
    </row>
    <row r="220" spans="2:41" s="35" customFormat="1" ht="0.75" customHeight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65" t="s">
        <v>104</v>
      </c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3"/>
      <c r="AG222" s="28"/>
      <c r="AH222"/>
      <c r="AI222" s="49"/>
    </row>
    <row r="223" ht="12.75" hidden="1">
      <c r="AI223" s="17"/>
    </row>
    <row r="224" spans="1:35" ht="64.5" customHeight="1" hidden="1">
      <c r="A224" s="166" t="s">
        <v>4</v>
      </c>
      <c r="B224" s="167"/>
      <c r="C224" s="167"/>
      <c r="D224" s="167"/>
      <c r="E224" s="167"/>
      <c r="F224" s="167"/>
      <c r="G224" s="167"/>
      <c r="H224" s="168"/>
      <c r="I224" s="111" t="s">
        <v>13</v>
      </c>
      <c r="J224" s="111"/>
      <c r="K224" s="111"/>
      <c r="L224" s="111"/>
      <c r="M224" s="111"/>
      <c r="N224" s="111"/>
      <c r="O224" s="172" t="s">
        <v>14</v>
      </c>
      <c r="P224" s="173"/>
      <c r="Q224" s="173"/>
      <c r="R224" s="173"/>
      <c r="S224" s="174"/>
      <c r="T224" s="111" t="s">
        <v>15</v>
      </c>
      <c r="U224" s="111"/>
      <c r="V224" s="111"/>
      <c r="W224" s="111"/>
      <c r="X224" s="111"/>
      <c r="Y224" s="111"/>
      <c r="Z224" s="111" t="s">
        <v>16</v>
      </c>
      <c r="AA224" s="111"/>
      <c r="AB224" s="111"/>
      <c r="AC224" s="111"/>
      <c r="AD224" s="111"/>
      <c r="AE224" s="111"/>
      <c r="AF224" s="29"/>
      <c r="AI224" s="17"/>
    </row>
    <row r="225" spans="1:35" ht="12.75" customHeight="1" hidden="1">
      <c r="A225" s="169"/>
      <c r="B225" s="170"/>
      <c r="C225" s="170"/>
      <c r="D225" s="170"/>
      <c r="E225" s="170"/>
      <c r="F225" s="170"/>
      <c r="G225" s="170"/>
      <c r="H225" s="171"/>
      <c r="I225" s="111" t="s">
        <v>17</v>
      </c>
      <c r="J225" s="111"/>
      <c r="K225" s="111"/>
      <c r="L225" s="111"/>
      <c r="M225" s="111"/>
      <c r="N225" s="111"/>
      <c r="O225" s="172" t="s">
        <v>18</v>
      </c>
      <c r="P225" s="173"/>
      <c r="Q225" s="173"/>
      <c r="R225" s="173"/>
      <c r="S225" s="174"/>
      <c r="T225" s="111" t="s">
        <v>19</v>
      </c>
      <c r="U225" s="111"/>
      <c r="V225" s="111"/>
      <c r="W225" s="111"/>
      <c r="X225" s="111"/>
      <c r="Y225" s="111"/>
      <c r="Z225" s="111" t="s">
        <v>20</v>
      </c>
      <c r="AA225" s="111"/>
      <c r="AB225" s="111"/>
      <c r="AC225" s="111"/>
      <c r="AD225" s="111"/>
      <c r="AE225" s="111"/>
      <c r="AF225" s="6"/>
      <c r="AI225" s="17"/>
    </row>
    <row r="226" spans="1:38" s="7" customFormat="1" ht="27" customHeight="1" hidden="1">
      <c r="A226" s="177">
        <v>1</v>
      </c>
      <c r="B226" s="178"/>
      <c r="C226" s="178"/>
      <c r="D226" s="178"/>
      <c r="E226" s="178"/>
      <c r="F226" s="178"/>
      <c r="G226" s="178"/>
      <c r="H226" s="179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8">
        <v>4</v>
      </c>
      <c r="U226" s="98"/>
      <c r="V226" s="98"/>
      <c r="W226" s="98"/>
      <c r="X226" s="98"/>
      <c r="Y226" s="98"/>
      <c r="Z226" s="98" t="s">
        <v>70</v>
      </c>
      <c r="AA226" s="98"/>
      <c r="AB226" s="98"/>
      <c r="AC226" s="98"/>
      <c r="AD226" s="98"/>
      <c r="AE226" s="98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9" t="s">
        <v>71</v>
      </c>
      <c r="B227" s="100"/>
      <c r="C227" s="100"/>
      <c r="D227" s="100"/>
      <c r="E227" s="100"/>
      <c r="F227" s="100"/>
      <c r="G227" s="100"/>
      <c r="H227" s="101"/>
      <c r="I227" s="105">
        <v>19.8</v>
      </c>
      <c r="J227" s="105"/>
      <c r="K227" s="105"/>
      <c r="L227" s="105"/>
      <c r="M227" s="105"/>
      <c r="N227" s="105"/>
      <c r="O227" s="106">
        <v>0.0433</v>
      </c>
      <c r="P227" s="107"/>
      <c r="Q227" s="107"/>
      <c r="R227" s="107"/>
      <c r="S227" s="108"/>
      <c r="T227" s="109">
        <f>K17</f>
        <v>2032.8</v>
      </c>
      <c r="U227" s="109"/>
      <c r="V227" s="109"/>
      <c r="W227" s="109"/>
      <c r="X227" s="109"/>
      <c r="Y227" s="109"/>
      <c r="Z227" s="175">
        <f>I227*O227*T227</f>
        <v>1742.8007519999999</v>
      </c>
      <c r="AA227" s="175"/>
      <c r="AB227" s="175"/>
      <c r="AC227" s="175"/>
      <c r="AD227" s="175"/>
      <c r="AE227" s="175"/>
      <c r="AF227" s="90"/>
      <c r="AG227" s="32">
        <f>O227*T227</f>
        <v>88.02024</v>
      </c>
      <c r="AH227"/>
      <c r="AI227" s="51"/>
      <c r="AJ227" s="52">
        <v>54.52</v>
      </c>
      <c r="AL227" s="91">
        <f>AG227/AJ227</f>
        <v>1.6144578136463683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76" t="str">
        <f>CONCATENATE(I227," ",I225," х ",O227," ",O225," х ",T227," ",T225," = ",Z227," ",Z225)</f>
        <v>19,8 кв.м х 0,0433 Гкал/кв.м х 2032,8 руб./Гкал = 1742,800752 руб.</v>
      </c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8"/>
      <c r="AG228" s="34"/>
      <c r="AH228"/>
      <c r="AI228" s="51"/>
    </row>
    <row r="229" spans="1:38" s="33" customFormat="1" ht="23.25" customHeight="1" hidden="1">
      <c r="A229" s="99" t="s">
        <v>105</v>
      </c>
      <c r="B229" s="100"/>
      <c r="C229" s="100"/>
      <c r="D229" s="100"/>
      <c r="E229" s="100"/>
      <c r="F229" s="100"/>
      <c r="G229" s="100"/>
      <c r="H229" s="101"/>
      <c r="I229" s="105">
        <v>19.8</v>
      </c>
      <c r="J229" s="105"/>
      <c r="K229" s="105"/>
      <c r="L229" s="105"/>
      <c r="M229" s="105"/>
      <c r="N229" s="105"/>
      <c r="O229" s="106">
        <v>0.0464</v>
      </c>
      <c r="P229" s="107"/>
      <c r="Q229" s="107"/>
      <c r="R229" s="107"/>
      <c r="S229" s="108"/>
      <c r="T229" s="109">
        <f>+T227</f>
        <v>2032.8</v>
      </c>
      <c r="U229" s="109"/>
      <c r="V229" s="109"/>
      <c r="W229" s="109"/>
      <c r="X229" s="109"/>
      <c r="Y229" s="109"/>
      <c r="Z229" s="175">
        <f>I229*O229*T229</f>
        <v>1867.574016</v>
      </c>
      <c r="AA229" s="175"/>
      <c r="AB229" s="175"/>
      <c r="AC229" s="175"/>
      <c r="AD229" s="175"/>
      <c r="AE229" s="175"/>
      <c r="AF229" s="90"/>
      <c r="AG229" s="32">
        <f>O229*T229</f>
        <v>94.32191999999999</v>
      </c>
      <c r="AH229"/>
      <c r="AI229" s="51"/>
      <c r="AJ229" s="52">
        <v>54.52</v>
      </c>
      <c r="AL229" s="91">
        <f>AG229/AJ229</f>
        <v>1.7300425531914891</v>
      </c>
    </row>
    <row r="230" spans="1:35" s="33" customFormat="1" ht="24" customHeight="1" hidden="1">
      <c r="A230" s="102"/>
      <c r="B230" s="103"/>
      <c r="C230" s="103"/>
      <c r="D230" s="103"/>
      <c r="E230" s="103"/>
      <c r="F230" s="103"/>
      <c r="G230" s="103"/>
      <c r="H230" s="104"/>
      <c r="I230" s="176" t="str">
        <f>CONCATENATE(I229," ",I$225," х ",O229," ",O$225," х ",T229," ",T$225," = ",Z229," ",Z$225)</f>
        <v>19,8 кв.м х 0,0464 Гкал/кв.м х 2032,8 руб./Гкал = 1867,574016 руб.</v>
      </c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8"/>
      <c r="AG230" s="34"/>
      <c r="AH230"/>
      <c r="AI230" s="51"/>
    </row>
    <row r="231" spans="1:38" s="33" customFormat="1" ht="23.25" customHeight="1" hidden="1">
      <c r="A231" s="99" t="s">
        <v>106</v>
      </c>
      <c r="B231" s="100"/>
      <c r="C231" s="100"/>
      <c r="D231" s="100"/>
      <c r="E231" s="100"/>
      <c r="F231" s="100"/>
      <c r="G231" s="100"/>
      <c r="H231" s="101"/>
      <c r="I231" s="105">
        <v>19.8</v>
      </c>
      <c r="J231" s="105"/>
      <c r="K231" s="105"/>
      <c r="L231" s="105"/>
      <c r="M231" s="105"/>
      <c r="N231" s="105"/>
      <c r="O231" s="106">
        <v>0.0476</v>
      </c>
      <c r="P231" s="107"/>
      <c r="Q231" s="107"/>
      <c r="R231" s="107"/>
      <c r="S231" s="108"/>
      <c r="T231" s="109">
        <f>+T227</f>
        <v>2032.8</v>
      </c>
      <c r="U231" s="109"/>
      <c r="V231" s="109"/>
      <c r="W231" s="109"/>
      <c r="X231" s="109"/>
      <c r="Y231" s="109"/>
      <c r="Z231" s="175">
        <f>I231*O231*T231</f>
        <v>1915.873344</v>
      </c>
      <c r="AA231" s="175"/>
      <c r="AB231" s="175"/>
      <c r="AC231" s="175"/>
      <c r="AD231" s="175"/>
      <c r="AE231" s="175"/>
      <c r="AF231" s="90"/>
      <c r="AG231" s="32">
        <f>O231*T231</f>
        <v>96.76128</v>
      </c>
      <c r="AH231"/>
      <c r="AI231" s="51"/>
      <c r="AJ231" s="52">
        <v>54.52</v>
      </c>
      <c r="AL231" s="91">
        <f>AG231/AJ231</f>
        <v>1.7747850330154071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76" t="str">
        <f>CONCATENATE(I231," ",I$225," х ",O231," ",O$225," х ",T231," ",T$225," = ",Z231," ",Z$225)</f>
        <v>19,8 кв.м х 0,0476 Гкал/кв.м х 2032,8 руб./Гкал = 1915,873344 руб.</v>
      </c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8"/>
      <c r="AG232" s="34"/>
      <c r="AH232"/>
      <c r="AI232" s="51"/>
    </row>
    <row r="233" spans="1:38" s="33" customFormat="1" ht="23.25" customHeight="1" hidden="1">
      <c r="A233" s="99" t="s">
        <v>107</v>
      </c>
      <c r="B233" s="100"/>
      <c r="C233" s="100"/>
      <c r="D233" s="100"/>
      <c r="E233" s="100"/>
      <c r="F233" s="100"/>
      <c r="G233" s="100"/>
      <c r="H233" s="101"/>
      <c r="I233" s="105">
        <v>19.8</v>
      </c>
      <c r="J233" s="105"/>
      <c r="K233" s="105"/>
      <c r="L233" s="105"/>
      <c r="M233" s="105"/>
      <c r="N233" s="105"/>
      <c r="O233" s="106">
        <v>0.0541</v>
      </c>
      <c r="P233" s="107"/>
      <c r="Q233" s="107"/>
      <c r="R233" s="107"/>
      <c r="S233" s="108"/>
      <c r="T233" s="109">
        <f>+T227</f>
        <v>2032.8</v>
      </c>
      <c r="U233" s="109"/>
      <c r="V233" s="109"/>
      <c r="W233" s="109"/>
      <c r="X233" s="109"/>
      <c r="Y233" s="109"/>
      <c r="Z233" s="175">
        <f>I233*O233*T233</f>
        <v>2177.494704</v>
      </c>
      <c r="AA233" s="175"/>
      <c r="AB233" s="175"/>
      <c r="AC233" s="175"/>
      <c r="AD233" s="175"/>
      <c r="AE233" s="175"/>
      <c r="AF233" s="90"/>
      <c r="AG233" s="32">
        <f>O233*T233</f>
        <v>109.97448</v>
      </c>
      <c r="AH233"/>
      <c r="AI233" s="51"/>
      <c r="AJ233" s="52">
        <v>54.52</v>
      </c>
      <c r="AL233" s="91">
        <f>AG233/AJ233</f>
        <v>2.0171401320616287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76" t="str">
        <f>CONCATENATE(I233," ",I$225," х ",O233," ",O$225," х ",T233," ",T$225," = ",Z233," ",Z$225)</f>
        <v>19,8 кв.м х 0,0541 Гкал/кв.м х 2032,8 руб./Гкал = 2177,494704 руб.</v>
      </c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8"/>
      <c r="AG234" s="34"/>
      <c r="AH234"/>
      <c r="AI234" s="51"/>
    </row>
    <row r="235" spans="1:38" s="33" customFormat="1" ht="23.25" customHeight="1" hidden="1">
      <c r="A235" s="99" t="s">
        <v>108</v>
      </c>
      <c r="B235" s="100"/>
      <c r="C235" s="100"/>
      <c r="D235" s="100"/>
      <c r="E235" s="100"/>
      <c r="F235" s="100"/>
      <c r="G235" s="100"/>
      <c r="H235" s="101"/>
      <c r="I235" s="105">
        <v>19.8</v>
      </c>
      <c r="J235" s="105"/>
      <c r="K235" s="105"/>
      <c r="L235" s="105"/>
      <c r="M235" s="105"/>
      <c r="N235" s="105"/>
      <c r="O235" s="106">
        <v>0.0331</v>
      </c>
      <c r="P235" s="107"/>
      <c r="Q235" s="107"/>
      <c r="R235" s="107"/>
      <c r="S235" s="108"/>
      <c r="T235" s="109">
        <f>+T227</f>
        <v>2032.8</v>
      </c>
      <c r="U235" s="109"/>
      <c r="V235" s="109"/>
      <c r="W235" s="109"/>
      <c r="X235" s="109"/>
      <c r="Y235" s="109"/>
      <c r="Z235" s="175">
        <f>I235*O235*T235</f>
        <v>1332.2564639999998</v>
      </c>
      <c r="AA235" s="175"/>
      <c r="AB235" s="175"/>
      <c r="AC235" s="175"/>
      <c r="AD235" s="175"/>
      <c r="AE235" s="175"/>
      <c r="AF235" s="90"/>
      <c r="AG235" s="32">
        <f>O235*T235</f>
        <v>67.28568</v>
      </c>
      <c r="AH235"/>
      <c r="AI235" s="51"/>
      <c r="AJ235" s="52">
        <v>54.52</v>
      </c>
      <c r="AL235" s="91">
        <f>AG235/AJ235</f>
        <v>1.2341467351430666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76" t="str">
        <f>CONCATENATE(I235," ",I$225," х ",O235," ",O$225," х ",T235," ",T$225," = ",Z235," ",Z$225)</f>
        <v>19,8 кв.м х 0,0331 Гкал/кв.м х 2032,8 руб./Гкал = 1332,256464 руб.</v>
      </c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8"/>
      <c r="AG236" s="34"/>
      <c r="AH236"/>
      <c r="AI236" s="51"/>
    </row>
    <row r="237" spans="1:38" s="33" customFormat="1" ht="23.25" customHeight="1" hidden="1">
      <c r="A237" s="99" t="s">
        <v>109</v>
      </c>
      <c r="B237" s="100"/>
      <c r="C237" s="100"/>
      <c r="D237" s="100"/>
      <c r="E237" s="100"/>
      <c r="F237" s="100"/>
      <c r="G237" s="100"/>
      <c r="H237" s="101"/>
      <c r="I237" s="105">
        <v>19.8</v>
      </c>
      <c r="J237" s="105"/>
      <c r="K237" s="105"/>
      <c r="L237" s="105"/>
      <c r="M237" s="105"/>
      <c r="N237" s="105"/>
      <c r="O237" s="106">
        <v>0.0351</v>
      </c>
      <c r="P237" s="107"/>
      <c r="Q237" s="107"/>
      <c r="R237" s="107"/>
      <c r="S237" s="108"/>
      <c r="T237" s="109">
        <f>+T227</f>
        <v>2032.8</v>
      </c>
      <c r="U237" s="109"/>
      <c r="V237" s="109"/>
      <c r="W237" s="109"/>
      <c r="X237" s="109"/>
      <c r="Y237" s="109"/>
      <c r="Z237" s="175">
        <f>I237*O237*T237</f>
        <v>1412.7553440000002</v>
      </c>
      <c r="AA237" s="175"/>
      <c r="AB237" s="175"/>
      <c r="AC237" s="175"/>
      <c r="AD237" s="175"/>
      <c r="AE237" s="175"/>
      <c r="AF237" s="90"/>
      <c r="AG237" s="32">
        <f>O237*T237</f>
        <v>71.35128</v>
      </c>
      <c r="AH237"/>
      <c r="AI237" s="51"/>
      <c r="AJ237" s="52">
        <v>54.52</v>
      </c>
      <c r="AL237" s="91">
        <f>AG237/AJ237</f>
        <v>1.3087175348495965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76" t="str">
        <f>CONCATENATE(I237," ",I$225," х ",O237," ",O$225," х ",T237," ",T$225," = ",Z237," ",Z$225)</f>
        <v>19,8 кв.м х 0,0351 Гкал/кв.м х 2032,8 руб./Гкал = 1412,755344 руб.</v>
      </c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8"/>
      <c r="AG238" s="34"/>
      <c r="AH238"/>
      <c r="AI238" s="51"/>
    </row>
    <row r="239" spans="1:38" s="33" customFormat="1" ht="23.25" customHeight="1" hidden="1">
      <c r="A239" s="99" t="s">
        <v>77</v>
      </c>
      <c r="B239" s="100"/>
      <c r="C239" s="100"/>
      <c r="D239" s="100"/>
      <c r="E239" s="100"/>
      <c r="F239" s="100"/>
      <c r="G239" s="100"/>
      <c r="H239" s="101"/>
      <c r="I239" s="105">
        <v>19.8</v>
      </c>
      <c r="J239" s="105"/>
      <c r="K239" s="105"/>
      <c r="L239" s="105"/>
      <c r="M239" s="105"/>
      <c r="N239" s="105"/>
      <c r="O239" s="106">
        <v>0.0187</v>
      </c>
      <c r="P239" s="107"/>
      <c r="Q239" s="107"/>
      <c r="R239" s="107"/>
      <c r="S239" s="108"/>
      <c r="T239" s="109">
        <f>+T227</f>
        <v>2032.8</v>
      </c>
      <c r="U239" s="109"/>
      <c r="V239" s="109"/>
      <c r="W239" s="109"/>
      <c r="X239" s="109"/>
      <c r="Y239" s="109"/>
      <c r="Z239" s="175">
        <f>I239*O239*T239</f>
        <v>752.664528</v>
      </c>
      <c r="AA239" s="175"/>
      <c r="AB239" s="175"/>
      <c r="AC239" s="175"/>
      <c r="AD239" s="175"/>
      <c r="AE239" s="175"/>
      <c r="AF239" s="90"/>
      <c r="AG239" s="32">
        <f>O239*T239</f>
        <v>38.01336</v>
      </c>
      <c r="AH239"/>
      <c r="AI239" s="51"/>
      <c r="AJ239" s="52">
        <v>54.52</v>
      </c>
      <c r="AL239" s="91">
        <f>AG239/AJ239</f>
        <v>0.6972369772560527</v>
      </c>
    </row>
    <row r="240" spans="1:35" s="33" customFormat="1" ht="13.5" hidden="1">
      <c r="A240" s="102"/>
      <c r="B240" s="103"/>
      <c r="C240" s="103"/>
      <c r="D240" s="103"/>
      <c r="E240" s="103"/>
      <c r="F240" s="103"/>
      <c r="G240" s="103"/>
      <c r="H240" s="104"/>
      <c r="I240" s="176" t="str">
        <f>CONCATENATE(I239," ",I$225," х ",O239," ",O$225," х ",T239," ",T$225," = ",Z239," ",Z$225)</f>
        <v>19,8 кв.м х 0,0187 Гкал/кв.м х 2032,8 руб./Гкал = 752,664528 руб.</v>
      </c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8"/>
      <c r="AG240" s="34"/>
      <c r="AH240"/>
      <c r="AI240" s="51"/>
    </row>
    <row r="241" spans="1:38" s="33" customFormat="1" ht="23.25" customHeight="1" hidden="1">
      <c r="A241" s="99" t="s">
        <v>110</v>
      </c>
      <c r="B241" s="100"/>
      <c r="C241" s="100"/>
      <c r="D241" s="100"/>
      <c r="E241" s="100"/>
      <c r="F241" s="100"/>
      <c r="G241" s="100"/>
      <c r="H241" s="101"/>
      <c r="I241" s="105">
        <v>19.8</v>
      </c>
      <c r="J241" s="105"/>
      <c r="K241" s="105"/>
      <c r="L241" s="105"/>
      <c r="M241" s="105"/>
      <c r="N241" s="105"/>
      <c r="O241" s="106">
        <v>0.0238</v>
      </c>
      <c r="P241" s="107"/>
      <c r="Q241" s="107"/>
      <c r="R241" s="107"/>
      <c r="S241" s="108"/>
      <c r="T241" s="109">
        <f>+T233</f>
        <v>2032.8</v>
      </c>
      <c r="U241" s="109"/>
      <c r="V241" s="109"/>
      <c r="W241" s="109"/>
      <c r="X241" s="109"/>
      <c r="Y241" s="109"/>
      <c r="Z241" s="175">
        <f>I241*O241*T241</f>
        <v>957.936672</v>
      </c>
      <c r="AA241" s="175"/>
      <c r="AB241" s="175"/>
      <c r="AC241" s="175"/>
      <c r="AD241" s="175"/>
      <c r="AE241" s="175"/>
      <c r="AF241" s="90"/>
      <c r="AG241" s="32">
        <f>O241*T241</f>
        <v>48.38064</v>
      </c>
      <c r="AH241"/>
      <c r="AI241" s="51"/>
      <c r="AJ241" s="52">
        <v>54.52</v>
      </c>
      <c r="AL241" s="91">
        <f>AG241/AJ241</f>
        <v>0.8873925165077036</v>
      </c>
    </row>
    <row r="242" spans="1:35" s="33" customFormat="1" ht="29.25" customHeight="1" hidden="1">
      <c r="A242" s="102"/>
      <c r="B242" s="103"/>
      <c r="C242" s="103"/>
      <c r="D242" s="103"/>
      <c r="E242" s="103"/>
      <c r="F242" s="103"/>
      <c r="G242" s="103"/>
      <c r="H242" s="104"/>
      <c r="I242" s="176" t="str">
        <f>CONCATENATE(I241," ",I$225," х ",O241," ",O$225," х ",T241," ",T$225," = ",Z241," ",Z$225)</f>
        <v>19,8 кв.м х 0,0238 Гкал/кв.м х 2032,8 руб./Гкал = 957,936672 руб.</v>
      </c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 hidden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2032,8 руб./Гкал (с НДС) утвержден Приказом Министерства тарифной политики Красноярского края  от 10.12.2020 г. № 240-п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+'[7]Шуш_3 эт и выше'!AL191</f>
        <v>от 10.12.2020 г.</v>
      </c>
      <c r="AT244" s="40" t="str">
        <f>+'[7]Шуш_3 эт и выше'!AM191</f>
        <v>240-п</v>
      </c>
    </row>
    <row r="245" spans="2:46" ht="27.75" customHeight="1" hidden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+'[7]Шуш_3 эт и выше'!AL148</f>
        <v>от 10.12.2020 г.</v>
      </c>
      <c r="AT245" s="40" t="str">
        <f>+'[7]Шуш_3 эт и выше'!AM148</f>
        <v>242-п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 hidden="1">
      <c r="B247" s="10">
        <v>1</v>
      </c>
      <c r="C247" s="93" t="s">
        <v>111</v>
      </c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27"/>
      <c r="AH247" s="27"/>
      <c r="AI247" s="27"/>
      <c r="AJ247" s="27"/>
      <c r="AK247" s="27"/>
      <c r="AL247" s="27"/>
      <c r="AN247" s="16"/>
      <c r="AS247" s="44" t="s">
        <v>112</v>
      </c>
      <c r="AT247" s="45" t="s">
        <v>113</v>
      </c>
    </row>
    <row r="248" spans="2:45" ht="30.75" customHeight="1">
      <c r="B248" s="10">
        <v>1</v>
      </c>
      <c r="C248" s="92" t="str">
        <f>+'[7]Шуш_1-2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 hidden="1">
      <c r="B249" s="10" t="s">
        <v>38</v>
      </c>
      <c r="C249" s="93" t="s">
        <v>94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27"/>
      <c r="AH249" s="27"/>
      <c r="AI249" s="27"/>
      <c r="AJ249" s="27"/>
      <c r="AK249" s="27"/>
      <c r="AL249" s="27"/>
      <c r="AN249" s="38"/>
    </row>
    <row r="250" spans="2:40" ht="17.25" customHeight="1">
      <c r="B250" s="10">
        <v>2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02.12.2020г. № 556-в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180">
        <f ca="1">TODAY()</f>
        <v>44186</v>
      </c>
      <c r="B255" s="180"/>
      <c r="C255" s="180"/>
      <c r="D255" s="180"/>
      <c r="E255" s="180"/>
      <c r="F255" s="180"/>
      <c r="AG255"/>
      <c r="AN255" s="16"/>
    </row>
  </sheetData>
  <sheetProtection/>
  <mergeCells count="958"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A218:B218"/>
    <mergeCell ref="C218:H218"/>
    <mergeCell ref="I218:J218"/>
    <mergeCell ref="K218:N218"/>
    <mergeCell ref="O218:S218"/>
    <mergeCell ref="T218:X218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6:B206"/>
    <mergeCell ref="C206:H206"/>
    <mergeCell ref="I206:J206"/>
    <mergeCell ref="K206:N206"/>
    <mergeCell ref="O206:S206"/>
    <mergeCell ref="T206:X206"/>
    <mergeCell ref="K203:N203"/>
    <mergeCell ref="T203:X203"/>
    <mergeCell ref="O202:S202"/>
    <mergeCell ref="O203:S203"/>
    <mergeCell ref="A202:B202"/>
    <mergeCell ref="C202:H202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1:B121"/>
    <mergeCell ref="C121:H121"/>
    <mergeCell ref="I121:J121"/>
    <mergeCell ref="K121:N121"/>
    <mergeCell ref="O121:S121"/>
    <mergeCell ref="T121:X121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T18:X18"/>
    <mergeCell ref="AG18:AG19"/>
    <mergeCell ref="AJ18:AJ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58:J58"/>
    <mergeCell ref="K58:N58"/>
    <mergeCell ref="O58:S58"/>
    <mergeCell ref="T58:X58"/>
    <mergeCell ref="O53:S53"/>
    <mergeCell ref="T53:X53"/>
    <mergeCell ref="I53:J53"/>
    <mergeCell ref="K53:N53"/>
    <mergeCell ref="T52:X5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34:J34"/>
    <mergeCell ref="K34:N34"/>
    <mergeCell ref="O34:S34"/>
    <mergeCell ref="T34:X34"/>
    <mergeCell ref="I29:J29"/>
    <mergeCell ref="K29:N29"/>
    <mergeCell ref="O29:S29"/>
    <mergeCell ref="T29:X29"/>
    <mergeCell ref="C28:G29"/>
    <mergeCell ref="I28:J28"/>
    <mergeCell ref="K28:N28"/>
    <mergeCell ref="O28:S28"/>
    <mergeCell ref="T28:X28"/>
    <mergeCell ref="A28:B29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AJ10:AJ11"/>
    <mergeCell ref="AL10:AL11"/>
    <mergeCell ref="AJ16:AJ17"/>
    <mergeCell ref="AL16:AL17"/>
    <mergeCell ref="AJ36:AJ37"/>
    <mergeCell ref="AL36:AL37"/>
    <mergeCell ref="AJ42:AJ43"/>
    <mergeCell ref="AL42:AL43"/>
    <mergeCell ref="AJ60:AJ61"/>
    <mergeCell ref="AL60:AL61"/>
    <mergeCell ref="AJ66:AJ67"/>
    <mergeCell ref="AL66:AL67"/>
    <mergeCell ref="T85:X85"/>
    <mergeCell ref="I92:J92"/>
    <mergeCell ref="K92:N92"/>
    <mergeCell ref="T92:X92"/>
    <mergeCell ref="O92:S92"/>
    <mergeCell ref="T93:X93"/>
    <mergeCell ref="O93:S93"/>
    <mergeCell ref="A97:B97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A126:B126"/>
    <mergeCell ref="C126:H126"/>
    <mergeCell ref="I126:J126"/>
    <mergeCell ref="K126:N126"/>
    <mergeCell ref="O126:S126"/>
    <mergeCell ref="T126:X126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I202:J202"/>
    <mergeCell ref="K202:N202"/>
    <mergeCell ref="A205:AE205"/>
    <mergeCell ref="K207:N207"/>
    <mergeCell ref="T207:X207"/>
    <mergeCell ref="O207:S207"/>
    <mergeCell ref="T202:X202"/>
    <mergeCell ref="A203:B203"/>
    <mergeCell ref="C203:H203"/>
    <mergeCell ref="I203:J203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1">
      <selection activeCell="B251" sqref="B25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hidden="1" customWidth="1"/>
    <col min="33" max="33" width="11.375" style="16" hidden="1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hidden="1" customWidth="1"/>
    <col min="45" max="45" width="15.375" style="0" hidden="1" customWidth="1"/>
    <col min="46" max="48" width="3.50390625" style="0" hidden="1" customWidth="1"/>
    <col min="49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81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"/>
    </row>
    <row r="6" spans="1:32" ht="20.25" customHeight="1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"/>
    </row>
    <row r="7" spans="1:32" ht="20.25" customHeight="1">
      <c r="A7" s="153" t="s">
        <v>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"/>
      <c r="AF7" s="1"/>
    </row>
    <row r="8" spans="1:32" ht="20.25" customHeight="1">
      <c r="A8" s="157" t="str">
        <f>+'[7]Шуш_3 эт и выше'!A8</f>
        <v>с 1 января 2021 г. по 30 июня 2021 г.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2"/>
    </row>
    <row r="9" spans="1:35" ht="20.25" customHeight="1">
      <c r="A9" s="153" t="s">
        <v>42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2"/>
      <c r="AI9" s="17"/>
    </row>
    <row r="10" spans="35:38" ht="12.75">
      <c r="AI10" s="18"/>
      <c r="AJ10" s="149" t="s">
        <v>36</v>
      </c>
      <c r="AL10" s="149" t="s">
        <v>26</v>
      </c>
    </row>
    <row r="11" spans="1:38" s="21" customFormat="1" ht="17.25" hidden="1">
      <c r="A11" s="154" t="s">
        <v>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6"/>
      <c r="AG11" s="16"/>
      <c r="AH11" s="19"/>
      <c r="AI11" s="20"/>
      <c r="AJ11" s="150"/>
      <c r="AL11" s="150"/>
    </row>
    <row r="12" spans="1:35" s="5" customFormat="1" ht="15" hidden="1">
      <c r="A12" s="134" t="s">
        <v>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/>
      <c r="AI12" s="22"/>
    </row>
    <row r="13" ht="12.75" hidden="1">
      <c r="AI13" s="17"/>
    </row>
    <row r="14" spans="1:35" ht="41.25" customHeight="1" hidden="1">
      <c r="A14" s="113" t="s">
        <v>4</v>
      </c>
      <c r="B14" s="114"/>
      <c r="C14" s="115" t="s">
        <v>27</v>
      </c>
      <c r="D14" s="116"/>
      <c r="E14" s="116"/>
      <c r="F14" s="116"/>
      <c r="G14" s="116"/>
      <c r="H14" s="117"/>
      <c r="I14" s="118" t="s">
        <v>5</v>
      </c>
      <c r="J14" s="118"/>
      <c r="K14" s="118" t="s">
        <v>28</v>
      </c>
      <c r="L14" s="118"/>
      <c r="M14" s="118"/>
      <c r="N14" s="118"/>
      <c r="O14" s="118" t="s">
        <v>37</v>
      </c>
      <c r="P14" s="118"/>
      <c r="Q14" s="118"/>
      <c r="R14" s="118"/>
      <c r="S14" s="118"/>
      <c r="T14" s="118" t="s">
        <v>6</v>
      </c>
      <c r="U14" s="118"/>
      <c r="V14" s="118"/>
      <c r="W14" s="118"/>
      <c r="X14" s="118"/>
      <c r="AI14" s="17"/>
    </row>
    <row r="15" spans="1:38" s="23" customFormat="1" ht="13.5" customHeight="1" hidden="1">
      <c r="A15" s="129">
        <v>1</v>
      </c>
      <c r="B15" s="130"/>
      <c r="C15" s="129">
        <v>2</v>
      </c>
      <c r="D15" s="131"/>
      <c r="E15" s="131"/>
      <c r="F15" s="131"/>
      <c r="G15" s="131"/>
      <c r="H15" s="130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 hidden="1">
      <c r="A16" s="138" t="s">
        <v>7</v>
      </c>
      <c r="B16" s="101"/>
      <c r="C16" s="159" t="s">
        <v>90</v>
      </c>
      <c r="D16" s="160"/>
      <c r="E16" s="160"/>
      <c r="F16" s="160"/>
      <c r="G16" s="161"/>
      <c r="H16" s="67" t="s">
        <v>8</v>
      </c>
      <c r="I16" s="124" t="s">
        <v>9</v>
      </c>
      <c r="J16" s="125"/>
      <c r="K16" s="126">
        <f>+'[7]Ильич'!K16</f>
        <v>42.48</v>
      </c>
      <c r="L16" s="126"/>
      <c r="M16" s="126"/>
      <c r="N16" s="126"/>
      <c r="O16" s="133">
        <v>0</v>
      </c>
      <c r="P16" s="133"/>
      <c r="Q16" s="133"/>
      <c r="R16" s="133"/>
      <c r="S16" s="133"/>
      <c r="T16" s="126">
        <f>K16</f>
        <v>42.48</v>
      </c>
      <c r="U16" s="126"/>
      <c r="V16" s="126"/>
      <c r="W16" s="126"/>
      <c r="X16" s="126"/>
      <c r="AG16" s="151">
        <f>T16+T17</f>
        <v>181.93007999999998</v>
      </c>
      <c r="AI16" s="17"/>
      <c r="AJ16" s="151">
        <v>151.33</v>
      </c>
      <c r="AL16" s="147">
        <f>AG16/AJ16</f>
        <v>1.2022076257186278</v>
      </c>
    </row>
    <row r="17" spans="1:38" ht="15.75" customHeight="1" hidden="1">
      <c r="A17" s="102"/>
      <c r="B17" s="104"/>
      <c r="C17" s="162"/>
      <c r="D17" s="163"/>
      <c r="E17" s="163"/>
      <c r="F17" s="163"/>
      <c r="G17" s="164"/>
      <c r="H17" s="67" t="s">
        <v>10</v>
      </c>
      <c r="I17" s="124" t="s">
        <v>11</v>
      </c>
      <c r="J17" s="125"/>
      <c r="K17" s="126">
        <f>+'[7]Ильич'!K17</f>
        <v>2032.8</v>
      </c>
      <c r="L17" s="126"/>
      <c r="M17" s="126"/>
      <c r="N17" s="126"/>
      <c r="O17" s="128">
        <f>+'[7]Ильич'!O17</f>
        <v>0.0686</v>
      </c>
      <c r="P17" s="128"/>
      <c r="Q17" s="128"/>
      <c r="R17" s="128"/>
      <c r="S17" s="128"/>
      <c r="T17" s="126">
        <f>K17*O17</f>
        <v>139.45007999999999</v>
      </c>
      <c r="U17" s="126"/>
      <c r="V17" s="126"/>
      <c r="W17" s="126"/>
      <c r="X17" s="126"/>
      <c r="AG17" s="152"/>
      <c r="AI17" s="17"/>
      <c r="AJ17" s="152"/>
      <c r="AL17" s="148"/>
    </row>
    <row r="18" spans="1:38" ht="15" customHeight="1" hidden="1">
      <c r="A18" s="138" t="s">
        <v>7</v>
      </c>
      <c r="B18" s="101"/>
      <c r="C18" s="159" t="s">
        <v>91</v>
      </c>
      <c r="D18" s="160"/>
      <c r="E18" s="160"/>
      <c r="F18" s="160"/>
      <c r="G18" s="161"/>
      <c r="H18" s="67" t="s">
        <v>8</v>
      </c>
      <c r="I18" s="124" t="s">
        <v>9</v>
      </c>
      <c r="J18" s="125"/>
      <c r="K18" s="126">
        <f>+'[7]Ильич'!K18</f>
        <v>42.48</v>
      </c>
      <c r="L18" s="126"/>
      <c r="M18" s="126"/>
      <c r="N18" s="126"/>
      <c r="O18" s="133">
        <v>0</v>
      </c>
      <c r="P18" s="133"/>
      <c r="Q18" s="133"/>
      <c r="R18" s="133"/>
      <c r="S18" s="133"/>
      <c r="T18" s="126">
        <f>K18</f>
        <v>42.48</v>
      </c>
      <c r="U18" s="126"/>
      <c r="V18" s="126"/>
      <c r="W18" s="126"/>
      <c r="X18" s="126"/>
      <c r="AG18" s="151">
        <f>T18+T19</f>
        <v>171.56279999999998</v>
      </c>
      <c r="AI18" s="17"/>
      <c r="AJ18" s="151">
        <v>151.33</v>
      </c>
      <c r="AL18" s="147">
        <f>AG18/AJ18</f>
        <v>1.1336998612304234</v>
      </c>
    </row>
    <row r="19" spans="1:38" ht="15.75" customHeight="1" hidden="1">
      <c r="A19" s="102"/>
      <c r="B19" s="104"/>
      <c r="C19" s="162"/>
      <c r="D19" s="163"/>
      <c r="E19" s="163"/>
      <c r="F19" s="163"/>
      <c r="G19" s="164"/>
      <c r="H19" s="67" t="s">
        <v>10</v>
      </c>
      <c r="I19" s="124" t="s">
        <v>11</v>
      </c>
      <c r="J19" s="125"/>
      <c r="K19" s="126">
        <f>+'[7]Ильич'!K19</f>
        <v>2032.8</v>
      </c>
      <c r="L19" s="126"/>
      <c r="M19" s="126"/>
      <c r="N19" s="126"/>
      <c r="O19" s="128">
        <f>+'[7]Ильич'!O19</f>
        <v>0.0635</v>
      </c>
      <c r="P19" s="128"/>
      <c r="Q19" s="128"/>
      <c r="R19" s="128"/>
      <c r="S19" s="128"/>
      <c r="T19" s="126">
        <f>K19*O19</f>
        <v>129.0828</v>
      </c>
      <c r="U19" s="126"/>
      <c r="V19" s="126"/>
      <c r="W19" s="126"/>
      <c r="X19" s="126"/>
      <c r="AG19" s="152"/>
      <c r="AI19" s="17"/>
      <c r="AJ19" s="152"/>
      <c r="AL19" s="148"/>
    </row>
    <row r="20" ht="12.75" hidden="1">
      <c r="AI20" s="17"/>
    </row>
    <row r="21" spans="1:35" s="5" customFormat="1" ht="15" hidden="1">
      <c r="A21" s="134" t="s">
        <v>12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25"/>
      <c r="AG21" s="25"/>
      <c r="AH21"/>
      <c r="AI21" s="22"/>
    </row>
    <row r="22" spans="1:35" ht="29.25" customHeight="1" hidden="1">
      <c r="A22" s="182" t="s">
        <v>83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G22" s="58">
        <v>0.5</v>
      </c>
      <c r="AI22" s="17"/>
    </row>
    <row r="23" spans="1:33" s="27" customFormat="1" ht="42.75" customHeight="1" hidden="1">
      <c r="A23" s="112" t="s">
        <v>49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6"/>
      <c r="AG23" s="26"/>
    </row>
    <row r="24" spans="1:35" ht="51" customHeight="1" hidden="1">
      <c r="A24" s="113" t="s">
        <v>4</v>
      </c>
      <c r="B24" s="114"/>
      <c r="C24" s="115" t="s">
        <v>27</v>
      </c>
      <c r="D24" s="116"/>
      <c r="E24" s="116"/>
      <c r="F24" s="116"/>
      <c r="G24" s="116"/>
      <c r="H24" s="117"/>
      <c r="I24" s="118" t="s">
        <v>5</v>
      </c>
      <c r="J24" s="118"/>
      <c r="K24" s="118" t="s">
        <v>28</v>
      </c>
      <c r="L24" s="118"/>
      <c r="M24" s="118"/>
      <c r="N24" s="118"/>
      <c r="O24" s="118" t="s">
        <v>50</v>
      </c>
      <c r="P24" s="118"/>
      <c r="Q24" s="118"/>
      <c r="R24" s="118"/>
      <c r="S24" s="118"/>
      <c r="T24" s="118" t="s">
        <v>84</v>
      </c>
      <c r="U24" s="118"/>
      <c r="V24" s="118"/>
      <c r="W24" s="118"/>
      <c r="X24" s="118"/>
      <c r="Y24" s="59" t="s">
        <v>85</v>
      </c>
      <c r="Z24" s="59" t="s">
        <v>86</v>
      </c>
      <c r="AI24" s="17"/>
    </row>
    <row r="25" spans="1:38" ht="24" customHeight="1" hidden="1">
      <c r="A25" s="129">
        <v>1</v>
      </c>
      <c r="B25" s="130"/>
      <c r="C25" s="129">
        <v>2</v>
      </c>
      <c r="D25" s="131"/>
      <c r="E25" s="131"/>
      <c r="F25" s="131"/>
      <c r="G25" s="131"/>
      <c r="H25" s="130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35" t="s">
        <v>87</v>
      </c>
      <c r="U25" s="136"/>
      <c r="V25" s="136"/>
      <c r="W25" s="136"/>
      <c r="X25" s="137"/>
      <c r="Y25" s="57" t="s">
        <v>88</v>
      </c>
      <c r="Z25" s="57" t="s">
        <v>89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38" t="s">
        <v>7</v>
      </c>
      <c r="B26" s="101"/>
      <c r="C26" s="139" t="s">
        <v>90</v>
      </c>
      <c r="D26" s="140"/>
      <c r="E26" s="140"/>
      <c r="F26" s="140"/>
      <c r="G26" s="141"/>
      <c r="H26" s="67" t="s">
        <v>8</v>
      </c>
      <c r="I26" s="124" t="s">
        <v>9</v>
      </c>
      <c r="J26" s="125"/>
      <c r="K26" s="126">
        <f>K16</f>
        <v>42.48</v>
      </c>
      <c r="L26" s="126"/>
      <c r="M26" s="126"/>
      <c r="N26" s="126"/>
      <c r="O26" s="128">
        <f>+ROUND('[7]Ильич'!O26,2)</f>
        <v>3.3</v>
      </c>
      <c r="P26" s="128"/>
      <c r="Q26" s="128"/>
      <c r="R26" s="128"/>
      <c r="S26" s="128"/>
      <c r="T26" s="126">
        <f>ROUND(K26*O26,2)</f>
        <v>140.18</v>
      </c>
      <c r="U26" s="126"/>
      <c r="V26" s="126"/>
      <c r="W26" s="126"/>
      <c r="X26" s="126"/>
      <c r="Y26" s="60">
        <f>ROUND(T26*$AG$22,2)</f>
        <v>70.09</v>
      </c>
      <c r="Z26" s="61">
        <f>+T26+Y26</f>
        <v>210.27</v>
      </c>
      <c r="AG26" s="151">
        <f>+Z26+Z27</f>
        <v>670.4552639999999</v>
      </c>
      <c r="AI26" s="17"/>
      <c r="AJ26" s="145">
        <v>844.99</v>
      </c>
      <c r="AL26" s="147">
        <f>AG26/AJ26</f>
        <v>0.7934475721606172</v>
      </c>
    </row>
    <row r="27" spans="1:38" ht="12.75" customHeight="1" hidden="1">
      <c r="A27" s="102"/>
      <c r="B27" s="104"/>
      <c r="C27" s="142"/>
      <c r="D27" s="143"/>
      <c r="E27" s="143"/>
      <c r="F27" s="143"/>
      <c r="G27" s="144"/>
      <c r="H27" s="67" t="s">
        <v>10</v>
      </c>
      <c r="I27" s="124" t="s">
        <v>11</v>
      </c>
      <c r="J27" s="125"/>
      <c r="K27" s="126">
        <f>K17</f>
        <v>2032.8</v>
      </c>
      <c r="L27" s="126"/>
      <c r="M27" s="126"/>
      <c r="N27" s="126"/>
      <c r="O27" s="128">
        <f>O26*O17</f>
        <v>0.22637999999999997</v>
      </c>
      <c r="P27" s="128"/>
      <c r="Q27" s="128"/>
      <c r="R27" s="128"/>
      <c r="S27" s="128"/>
      <c r="T27" s="126">
        <f>K27*O27</f>
        <v>460.1852639999999</v>
      </c>
      <c r="U27" s="126"/>
      <c r="V27" s="126"/>
      <c r="W27" s="126"/>
      <c r="X27" s="126"/>
      <c r="Y27" s="62">
        <v>0</v>
      </c>
      <c r="Z27" s="61">
        <f>+T27+Y27</f>
        <v>460.1852639999999</v>
      </c>
      <c r="AG27" s="152"/>
      <c r="AI27" s="17"/>
      <c r="AJ27" s="146"/>
      <c r="AL27" s="148"/>
    </row>
    <row r="28" spans="1:38" ht="12.75" customHeight="1" hidden="1">
      <c r="A28" s="138" t="s">
        <v>7</v>
      </c>
      <c r="B28" s="101"/>
      <c r="C28" s="139" t="s">
        <v>91</v>
      </c>
      <c r="D28" s="140"/>
      <c r="E28" s="140"/>
      <c r="F28" s="140"/>
      <c r="G28" s="141"/>
      <c r="H28" s="67" t="s">
        <v>8</v>
      </c>
      <c r="I28" s="124" t="s">
        <v>9</v>
      </c>
      <c r="J28" s="125"/>
      <c r="K28" s="126">
        <f>K18</f>
        <v>42.48</v>
      </c>
      <c r="L28" s="126"/>
      <c r="M28" s="126"/>
      <c r="N28" s="126"/>
      <c r="O28" s="128">
        <f>+ROUND('[7]Ильич'!O28,2)</f>
        <v>3.3</v>
      </c>
      <c r="P28" s="128"/>
      <c r="Q28" s="128"/>
      <c r="R28" s="128"/>
      <c r="S28" s="128"/>
      <c r="T28" s="126">
        <f>ROUND(K28*O28,2)</f>
        <v>140.18</v>
      </c>
      <c r="U28" s="126"/>
      <c r="V28" s="126"/>
      <c r="W28" s="126"/>
      <c r="X28" s="126"/>
      <c r="Y28" s="60">
        <f>ROUND(T28*$AG$22,2)</f>
        <v>70.09</v>
      </c>
      <c r="Z28" s="61">
        <f>+T28+Y28</f>
        <v>210.27</v>
      </c>
      <c r="AG28" s="151">
        <f>+Z28+Z29</f>
        <v>636.24324</v>
      </c>
      <c r="AI28" s="17"/>
      <c r="AJ28" s="145">
        <v>844.99</v>
      </c>
      <c r="AL28" s="147">
        <f>AG28/AJ28</f>
        <v>0.7529594906448597</v>
      </c>
    </row>
    <row r="29" spans="1:38" ht="12.75" customHeight="1" hidden="1">
      <c r="A29" s="102"/>
      <c r="B29" s="104"/>
      <c r="C29" s="142"/>
      <c r="D29" s="143"/>
      <c r="E29" s="143"/>
      <c r="F29" s="143"/>
      <c r="G29" s="144"/>
      <c r="H29" s="67" t="s">
        <v>10</v>
      </c>
      <c r="I29" s="124" t="s">
        <v>11</v>
      </c>
      <c r="J29" s="125"/>
      <c r="K29" s="126">
        <f>K19</f>
        <v>2032.8</v>
      </c>
      <c r="L29" s="126"/>
      <c r="M29" s="126"/>
      <c r="N29" s="126"/>
      <c r="O29" s="128">
        <f>O28*O19</f>
        <v>0.20955</v>
      </c>
      <c r="P29" s="128"/>
      <c r="Q29" s="128"/>
      <c r="R29" s="128"/>
      <c r="S29" s="128"/>
      <c r="T29" s="126">
        <f>K29*O29</f>
        <v>425.97324</v>
      </c>
      <c r="U29" s="126"/>
      <c r="V29" s="126"/>
      <c r="W29" s="126"/>
      <c r="X29" s="126"/>
      <c r="Y29" s="62">
        <v>0</v>
      </c>
      <c r="Z29" s="61">
        <f>+T29+Y29</f>
        <v>425.97324</v>
      </c>
      <c r="AG29" s="152"/>
      <c r="AI29" s="17"/>
      <c r="AJ29" s="146"/>
      <c r="AL29" s="148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 hidden="1">
      <c r="A31" s="112" t="s">
        <v>51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6"/>
      <c r="AG31" s="26"/>
    </row>
    <row r="32" spans="1:35" ht="51" customHeight="1" hidden="1">
      <c r="A32" s="113" t="s">
        <v>4</v>
      </c>
      <c r="B32" s="114"/>
      <c r="C32" s="115" t="s">
        <v>27</v>
      </c>
      <c r="D32" s="116"/>
      <c r="E32" s="116"/>
      <c r="F32" s="116"/>
      <c r="G32" s="116"/>
      <c r="H32" s="117"/>
      <c r="I32" s="118" t="s">
        <v>5</v>
      </c>
      <c r="J32" s="118"/>
      <c r="K32" s="118" t="s">
        <v>28</v>
      </c>
      <c r="L32" s="118"/>
      <c r="M32" s="118"/>
      <c r="N32" s="118"/>
      <c r="O32" s="118" t="str">
        <f>+O24</f>
        <v>Норматив
 горячей воды
куб.м. ** Гкал/куб.м</v>
      </c>
      <c r="P32" s="118"/>
      <c r="Q32" s="118"/>
      <c r="R32" s="118"/>
      <c r="S32" s="118"/>
      <c r="T32" s="118" t="s">
        <v>84</v>
      </c>
      <c r="U32" s="118"/>
      <c r="V32" s="118"/>
      <c r="W32" s="118"/>
      <c r="X32" s="118"/>
      <c r="Y32" s="59" t="s">
        <v>85</v>
      </c>
      <c r="Z32" s="59" t="s">
        <v>86</v>
      </c>
      <c r="AI32" s="17"/>
    </row>
    <row r="33" spans="1:38" ht="12.75" customHeight="1" hidden="1">
      <c r="A33" s="129">
        <v>1</v>
      </c>
      <c r="B33" s="130"/>
      <c r="C33" s="129">
        <v>2</v>
      </c>
      <c r="D33" s="131"/>
      <c r="E33" s="131"/>
      <c r="F33" s="131"/>
      <c r="G33" s="131"/>
      <c r="H33" s="130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Y33" s="57">
        <v>7</v>
      </c>
      <c r="Z33" s="57">
        <v>8</v>
      </c>
      <c r="AI33" s="17"/>
      <c r="AJ33" s="16"/>
      <c r="AL33" s="16"/>
    </row>
    <row r="34" spans="1:38" ht="12.75" customHeight="1" hidden="1">
      <c r="A34" s="138" t="s">
        <v>7</v>
      </c>
      <c r="B34" s="101"/>
      <c r="C34" s="139" t="s">
        <v>90</v>
      </c>
      <c r="D34" s="140"/>
      <c r="E34" s="140"/>
      <c r="F34" s="140"/>
      <c r="G34" s="141"/>
      <c r="H34" s="67" t="s">
        <v>8</v>
      </c>
      <c r="I34" s="124" t="s">
        <v>9</v>
      </c>
      <c r="J34" s="125"/>
      <c r="K34" s="126">
        <f>K16</f>
        <v>42.48</v>
      </c>
      <c r="L34" s="126"/>
      <c r="M34" s="126"/>
      <c r="N34" s="126"/>
      <c r="O34" s="128">
        <f>+ROUND('[7]Ильич'!O34,2)</f>
        <v>3.24</v>
      </c>
      <c r="P34" s="128"/>
      <c r="Q34" s="128"/>
      <c r="R34" s="128"/>
      <c r="S34" s="128"/>
      <c r="T34" s="126">
        <f>ROUND(K34*O34,2)</f>
        <v>137.64</v>
      </c>
      <c r="U34" s="126"/>
      <c r="V34" s="126"/>
      <c r="W34" s="126"/>
      <c r="X34" s="126"/>
      <c r="Y34" s="60">
        <f>ROUND(T34*$AG$22,2)</f>
        <v>68.82</v>
      </c>
      <c r="Z34" s="61">
        <f>+T34+Y34</f>
        <v>206.45999999999998</v>
      </c>
      <c r="AG34" s="151">
        <f>+Z34+Z35</f>
        <v>658.2782591999999</v>
      </c>
      <c r="AI34" s="17"/>
      <c r="AJ34" s="145">
        <v>810.49</v>
      </c>
      <c r="AL34" s="147">
        <f>AG34/AJ34</f>
        <v>0.8121978793075791</v>
      </c>
    </row>
    <row r="35" spans="1:38" ht="12.75" customHeight="1" hidden="1">
      <c r="A35" s="102"/>
      <c r="B35" s="104"/>
      <c r="C35" s="142"/>
      <c r="D35" s="143"/>
      <c r="E35" s="143"/>
      <c r="F35" s="143"/>
      <c r="G35" s="144"/>
      <c r="H35" s="67" t="s">
        <v>10</v>
      </c>
      <c r="I35" s="124" t="s">
        <v>11</v>
      </c>
      <c r="J35" s="125"/>
      <c r="K35" s="126">
        <f>K17</f>
        <v>2032.8</v>
      </c>
      <c r="L35" s="126"/>
      <c r="M35" s="126"/>
      <c r="N35" s="126"/>
      <c r="O35" s="128">
        <f>O34*O17</f>
        <v>0.222264</v>
      </c>
      <c r="P35" s="128"/>
      <c r="Q35" s="128"/>
      <c r="R35" s="128"/>
      <c r="S35" s="128"/>
      <c r="T35" s="126">
        <f>K35*O35</f>
        <v>451.81825919999994</v>
      </c>
      <c r="U35" s="126"/>
      <c r="V35" s="126"/>
      <c r="W35" s="126"/>
      <c r="X35" s="126"/>
      <c r="Y35" s="62">
        <v>0</v>
      </c>
      <c r="Z35" s="61">
        <f>+T35+Y35</f>
        <v>451.81825919999994</v>
      </c>
      <c r="AG35" s="152"/>
      <c r="AI35" s="17"/>
      <c r="AJ35" s="146"/>
      <c r="AL35" s="148"/>
    </row>
    <row r="36" spans="1:38" ht="12.75" customHeight="1" hidden="1">
      <c r="A36" s="138" t="s">
        <v>7</v>
      </c>
      <c r="B36" s="101"/>
      <c r="C36" s="139" t="s">
        <v>91</v>
      </c>
      <c r="D36" s="140"/>
      <c r="E36" s="140"/>
      <c r="F36" s="140"/>
      <c r="G36" s="141"/>
      <c r="H36" s="67" t="s">
        <v>8</v>
      </c>
      <c r="I36" s="124" t="s">
        <v>9</v>
      </c>
      <c r="J36" s="125"/>
      <c r="K36" s="126">
        <f>K18</f>
        <v>42.48</v>
      </c>
      <c r="L36" s="126"/>
      <c r="M36" s="126"/>
      <c r="N36" s="126"/>
      <c r="O36" s="128">
        <f>+ROUND('[7]Ильич'!O36,2)</f>
        <v>3.24</v>
      </c>
      <c r="P36" s="128"/>
      <c r="Q36" s="128"/>
      <c r="R36" s="128"/>
      <c r="S36" s="128"/>
      <c r="T36" s="126">
        <f>ROUND(K36*O36,2)</f>
        <v>137.64</v>
      </c>
      <c r="U36" s="126"/>
      <c r="V36" s="126"/>
      <c r="W36" s="126"/>
      <c r="X36" s="126"/>
      <c r="Y36" s="60">
        <f>ROUND(T36*$AG$22,2)</f>
        <v>68.82</v>
      </c>
      <c r="Z36" s="61">
        <f>+T36+Y36</f>
        <v>206.45999999999998</v>
      </c>
      <c r="AG36" s="151">
        <f>+Z36+Z37</f>
        <v>624.688272</v>
      </c>
      <c r="AI36" s="17"/>
      <c r="AJ36" s="145">
        <v>810.49</v>
      </c>
      <c r="AL36" s="147">
        <f>AG36/AJ36</f>
        <v>0.7707538303988944</v>
      </c>
    </row>
    <row r="37" spans="1:38" ht="12.75" customHeight="1" hidden="1">
      <c r="A37" s="102"/>
      <c r="B37" s="104"/>
      <c r="C37" s="142"/>
      <c r="D37" s="143"/>
      <c r="E37" s="143"/>
      <c r="F37" s="143"/>
      <c r="G37" s="144"/>
      <c r="H37" s="67" t="s">
        <v>10</v>
      </c>
      <c r="I37" s="124" t="s">
        <v>11</v>
      </c>
      <c r="J37" s="125"/>
      <c r="K37" s="126">
        <f>K19</f>
        <v>2032.8</v>
      </c>
      <c r="L37" s="126"/>
      <c r="M37" s="126"/>
      <c r="N37" s="126"/>
      <c r="O37" s="128">
        <f>O36*O19</f>
        <v>0.20574</v>
      </c>
      <c r="P37" s="128"/>
      <c r="Q37" s="128"/>
      <c r="R37" s="128"/>
      <c r="S37" s="128"/>
      <c r="T37" s="126">
        <f>K37*O37</f>
        <v>418.228272</v>
      </c>
      <c r="U37" s="126"/>
      <c r="V37" s="126"/>
      <c r="W37" s="126"/>
      <c r="X37" s="126"/>
      <c r="Y37" s="62">
        <v>0</v>
      </c>
      <c r="Z37" s="61">
        <f>+T37+Y37</f>
        <v>418.228272</v>
      </c>
      <c r="AG37" s="152"/>
      <c r="AI37" s="17"/>
      <c r="AJ37" s="146"/>
      <c r="AL37" s="148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 hidden="1">
      <c r="A39" s="112" t="s">
        <v>52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13" t="s">
        <v>4</v>
      </c>
      <c r="B40" s="114"/>
      <c r="C40" s="115" t="s">
        <v>27</v>
      </c>
      <c r="D40" s="116"/>
      <c r="E40" s="116"/>
      <c r="F40" s="116"/>
      <c r="G40" s="116"/>
      <c r="H40" s="117"/>
      <c r="I40" s="118" t="s">
        <v>5</v>
      </c>
      <c r="J40" s="118"/>
      <c r="K40" s="118" t="s">
        <v>28</v>
      </c>
      <c r="L40" s="118"/>
      <c r="M40" s="118"/>
      <c r="N40" s="118"/>
      <c r="O40" s="118" t="str">
        <f>+O32</f>
        <v>Норматив
 горячей воды
куб.м. ** Гкал/куб.м</v>
      </c>
      <c r="P40" s="118"/>
      <c r="Q40" s="118"/>
      <c r="R40" s="118"/>
      <c r="S40" s="118"/>
      <c r="T40" s="118" t="s">
        <v>84</v>
      </c>
      <c r="U40" s="118"/>
      <c r="V40" s="118"/>
      <c r="W40" s="118"/>
      <c r="X40" s="118"/>
      <c r="Y40" s="59" t="s">
        <v>85</v>
      </c>
      <c r="Z40" s="59" t="s">
        <v>86</v>
      </c>
      <c r="AI40" s="17"/>
    </row>
    <row r="41" spans="1:38" ht="12.75" customHeight="1" hidden="1">
      <c r="A41" s="129">
        <v>1</v>
      </c>
      <c r="B41" s="130"/>
      <c r="C41" s="129">
        <v>2</v>
      </c>
      <c r="D41" s="131"/>
      <c r="E41" s="131"/>
      <c r="F41" s="131"/>
      <c r="G41" s="131"/>
      <c r="H41" s="130"/>
      <c r="I41" s="110">
        <v>3</v>
      </c>
      <c r="J41" s="110"/>
      <c r="K41" s="110">
        <v>4</v>
      </c>
      <c r="L41" s="110"/>
      <c r="M41" s="110"/>
      <c r="N41" s="110"/>
      <c r="O41" s="110">
        <v>5</v>
      </c>
      <c r="P41" s="110"/>
      <c r="Q41" s="110"/>
      <c r="R41" s="110"/>
      <c r="S41" s="110"/>
      <c r="T41" s="110">
        <v>6</v>
      </c>
      <c r="U41" s="110"/>
      <c r="V41" s="110"/>
      <c r="W41" s="110"/>
      <c r="X41" s="110"/>
      <c r="Y41" s="57">
        <v>7</v>
      </c>
      <c r="Z41" s="57">
        <v>8</v>
      </c>
      <c r="AI41" s="17"/>
      <c r="AJ41" s="16"/>
      <c r="AL41" s="16"/>
    </row>
    <row r="42" spans="1:38" ht="12.75" customHeight="1" hidden="1">
      <c r="A42" s="138" t="s">
        <v>7</v>
      </c>
      <c r="B42" s="101"/>
      <c r="C42" s="139" t="s">
        <v>90</v>
      </c>
      <c r="D42" s="140"/>
      <c r="E42" s="140"/>
      <c r="F42" s="140"/>
      <c r="G42" s="141"/>
      <c r="H42" s="67" t="s">
        <v>8</v>
      </c>
      <c r="I42" s="124" t="s">
        <v>9</v>
      </c>
      <c r="J42" s="125"/>
      <c r="K42" s="126">
        <f>K16</f>
        <v>42.48</v>
      </c>
      <c r="L42" s="126"/>
      <c r="M42" s="126"/>
      <c r="N42" s="126"/>
      <c r="O42" s="128">
        <f>+ROUND('[7]Ильич'!O42,2)</f>
        <v>3.19</v>
      </c>
      <c r="P42" s="128"/>
      <c r="Q42" s="128"/>
      <c r="R42" s="128"/>
      <c r="S42" s="128"/>
      <c r="T42" s="126">
        <f>ROUND(K42*O42,2)</f>
        <v>135.51</v>
      </c>
      <c r="U42" s="126"/>
      <c r="V42" s="126"/>
      <c r="W42" s="126"/>
      <c r="X42" s="126"/>
      <c r="Y42" s="60">
        <f>ROUND(T42*$AG$22,2)</f>
        <v>67.76</v>
      </c>
      <c r="Z42" s="61">
        <f>+T42+Y42</f>
        <v>203.26999999999998</v>
      </c>
      <c r="AG42" s="151">
        <f>+Z42+Z43</f>
        <v>648.1157552</v>
      </c>
      <c r="AI42" s="17"/>
      <c r="AJ42" s="145">
        <v>777.52</v>
      </c>
      <c r="AL42" s="147">
        <f>AG42/AJ42</f>
        <v>0.8335679534931577</v>
      </c>
    </row>
    <row r="43" spans="1:38" ht="12.75" customHeight="1" hidden="1">
      <c r="A43" s="102"/>
      <c r="B43" s="104"/>
      <c r="C43" s="142"/>
      <c r="D43" s="143"/>
      <c r="E43" s="143"/>
      <c r="F43" s="143"/>
      <c r="G43" s="144"/>
      <c r="H43" s="67" t="s">
        <v>10</v>
      </c>
      <c r="I43" s="124" t="s">
        <v>11</v>
      </c>
      <c r="J43" s="125"/>
      <c r="K43" s="126">
        <f>K17</f>
        <v>2032.8</v>
      </c>
      <c r="L43" s="126"/>
      <c r="M43" s="126"/>
      <c r="N43" s="126"/>
      <c r="O43" s="128">
        <f>O42*O17</f>
        <v>0.21883399999999997</v>
      </c>
      <c r="P43" s="128"/>
      <c r="Q43" s="128"/>
      <c r="R43" s="128"/>
      <c r="S43" s="128"/>
      <c r="T43" s="126">
        <f>K43*O43</f>
        <v>444.8457551999999</v>
      </c>
      <c r="U43" s="126"/>
      <c r="V43" s="126"/>
      <c r="W43" s="126"/>
      <c r="X43" s="126"/>
      <c r="Y43" s="62">
        <v>0</v>
      </c>
      <c r="Z43" s="61">
        <f>+T43+Y43</f>
        <v>444.8457551999999</v>
      </c>
      <c r="AG43" s="152"/>
      <c r="AI43" s="17"/>
      <c r="AJ43" s="146"/>
      <c r="AL43" s="148"/>
    </row>
    <row r="44" spans="1:38" ht="12.75" customHeight="1" hidden="1">
      <c r="A44" s="138" t="s">
        <v>7</v>
      </c>
      <c r="B44" s="101"/>
      <c r="C44" s="139" t="s">
        <v>91</v>
      </c>
      <c r="D44" s="140"/>
      <c r="E44" s="140"/>
      <c r="F44" s="140"/>
      <c r="G44" s="141"/>
      <c r="H44" s="67" t="s">
        <v>8</v>
      </c>
      <c r="I44" s="124" t="s">
        <v>9</v>
      </c>
      <c r="J44" s="125"/>
      <c r="K44" s="126">
        <f>K18</f>
        <v>42.48</v>
      </c>
      <c r="L44" s="126"/>
      <c r="M44" s="126"/>
      <c r="N44" s="126"/>
      <c r="O44" s="128">
        <f>+ROUND('[7]Ильич'!O44,2)</f>
        <v>3.19</v>
      </c>
      <c r="P44" s="128"/>
      <c r="Q44" s="128"/>
      <c r="R44" s="128"/>
      <c r="S44" s="128"/>
      <c r="T44" s="126">
        <f>ROUND(K44*O44,2)</f>
        <v>135.51</v>
      </c>
      <c r="U44" s="126"/>
      <c r="V44" s="126"/>
      <c r="W44" s="126"/>
      <c r="X44" s="126"/>
      <c r="Y44" s="60">
        <f>ROUND(T44*$AG$22,2)</f>
        <v>67.76</v>
      </c>
      <c r="Z44" s="61">
        <f>+T44+Y44</f>
        <v>203.26999999999998</v>
      </c>
      <c r="AG44" s="151">
        <f>+Z44+Z45</f>
        <v>615.044132</v>
      </c>
      <c r="AI44" s="17"/>
      <c r="AJ44" s="145">
        <v>777.52</v>
      </c>
      <c r="AL44" s="147">
        <f>AG44/AJ44</f>
        <v>0.7910331978598621</v>
      </c>
    </row>
    <row r="45" spans="1:38" ht="12.75" customHeight="1" hidden="1">
      <c r="A45" s="102"/>
      <c r="B45" s="104"/>
      <c r="C45" s="142"/>
      <c r="D45" s="143"/>
      <c r="E45" s="143"/>
      <c r="F45" s="143"/>
      <c r="G45" s="144"/>
      <c r="H45" s="67" t="s">
        <v>10</v>
      </c>
      <c r="I45" s="124" t="s">
        <v>11</v>
      </c>
      <c r="J45" s="125"/>
      <c r="K45" s="126">
        <f>K19</f>
        <v>2032.8</v>
      </c>
      <c r="L45" s="126"/>
      <c r="M45" s="126"/>
      <c r="N45" s="126"/>
      <c r="O45" s="128">
        <f>O44*O19</f>
        <v>0.202565</v>
      </c>
      <c r="P45" s="128"/>
      <c r="Q45" s="128"/>
      <c r="R45" s="128"/>
      <c r="S45" s="128"/>
      <c r="T45" s="126">
        <f>K45*O45</f>
        <v>411.774132</v>
      </c>
      <c r="U45" s="126"/>
      <c r="V45" s="126"/>
      <c r="W45" s="126"/>
      <c r="X45" s="126"/>
      <c r="Y45" s="62">
        <v>0</v>
      </c>
      <c r="Z45" s="61">
        <f>+T45+Y45</f>
        <v>411.774132</v>
      </c>
      <c r="AG45" s="152"/>
      <c r="AI45" s="17"/>
      <c r="AJ45" s="146"/>
      <c r="AL45" s="148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 hidden="1">
      <c r="A47" s="112" t="s">
        <v>53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13" t="s">
        <v>4</v>
      </c>
      <c r="B48" s="114"/>
      <c r="C48" s="115" t="s">
        <v>27</v>
      </c>
      <c r="D48" s="116"/>
      <c r="E48" s="116"/>
      <c r="F48" s="116"/>
      <c r="G48" s="116"/>
      <c r="H48" s="117"/>
      <c r="I48" s="118" t="s">
        <v>5</v>
      </c>
      <c r="J48" s="118"/>
      <c r="K48" s="118" t="s">
        <v>28</v>
      </c>
      <c r="L48" s="118"/>
      <c r="M48" s="118"/>
      <c r="N48" s="118"/>
      <c r="O48" s="118" t="str">
        <f>+O40</f>
        <v>Норматив
 горячей воды
куб.м. ** Гкал/куб.м</v>
      </c>
      <c r="P48" s="118"/>
      <c r="Q48" s="118"/>
      <c r="R48" s="118"/>
      <c r="S48" s="118"/>
      <c r="T48" s="118" t="s">
        <v>84</v>
      </c>
      <c r="U48" s="118"/>
      <c r="V48" s="118"/>
      <c r="W48" s="118"/>
      <c r="X48" s="118"/>
      <c r="Y48" s="59" t="s">
        <v>85</v>
      </c>
      <c r="Z48" s="59" t="s">
        <v>86</v>
      </c>
      <c r="AI48" s="17"/>
    </row>
    <row r="49" spans="1:38" ht="12.75" customHeight="1" hidden="1">
      <c r="A49" s="129">
        <v>1</v>
      </c>
      <c r="B49" s="130"/>
      <c r="C49" s="129">
        <v>2</v>
      </c>
      <c r="D49" s="131"/>
      <c r="E49" s="131"/>
      <c r="F49" s="131"/>
      <c r="G49" s="131"/>
      <c r="H49" s="130"/>
      <c r="I49" s="110">
        <v>3</v>
      </c>
      <c r="J49" s="110"/>
      <c r="K49" s="110">
        <v>4</v>
      </c>
      <c r="L49" s="110"/>
      <c r="M49" s="110"/>
      <c r="N49" s="110"/>
      <c r="O49" s="110">
        <v>5</v>
      </c>
      <c r="P49" s="110"/>
      <c r="Q49" s="110"/>
      <c r="R49" s="110"/>
      <c r="S49" s="110"/>
      <c r="T49" s="110">
        <v>6</v>
      </c>
      <c r="U49" s="110"/>
      <c r="V49" s="110"/>
      <c r="W49" s="110"/>
      <c r="X49" s="110"/>
      <c r="Y49" s="57">
        <v>7</v>
      </c>
      <c r="Z49" s="57">
        <v>8</v>
      </c>
      <c r="AI49" s="17"/>
      <c r="AJ49" s="16"/>
      <c r="AL49" s="16"/>
    </row>
    <row r="50" spans="1:38" ht="12.75" customHeight="1" hidden="1">
      <c r="A50" s="138" t="s">
        <v>7</v>
      </c>
      <c r="B50" s="101"/>
      <c r="C50" s="139" t="s">
        <v>90</v>
      </c>
      <c r="D50" s="140"/>
      <c r="E50" s="140"/>
      <c r="F50" s="140"/>
      <c r="G50" s="141"/>
      <c r="H50" s="67" t="s">
        <v>8</v>
      </c>
      <c r="I50" s="124" t="s">
        <v>9</v>
      </c>
      <c r="J50" s="125"/>
      <c r="K50" s="126">
        <f>K16</f>
        <v>42.48</v>
      </c>
      <c r="L50" s="126"/>
      <c r="M50" s="126"/>
      <c r="N50" s="126"/>
      <c r="O50" s="128">
        <f>+ROUND('[7]Ильич'!O50,2)</f>
        <v>2.63</v>
      </c>
      <c r="P50" s="128"/>
      <c r="Q50" s="128"/>
      <c r="R50" s="128"/>
      <c r="S50" s="128"/>
      <c r="T50" s="126">
        <f>ROUND(K50*O50,2)</f>
        <v>111.72</v>
      </c>
      <c r="U50" s="126"/>
      <c r="V50" s="126"/>
      <c r="W50" s="126"/>
      <c r="X50" s="126"/>
      <c r="Y50" s="60">
        <f>ROUND(T50*$AG$22,2)</f>
        <v>55.86</v>
      </c>
      <c r="Z50" s="61">
        <f>+T50+Y50</f>
        <v>167.57999999999998</v>
      </c>
      <c r="AG50" s="151">
        <f>+Z50+Z51</f>
        <v>534.3337104</v>
      </c>
      <c r="AI50" s="17"/>
      <c r="AJ50" s="145">
        <v>693.58</v>
      </c>
      <c r="AL50" s="147">
        <f>AG50/AJ50</f>
        <v>0.7703995363188095</v>
      </c>
    </row>
    <row r="51" spans="1:38" ht="12.75" customHeight="1" hidden="1">
      <c r="A51" s="102"/>
      <c r="B51" s="104"/>
      <c r="C51" s="142"/>
      <c r="D51" s="143"/>
      <c r="E51" s="143"/>
      <c r="F51" s="143"/>
      <c r="G51" s="144"/>
      <c r="H51" s="67" t="s">
        <v>10</v>
      </c>
      <c r="I51" s="124" t="s">
        <v>11</v>
      </c>
      <c r="J51" s="125"/>
      <c r="K51" s="126">
        <f>K17</f>
        <v>2032.8</v>
      </c>
      <c r="L51" s="126"/>
      <c r="M51" s="126"/>
      <c r="N51" s="126"/>
      <c r="O51" s="128">
        <f>O50*O17</f>
        <v>0.18041799999999997</v>
      </c>
      <c r="P51" s="128"/>
      <c r="Q51" s="128"/>
      <c r="R51" s="128"/>
      <c r="S51" s="128"/>
      <c r="T51" s="126">
        <f>K51*O51</f>
        <v>366.75371039999993</v>
      </c>
      <c r="U51" s="126"/>
      <c r="V51" s="126"/>
      <c r="W51" s="126"/>
      <c r="X51" s="126"/>
      <c r="Y51" s="62">
        <v>0</v>
      </c>
      <c r="Z51" s="61">
        <f>+T51+Y51</f>
        <v>366.75371039999993</v>
      </c>
      <c r="AG51" s="152"/>
      <c r="AI51" s="17"/>
      <c r="AJ51" s="146"/>
      <c r="AL51" s="148"/>
    </row>
    <row r="52" spans="1:38" ht="12.75" customHeight="1" hidden="1">
      <c r="A52" s="138" t="s">
        <v>7</v>
      </c>
      <c r="B52" s="101"/>
      <c r="C52" s="139" t="s">
        <v>91</v>
      </c>
      <c r="D52" s="140"/>
      <c r="E52" s="140"/>
      <c r="F52" s="140"/>
      <c r="G52" s="141"/>
      <c r="H52" s="67" t="s">
        <v>8</v>
      </c>
      <c r="I52" s="124" t="s">
        <v>9</v>
      </c>
      <c r="J52" s="125"/>
      <c r="K52" s="126">
        <f>K18</f>
        <v>42.48</v>
      </c>
      <c r="L52" s="126"/>
      <c r="M52" s="126"/>
      <c r="N52" s="126"/>
      <c r="O52" s="128">
        <f>+ROUND('[7]Ильич'!O52,2)</f>
        <v>2.63</v>
      </c>
      <c r="P52" s="128"/>
      <c r="Q52" s="128"/>
      <c r="R52" s="128"/>
      <c r="S52" s="128"/>
      <c r="T52" s="126">
        <f>ROUND(K52*O52,2)</f>
        <v>111.72</v>
      </c>
      <c r="U52" s="126"/>
      <c r="V52" s="126"/>
      <c r="W52" s="126"/>
      <c r="X52" s="126"/>
      <c r="Y52" s="60">
        <f>ROUND(T52*$AG$22,2)</f>
        <v>55.86</v>
      </c>
      <c r="Z52" s="61">
        <f>+T52+Y52</f>
        <v>167.57999999999998</v>
      </c>
      <c r="AG52" s="151">
        <f>+Z52+Z53</f>
        <v>507.06776399999995</v>
      </c>
      <c r="AI52" s="17"/>
      <c r="AJ52" s="145">
        <v>693.58</v>
      </c>
      <c r="AL52" s="147">
        <f>AG52/AJ52</f>
        <v>0.7310876380518468</v>
      </c>
    </row>
    <row r="53" spans="1:38" ht="12.75" customHeight="1" hidden="1">
      <c r="A53" s="102"/>
      <c r="B53" s="104"/>
      <c r="C53" s="142"/>
      <c r="D53" s="143"/>
      <c r="E53" s="143"/>
      <c r="F53" s="143"/>
      <c r="G53" s="144"/>
      <c r="H53" s="67" t="s">
        <v>10</v>
      </c>
      <c r="I53" s="124" t="s">
        <v>11</v>
      </c>
      <c r="J53" s="125"/>
      <c r="K53" s="126">
        <f>K19</f>
        <v>2032.8</v>
      </c>
      <c r="L53" s="126"/>
      <c r="M53" s="126"/>
      <c r="N53" s="126"/>
      <c r="O53" s="128">
        <f>O52*O19</f>
        <v>0.167005</v>
      </c>
      <c r="P53" s="128"/>
      <c r="Q53" s="128"/>
      <c r="R53" s="128"/>
      <c r="S53" s="128"/>
      <c r="T53" s="126">
        <f>K53*O53</f>
        <v>339.48776399999997</v>
      </c>
      <c r="U53" s="126"/>
      <c r="V53" s="126"/>
      <c r="W53" s="126"/>
      <c r="X53" s="126"/>
      <c r="Y53" s="62">
        <v>0</v>
      </c>
      <c r="Z53" s="61">
        <f>+T53+Y53</f>
        <v>339.48776399999997</v>
      </c>
      <c r="AG53" s="152"/>
      <c r="AI53" s="17"/>
      <c r="AJ53" s="146"/>
      <c r="AL53" s="148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12" t="s">
        <v>54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13" t="s">
        <v>4</v>
      </c>
      <c r="B56" s="114"/>
      <c r="C56" s="115" t="s">
        <v>27</v>
      </c>
      <c r="D56" s="116"/>
      <c r="E56" s="116"/>
      <c r="F56" s="116"/>
      <c r="G56" s="116"/>
      <c r="H56" s="117"/>
      <c r="I56" s="118" t="s">
        <v>5</v>
      </c>
      <c r="J56" s="118"/>
      <c r="K56" s="118" t="s">
        <v>28</v>
      </c>
      <c r="L56" s="118"/>
      <c r="M56" s="118"/>
      <c r="N56" s="118"/>
      <c r="O56" s="118" t="str">
        <f>+O48</f>
        <v>Норматив
 горячей воды
куб.м. ** Гкал/куб.м</v>
      </c>
      <c r="P56" s="118"/>
      <c r="Q56" s="118"/>
      <c r="R56" s="118"/>
      <c r="S56" s="118"/>
      <c r="T56" s="118" t="s">
        <v>84</v>
      </c>
      <c r="U56" s="118"/>
      <c r="V56" s="118"/>
      <c r="W56" s="118"/>
      <c r="X56" s="118"/>
      <c r="Y56" s="59" t="s">
        <v>85</v>
      </c>
      <c r="Z56" s="59" t="s">
        <v>86</v>
      </c>
      <c r="AI56" s="17"/>
    </row>
    <row r="57" spans="1:38" ht="12.75" customHeight="1" hidden="1">
      <c r="A57" s="129">
        <v>1</v>
      </c>
      <c r="B57" s="130"/>
      <c r="C57" s="129">
        <v>2</v>
      </c>
      <c r="D57" s="131"/>
      <c r="E57" s="131"/>
      <c r="F57" s="131"/>
      <c r="G57" s="131"/>
      <c r="H57" s="130"/>
      <c r="I57" s="110">
        <v>3</v>
      </c>
      <c r="J57" s="110"/>
      <c r="K57" s="110">
        <v>4</v>
      </c>
      <c r="L57" s="110"/>
      <c r="M57" s="110"/>
      <c r="N57" s="110"/>
      <c r="O57" s="110">
        <v>5</v>
      </c>
      <c r="P57" s="110"/>
      <c r="Q57" s="110"/>
      <c r="R57" s="110"/>
      <c r="S57" s="110"/>
      <c r="T57" s="110">
        <v>6</v>
      </c>
      <c r="U57" s="110"/>
      <c r="V57" s="110"/>
      <c r="W57" s="110"/>
      <c r="X57" s="110"/>
      <c r="Y57" s="57">
        <v>7</v>
      </c>
      <c r="Z57" s="57">
        <v>8</v>
      </c>
      <c r="AI57" s="17"/>
      <c r="AJ57" s="16"/>
      <c r="AL57" s="16"/>
    </row>
    <row r="58" spans="1:38" ht="12.75" customHeight="1" hidden="1">
      <c r="A58" s="138" t="s">
        <v>7</v>
      </c>
      <c r="B58" s="101"/>
      <c r="C58" s="139" t="s">
        <v>90</v>
      </c>
      <c r="D58" s="140"/>
      <c r="E58" s="140"/>
      <c r="F58" s="140"/>
      <c r="G58" s="141"/>
      <c r="H58" s="67" t="s">
        <v>8</v>
      </c>
      <c r="I58" s="124" t="s">
        <v>9</v>
      </c>
      <c r="J58" s="125"/>
      <c r="K58" s="126">
        <f>K16</f>
        <v>42.48</v>
      </c>
      <c r="L58" s="126"/>
      <c r="M58" s="126"/>
      <c r="N58" s="126"/>
      <c r="O58" s="128">
        <f>+ROUND('[7]Ильич'!O58,2)</f>
        <v>1.69</v>
      </c>
      <c r="P58" s="128"/>
      <c r="Q58" s="128"/>
      <c r="R58" s="128"/>
      <c r="S58" s="128"/>
      <c r="T58" s="126">
        <f>ROUND(K58*O58,2)</f>
        <v>71.79</v>
      </c>
      <c r="U58" s="126"/>
      <c r="V58" s="126"/>
      <c r="W58" s="126"/>
      <c r="X58" s="126"/>
      <c r="Y58" s="60">
        <f>ROUND(T58*$AG$22,2)</f>
        <v>35.9</v>
      </c>
      <c r="Z58" s="61">
        <f>+T58+Y58</f>
        <v>107.69</v>
      </c>
      <c r="AG58" s="151">
        <f>+Z58+Z59</f>
        <v>343.36063519999993</v>
      </c>
      <c r="AI58" s="17"/>
      <c r="AJ58" s="145">
        <v>609.59</v>
      </c>
      <c r="AL58" s="147">
        <f>AG58/AJ58</f>
        <v>0.5632648750799717</v>
      </c>
    </row>
    <row r="59" spans="1:38" ht="12.75" customHeight="1" hidden="1">
      <c r="A59" s="102"/>
      <c r="B59" s="104"/>
      <c r="C59" s="142"/>
      <c r="D59" s="143"/>
      <c r="E59" s="143"/>
      <c r="F59" s="143"/>
      <c r="G59" s="144"/>
      <c r="H59" s="67" t="s">
        <v>10</v>
      </c>
      <c r="I59" s="124" t="s">
        <v>11</v>
      </c>
      <c r="J59" s="125"/>
      <c r="K59" s="126">
        <f>K17</f>
        <v>2032.8</v>
      </c>
      <c r="L59" s="126"/>
      <c r="M59" s="126"/>
      <c r="N59" s="126"/>
      <c r="O59" s="128">
        <f>O58*O17</f>
        <v>0.11593399999999998</v>
      </c>
      <c r="P59" s="128"/>
      <c r="Q59" s="128"/>
      <c r="R59" s="128"/>
      <c r="S59" s="128"/>
      <c r="T59" s="126">
        <f>K59*O59</f>
        <v>235.67063519999996</v>
      </c>
      <c r="U59" s="126"/>
      <c r="V59" s="126"/>
      <c r="W59" s="126"/>
      <c r="X59" s="126"/>
      <c r="Y59" s="62">
        <v>0</v>
      </c>
      <c r="Z59" s="61">
        <f>+T59+Y59</f>
        <v>235.67063519999996</v>
      </c>
      <c r="AG59" s="152"/>
      <c r="AI59" s="17"/>
      <c r="AJ59" s="146"/>
      <c r="AL59" s="148"/>
    </row>
    <row r="60" spans="1:38" ht="12.75" customHeight="1" hidden="1">
      <c r="A60" s="138" t="s">
        <v>7</v>
      </c>
      <c r="B60" s="101"/>
      <c r="C60" s="139" t="s">
        <v>91</v>
      </c>
      <c r="D60" s="140"/>
      <c r="E60" s="140"/>
      <c r="F60" s="140"/>
      <c r="G60" s="141"/>
      <c r="H60" s="67" t="s">
        <v>8</v>
      </c>
      <c r="I60" s="124" t="s">
        <v>9</v>
      </c>
      <c r="J60" s="125"/>
      <c r="K60" s="126">
        <f>K18</f>
        <v>42.48</v>
      </c>
      <c r="L60" s="126"/>
      <c r="M60" s="126"/>
      <c r="N60" s="126"/>
      <c r="O60" s="128">
        <f>+ROUND('[7]Ильич'!O60,2)</f>
        <v>1.69</v>
      </c>
      <c r="P60" s="128"/>
      <c r="Q60" s="128"/>
      <c r="R60" s="128"/>
      <c r="S60" s="128"/>
      <c r="T60" s="126">
        <f>ROUND(K60*O60,2)</f>
        <v>71.79</v>
      </c>
      <c r="U60" s="126"/>
      <c r="V60" s="126"/>
      <c r="W60" s="126"/>
      <c r="X60" s="126"/>
      <c r="Y60" s="60">
        <f>ROUND(T60*$AG$22,2)</f>
        <v>35.9</v>
      </c>
      <c r="Z60" s="61">
        <f>+T60+Y60</f>
        <v>107.69</v>
      </c>
      <c r="AG60" s="151">
        <f>+Z60+Z61</f>
        <v>325.839932</v>
      </c>
      <c r="AI60" s="17"/>
      <c r="AJ60" s="145">
        <v>609.59</v>
      </c>
      <c r="AL60" s="147">
        <f>AG60/AJ60</f>
        <v>0.5345230925704161</v>
      </c>
    </row>
    <row r="61" spans="1:38" ht="12.75" customHeight="1" hidden="1">
      <c r="A61" s="102"/>
      <c r="B61" s="104"/>
      <c r="C61" s="142"/>
      <c r="D61" s="143"/>
      <c r="E61" s="143"/>
      <c r="F61" s="143"/>
      <c r="G61" s="144"/>
      <c r="H61" s="67" t="s">
        <v>10</v>
      </c>
      <c r="I61" s="124" t="s">
        <v>11</v>
      </c>
      <c r="J61" s="125"/>
      <c r="K61" s="126">
        <f>K19</f>
        <v>2032.8</v>
      </c>
      <c r="L61" s="126"/>
      <c r="M61" s="126"/>
      <c r="N61" s="126"/>
      <c r="O61" s="128">
        <f>O60*O19</f>
        <v>0.107315</v>
      </c>
      <c r="P61" s="128"/>
      <c r="Q61" s="128"/>
      <c r="R61" s="128"/>
      <c r="S61" s="128"/>
      <c r="T61" s="126">
        <f>K61*O61</f>
        <v>218.14993199999998</v>
      </c>
      <c r="U61" s="126"/>
      <c r="V61" s="126"/>
      <c r="W61" s="126"/>
      <c r="X61" s="126"/>
      <c r="Y61" s="62">
        <v>0</v>
      </c>
      <c r="Z61" s="61">
        <f>+T61+Y61</f>
        <v>218.14993199999998</v>
      </c>
      <c r="AG61" s="152"/>
      <c r="AI61" s="17"/>
      <c r="AJ61" s="146"/>
      <c r="AL61" s="148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 hidden="1">
      <c r="A63" s="112" t="s">
        <v>55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13" t="s">
        <v>4</v>
      </c>
      <c r="B64" s="114"/>
      <c r="C64" s="115" t="s">
        <v>27</v>
      </c>
      <c r="D64" s="116"/>
      <c r="E64" s="116"/>
      <c r="F64" s="116"/>
      <c r="G64" s="116"/>
      <c r="H64" s="117"/>
      <c r="I64" s="118" t="s">
        <v>5</v>
      </c>
      <c r="J64" s="118"/>
      <c r="K64" s="118" t="s">
        <v>28</v>
      </c>
      <c r="L64" s="118"/>
      <c r="M64" s="118"/>
      <c r="N64" s="118"/>
      <c r="O64" s="118" t="str">
        <f>+O56</f>
        <v>Норматив
 горячей воды
куб.м. ** Гкал/куб.м</v>
      </c>
      <c r="P64" s="118"/>
      <c r="Q64" s="118"/>
      <c r="R64" s="118"/>
      <c r="S64" s="118"/>
      <c r="T64" s="118" t="s">
        <v>84</v>
      </c>
      <c r="U64" s="118"/>
      <c r="V64" s="118"/>
      <c r="W64" s="118"/>
      <c r="X64" s="118"/>
      <c r="Y64" s="59" t="s">
        <v>85</v>
      </c>
      <c r="Z64" s="59" t="s">
        <v>86</v>
      </c>
      <c r="AI64" s="17"/>
    </row>
    <row r="65" spans="1:38" ht="12.75" customHeight="1" hidden="1">
      <c r="A65" s="129">
        <v>1</v>
      </c>
      <c r="B65" s="130"/>
      <c r="C65" s="129">
        <v>2</v>
      </c>
      <c r="D65" s="131"/>
      <c r="E65" s="131"/>
      <c r="F65" s="131"/>
      <c r="G65" s="131"/>
      <c r="H65" s="130"/>
      <c r="I65" s="110">
        <v>3</v>
      </c>
      <c r="J65" s="110"/>
      <c r="K65" s="110">
        <v>4</v>
      </c>
      <c r="L65" s="110"/>
      <c r="M65" s="110"/>
      <c r="N65" s="110"/>
      <c r="O65" s="110">
        <v>5</v>
      </c>
      <c r="P65" s="110"/>
      <c r="Q65" s="110"/>
      <c r="R65" s="110"/>
      <c r="S65" s="110"/>
      <c r="T65" s="110">
        <v>6</v>
      </c>
      <c r="U65" s="110"/>
      <c r="V65" s="110"/>
      <c r="W65" s="110"/>
      <c r="X65" s="110"/>
      <c r="Y65" s="57">
        <v>7</v>
      </c>
      <c r="Z65" s="57">
        <v>8</v>
      </c>
      <c r="AI65" s="17"/>
      <c r="AJ65" s="16"/>
      <c r="AL65" s="16"/>
    </row>
    <row r="66" spans="1:38" ht="12.75" customHeight="1" hidden="1">
      <c r="A66" s="138" t="s">
        <v>7</v>
      </c>
      <c r="B66" s="101"/>
      <c r="C66" s="139" t="s">
        <v>90</v>
      </c>
      <c r="D66" s="140"/>
      <c r="E66" s="140"/>
      <c r="F66" s="140"/>
      <c r="G66" s="141"/>
      <c r="H66" s="67" t="s">
        <v>8</v>
      </c>
      <c r="I66" s="124" t="s">
        <v>9</v>
      </c>
      <c r="J66" s="125"/>
      <c r="K66" s="126">
        <f>K16</f>
        <v>42.48</v>
      </c>
      <c r="L66" s="126"/>
      <c r="M66" s="126"/>
      <c r="N66" s="126"/>
      <c r="O66" s="128">
        <f>+ROUND('[7]Ильич'!O66,2)</f>
        <v>1.24</v>
      </c>
      <c r="P66" s="128"/>
      <c r="Q66" s="128"/>
      <c r="R66" s="128"/>
      <c r="S66" s="128"/>
      <c r="T66" s="126">
        <f>ROUND(K66*O66,2)</f>
        <v>52.68</v>
      </c>
      <c r="U66" s="126"/>
      <c r="V66" s="126"/>
      <c r="W66" s="126"/>
      <c r="X66" s="126"/>
      <c r="Y66" s="60">
        <f>ROUND(T66*$AG$22,2)</f>
        <v>26.34</v>
      </c>
      <c r="Z66" s="61">
        <f>+T66+Y66</f>
        <v>79.02</v>
      </c>
      <c r="AG66" s="151">
        <f>+Z66+Z67</f>
        <v>251.93809919999995</v>
      </c>
      <c r="AI66" s="17"/>
      <c r="AJ66" s="145">
        <v>440.15</v>
      </c>
      <c r="AL66" s="147">
        <f>AG66/AJ66</f>
        <v>0.5723914556401226</v>
      </c>
    </row>
    <row r="67" spans="1:38" ht="12.75" customHeight="1" hidden="1">
      <c r="A67" s="102"/>
      <c r="B67" s="104"/>
      <c r="C67" s="142"/>
      <c r="D67" s="143"/>
      <c r="E67" s="143"/>
      <c r="F67" s="143"/>
      <c r="G67" s="144"/>
      <c r="H67" s="67" t="s">
        <v>10</v>
      </c>
      <c r="I67" s="124" t="s">
        <v>11</v>
      </c>
      <c r="J67" s="125"/>
      <c r="K67" s="126">
        <f>K17</f>
        <v>2032.8</v>
      </c>
      <c r="L67" s="126"/>
      <c r="M67" s="126"/>
      <c r="N67" s="126"/>
      <c r="O67" s="128">
        <f>O66*O17</f>
        <v>0.08506399999999999</v>
      </c>
      <c r="P67" s="128"/>
      <c r="Q67" s="128"/>
      <c r="R67" s="128"/>
      <c r="S67" s="128"/>
      <c r="T67" s="126">
        <f>K67*O67</f>
        <v>172.91809919999997</v>
      </c>
      <c r="U67" s="126"/>
      <c r="V67" s="126"/>
      <c r="W67" s="126"/>
      <c r="X67" s="126"/>
      <c r="Y67" s="62">
        <v>0</v>
      </c>
      <c r="Z67" s="61">
        <f>+T67+Y67</f>
        <v>172.91809919999997</v>
      </c>
      <c r="AG67" s="152"/>
      <c r="AI67" s="17"/>
      <c r="AJ67" s="146"/>
      <c r="AL67" s="148"/>
    </row>
    <row r="68" spans="1:38" ht="12.75" customHeight="1" hidden="1">
      <c r="A68" s="138" t="s">
        <v>7</v>
      </c>
      <c r="B68" s="101"/>
      <c r="C68" s="139" t="s">
        <v>91</v>
      </c>
      <c r="D68" s="140"/>
      <c r="E68" s="140"/>
      <c r="F68" s="140"/>
      <c r="G68" s="141"/>
      <c r="H68" s="67" t="s">
        <v>8</v>
      </c>
      <c r="I68" s="124" t="s">
        <v>9</v>
      </c>
      <c r="J68" s="125"/>
      <c r="K68" s="126">
        <f>K18</f>
        <v>42.48</v>
      </c>
      <c r="L68" s="126"/>
      <c r="M68" s="126"/>
      <c r="N68" s="126"/>
      <c r="O68" s="128">
        <f>+ROUND('[7]Ильич'!O68,2)</f>
        <v>1.24</v>
      </c>
      <c r="P68" s="128"/>
      <c r="Q68" s="128"/>
      <c r="R68" s="128"/>
      <c r="S68" s="128"/>
      <c r="T68" s="126">
        <f>ROUND(K68*O68,2)</f>
        <v>52.68</v>
      </c>
      <c r="U68" s="126"/>
      <c r="V68" s="126"/>
      <c r="W68" s="126"/>
      <c r="X68" s="126"/>
      <c r="Y68" s="60">
        <f>ROUND(T68*$AG$22,2)</f>
        <v>26.34</v>
      </c>
      <c r="Z68" s="61">
        <f>+T68+Y68</f>
        <v>79.02</v>
      </c>
      <c r="AG68" s="151">
        <f>+Z68+Z69</f>
        <v>239.082672</v>
      </c>
      <c r="AI68" s="17"/>
      <c r="AJ68" s="145">
        <v>440.15</v>
      </c>
      <c r="AL68" s="147">
        <f>AG68/AJ68</f>
        <v>0.5431845325457231</v>
      </c>
    </row>
    <row r="69" spans="1:38" ht="12.75" customHeight="1" hidden="1">
      <c r="A69" s="102"/>
      <c r="B69" s="104"/>
      <c r="C69" s="142"/>
      <c r="D69" s="143"/>
      <c r="E69" s="143"/>
      <c r="F69" s="143"/>
      <c r="G69" s="144"/>
      <c r="H69" s="67" t="s">
        <v>10</v>
      </c>
      <c r="I69" s="124" t="s">
        <v>11</v>
      </c>
      <c r="J69" s="125"/>
      <c r="K69" s="126">
        <f>K19</f>
        <v>2032.8</v>
      </c>
      <c r="L69" s="126"/>
      <c r="M69" s="126"/>
      <c r="N69" s="126"/>
      <c r="O69" s="128">
        <f>O68*O19</f>
        <v>0.07874</v>
      </c>
      <c r="P69" s="128"/>
      <c r="Q69" s="128"/>
      <c r="R69" s="128"/>
      <c r="S69" s="128"/>
      <c r="T69" s="126">
        <f>K69*O69</f>
        <v>160.062672</v>
      </c>
      <c r="U69" s="126"/>
      <c r="V69" s="126"/>
      <c r="W69" s="126"/>
      <c r="X69" s="126"/>
      <c r="Y69" s="62">
        <v>0</v>
      </c>
      <c r="Z69" s="61">
        <f>+T69+Y69</f>
        <v>160.062672</v>
      </c>
      <c r="AG69" s="152"/>
      <c r="AI69" s="17"/>
      <c r="AJ69" s="146"/>
      <c r="AL69" s="148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12" t="s">
        <v>56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13" t="s">
        <v>4</v>
      </c>
      <c r="B72" s="114"/>
      <c r="C72" s="115" t="s">
        <v>27</v>
      </c>
      <c r="D72" s="116"/>
      <c r="E72" s="116"/>
      <c r="F72" s="116"/>
      <c r="G72" s="116"/>
      <c r="H72" s="117"/>
      <c r="I72" s="118" t="s">
        <v>5</v>
      </c>
      <c r="J72" s="118"/>
      <c r="K72" s="118" t="s">
        <v>28</v>
      </c>
      <c r="L72" s="118"/>
      <c r="M72" s="118"/>
      <c r="N72" s="118"/>
      <c r="O72" s="118" t="str">
        <f>+O64</f>
        <v>Норматив
 горячей воды
куб.м. ** Гкал/куб.м</v>
      </c>
      <c r="P72" s="118"/>
      <c r="Q72" s="118"/>
      <c r="R72" s="118"/>
      <c r="S72" s="118"/>
      <c r="T72" s="118" t="s">
        <v>84</v>
      </c>
      <c r="U72" s="118"/>
      <c r="V72" s="118"/>
      <c r="W72" s="118"/>
      <c r="X72" s="118"/>
      <c r="Y72" s="59" t="s">
        <v>85</v>
      </c>
      <c r="Z72" s="59" t="s">
        <v>86</v>
      </c>
      <c r="AI72" s="17"/>
    </row>
    <row r="73" spans="1:38" ht="12.75" customHeight="1" hidden="1">
      <c r="A73" s="129">
        <v>1</v>
      </c>
      <c r="B73" s="130"/>
      <c r="C73" s="129">
        <v>2</v>
      </c>
      <c r="D73" s="131"/>
      <c r="E73" s="131"/>
      <c r="F73" s="131"/>
      <c r="G73" s="131"/>
      <c r="H73" s="130"/>
      <c r="I73" s="110">
        <v>3</v>
      </c>
      <c r="J73" s="110"/>
      <c r="K73" s="110">
        <v>4</v>
      </c>
      <c r="L73" s="110"/>
      <c r="M73" s="110"/>
      <c r="N73" s="110"/>
      <c r="O73" s="110">
        <v>5</v>
      </c>
      <c r="P73" s="110"/>
      <c r="Q73" s="110"/>
      <c r="R73" s="110"/>
      <c r="S73" s="110"/>
      <c r="T73" s="110">
        <v>6</v>
      </c>
      <c r="U73" s="110"/>
      <c r="V73" s="110"/>
      <c r="W73" s="110"/>
      <c r="X73" s="110"/>
      <c r="Y73" s="57">
        <v>7</v>
      </c>
      <c r="Z73" s="57">
        <v>8</v>
      </c>
      <c r="AI73" s="17"/>
      <c r="AJ73" s="16"/>
      <c r="AL73" s="16"/>
    </row>
    <row r="74" spans="1:38" ht="12.75" customHeight="1" hidden="1">
      <c r="A74" s="138" t="s">
        <v>7</v>
      </c>
      <c r="B74" s="101"/>
      <c r="C74" s="139" t="s">
        <v>90</v>
      </c>
      <c r="D74" s="140"/>
      <c r="E74" s="140"/>
      <c r="F74" s="140"/>
      <c r="G74" s="141"/>
      <c r="H74" s="67" t="s">
        <v>8</v>
      </c>
      <c r="I74" s="124" t="s">
        <v>9</v>
      </c>
      <c r="J74" s="125"/>
      <c r="K74" s="126">
        <f>K16</f>
        <v>42.48</v>
      </c>
      <c r="L74" s="126"/>
      <c r="M74" s="126"/>
      <c r="N74" s="126"/>
      <c r="O74" s="128">
        <f>+ROUND('[7]Ильич'!O74,2)</f>
        <v>0.77</v>
      </c>
      <c r="P74" s="128"/>
      <c r="Q74" s="128"/>
      <c r="R74" s="128"/>
      <c r="S74" s="128"/>
      <c r="T74" s="126">
        <f>ROUND(K74*O74,2)</f>
        <v>32.71</v>
      </c>
      <c r="U74" s="126"/>
      <c r="V74" s="126"/>
      <c r="W74" s="126"/>
      <c r="X74" s="126"/>
      <c r="Y74" s="60">
        <f>ROUND(T74*$AG$22,2)</f>
        <v>16.36</v>
      </c>
      <c r="Z74" s="61">
        <f>+T74+Y74</f>
        <v>49.07</v>
      </c>
      <c r="AG74" s="151">
        <f>+Z74+Z75</f>
        <v>156.4465616</v>
      </c>
      <c r="AI74" s="17"/>
      <c r="AJ74" s="145">
        <v>440.15</v>
      </c>
      <c r="AL74" s="147">
        <f>AG74/AJ74</f>
        <v>0.35543919481994773</v>
      </c>
    </row>
    <row r="75" spans="1:38" ht="12.75" customHeight="1" hidden="1">
      <c r="A75" s="102"/>
      <c r="B75" s="104"/>
      <c r="C75" s="142"/>
      <c r="D75" s="143"/>
      <c r="E75" s="143"/>
      <c r="F75" s="143"/>
      <c r="G75" s="144"/>
      <c r="H75" s="67" t="s">
        <v>10</v>
      </c>
      <c r="I75" s="124" t="s">
        <v>11</v>
      </c>
      <c r="J75" s="125"/>
      <c r="K75" s="126">
        <f>K17</f>
        <v>2032.8</v>
      </c>
      <c r="L75" s="126"/>
      <c r="M75" s="126"/>
      <c r="N75" s="126"/>
      <c r="O75" s="128">
        <f>O74*O17</f>
        <v>0.052821999999999994</v>
      </c>
      <c r="P75" s="128"/>
      <c r="Q75" s="128"/>
      <c r="R75" s="128"/>
      <c r="S75" s="128"/>
      <c r="T75" s="126">
        <f>K75*O75</f>
        <v>107.37656159999999</v>
      </c>
      <c r="U75" s="126"/>
      <c r="V75" s="126"/>
      <c r="W75" s="126"/>
      <c r="X75" s="126"/>
      <c r="Y75" s="62">
        <v>0</v>
      </c>
      <c r="Z75" s="61">
        <f>+T75+Y75</f>
        <v>107.37656159999999</v>
      </c>
      <c r="AG75" s="152"/>
      <c r="AI75" s="17"/>
      <c r="AJ75" s="146"/>
      <c r="AL75" s="148"/>
    </row>
    <row r="76" spans="1:38" ht="12.75" customHeight="1" hidden="1">
      <c r="A76" s="138" t="s">
        <v>7</v>
      </c>
      <c r="B76" s="101"/>
      <c r="C76" s="139" t="s">
        <v>91</v>
      </c>
      <c r="D76" s="140"/>
      <c r="E76" s="140"/>
      <c r="F76" s="140"/>
      <c r="G76" s="141"/>
      <c r="H76" s="67" t="s">
        <v>8</v>
      </c>
      <c r="I76" s="124" t="s">
        <v>9</v>
      </c>
      <c r="J76" s="125"/>
      <c r="K76" s="126">
        <f>K18</f>
        <v>42.48</v>
      </c>
      <c r="L76" s="126"/>
      <c r="M76" s="126"/>
      <c r="N76" s="126"/>
      <c r="O76" s="128">
        <f>+ROUND('[7]Ильич'!O76,2)</f>
        <v>0.77</v>
      </c>
      <c r="P76" s="128"/>
      <c r="Q76" s="128"/>
      <c r="R76" s="128"/>
      <c r="S76" s="128"/>
      <c r="T76" s="126">
        <f>ROUND(K76*O76,2)</f>
        <v>32.71</v>
      </c>
      <c r="U76" s="126"/>
      <c r="V76" s="126"/>
      <c r="W76" s="126"/>
      <c r="X76" s="126"/>
      <c r="Y76" s="60">
        <f>ROUND(T76*$AG$22,2)</f>
        <v>16.36</v>
      </c>
      <c r="Z76" s="61">
        <f>+T76+Y76</f>
        <v>49.07</v>
      </c>
      <c r="AG76" s="151">
        <f>+Z76+Z77</f>
        <v>148.463756</v>
      </c>
      <c r="AI76" s="17"/>
      <c r="AJ76" s="145">
        <v>440.15</v>
      </c>
      <c r="AL76" s="147">
        <f>AG76/AJ76</f>
        <v>0.33730263773713504</v>
      </c>
    </row>
    <row r="77" spans="1:38" ht="12.75" customHeight="1" hidden="1">
      <c r="A77" s="102"/>
      <c r="B77" s="104"/>
      <c r="C77" s="142"/>
      <c r="D77" s="143"/>
      <c r="E77" s="143"/>
      <c r="F77" s="143"/>
      <c r="G77" s="144"/>
      <c r="H77" s="67" t="s">
        <v>10</v>
      </c>
      <c r="I77" s="124" t="s">
        <v>11</v>
      </c>
      <c r="J77" s="125"/>
      <c r="K77" s="126">
        <f>K19</f>
        <v>2032.8</v>
      </c>
      <c r="L77" s="126"/>
      <c r="M77" s="126"/>
      <c r="N77" s="126"/>
      <c r="O77" s="128">
        <f>O76*O19</f>
        <v>0.048895</v>
      </c>
      <c r="P77" s="128"/>
      <c r="Q77" s="128"/>
      <c r="R77" s="128"/>
      <c r="S77" s="128"/>
      <c r="T77" s="126">
        <f>K77*O77</f>
        <v>99.393756</v>
      </c>
      <c r="U77" s="126"/>
      <c r="V77" s="126"/>
      <c r="W77" s="126"/>
      <c r="X77" s="126"/>
      <c r="Y77" s="62">
        <v>0</v>
      </c>
      <c r="Z77" s="61">
        <f>+T77+Y77</f>
        <v>99.393756</v>
      </c>
      <c r="AG77" s="152"/>
      <c r="AI77" s="17"/>
      <c r="AJ77" s="146"/>
      <c r="AL77" s="148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12" t="s">
        <v>57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13" t="s">
        <v>4</v>
      </c>
      <c r="B80" s="114"/>
      <c r="C80" s="115" t="s">
        <v>27</v>
      </c>
      <c r="D80" s="116"/>
      <c r="E80" s="116"/>
      <c r="F80" s="116"/>
      <c r="G80" s="116"/>
      <c r="H80" s="117"/>
      <c r="I80" s="118" t="s">
        <v>5</v>
      </c>
      <c r="J80" s="118"/>
      <c r="K80" s="118" t="s">
        <v>28</v>
      </c>
      <c r="L80" s="118"/>
      <c r="M80" s="118"/>
      <c r="N80" s="118"/>
      <c r="O80" s="118" t="str">
        <f>+O72</f>
        <v>Норматив
 горячей воды
куб.м. ** Гкал/куб.м</v>
      </c>
      <c r="P80" s="118"/>
      <c r="Q80" s="118"/>
      <c r="R80" s="118"/>
      <c r="S80" s="118"/>
      <c r="T80" s="118" t="s">
        <v>84</v>
      </c>
      <c r="U80" s="118"/>
      <c r="V80" s="118"/>
      <c r="W80" s="118"/>
      <c r="X80" s="118"/>
      <c r="Y80" s="59" t="s">
        <v>85</v>
      </c>
      <c r="Z80" s="59" t="s">
        <v>86</v>
      </c>
      <c r="AI80" s="17"/>
    </row>
    <row r="81" spans="1:38" ht="12.75" customHeight="1" hidden="1">
      <c r="A81" s="129">
        <v>1</v>
      </c>
      <c r="B81" s="130"/>
      <c r="C81" s="129">
        <v>2</v>
      </c>
      <c r="D81" s="131"/>
      <c r="E81" s="131"/>
      <c r="F81" s="131"/>
      <c r="G81" s="131"/>
      <c r="H81" s="130"/>
      <c r="I81" s="110">
        <v>3</v>
      </c>
      <c r="J81" s="110"/>
      <c r="K81" s="110">
        <v>4</v>
      </c>
      <c r="L81" s="110"/>
      <c r="M81" s="110"/>
      <c r="N81" s="110"/>
      <c r="O81" s="110">
        <v>5</v>
      </c>
      <c r="P81" s="110"/>
      <c r="Q81" s="110"/>
      <c r="R81" s="110"/>
      <c r="S81" s="110"/>
      <c r="T81" s="110">
        <v>6</v>
      </c>
      <c r="U81" s="110"/>
      <c r="V81" s="110"/>
      <c r="W81" s="110"/>
      <c r="X81" s="110"/>
      <c r="Y81" s="57">
        <v>7</v>
      </c>
      <c r="Z81" s="57">
        <v>8</v>
      </c>
      <c r="AI81" s="17"/>
      <c r="AJ81" s="16"/>
      <c r="AL81" s="16"/>
    </row>
    <row r="82" spans="1:38" ht="12.75" customHeight="1" hidden="1">
      <c r="A82" s="138" t="s">
        <v>7</v>
      </c>
      <c r="B82" s="101"/>
      <c r="C82" s="139" t="s">
        <v>90</v>
      </c>
      <c r="D82" s="140"/>
      <c r="E82" s="140"/>
      <c r="F82" s="140"/>
      <c r="G82" s="141"/>
      <c r="H82" s="67" t="s">
        <v>8</v>
      </c>
      <c r="I82" s="124" t="s">
        <v>9</v>
      </c>
      <c r="J82" s="125"/>
      <c r="K82" s="126">
        <f>K16</f>
        <v>42.48</v>
      </c>
      <c r="L82" s="126"/>
      <c r="M82" s="126"/>
      <c r="N82" s="126"/>
      <c r="O82" s="128">
        <f>+ROUND('[7]Ильич'!O82,2)</f>
        <v>1.24</v>
      </c>
      <c r="P82" s="128"/>
      <c r="Q82" s="128"/>
      <c r="R82" s="128"/>
      <c r="S82" s="128"/>
      <c r="T82" s="126">
        <f>ROUND(K82*O82,2)</f>
        <v>52.68</v>
      </c>
      <c r="U82" s="126"/>
      <c r="V82" s="126"/>
      <c r="W82" s="126"/>
      <c r="X82" s="126"/>
      <c r="Y82" s="60">
        <f>ROUND(T82*$AG$22,2)</f>
        <v>26.34</v>
      </c>
      <c r="Z82" s="61">
        <f>+T82+Y82</f>
        <v>79.02</v>
      </c>
      <c r="AG82" s="151">
        <f>+Z82+Z83</f>
        <v>251.93809919999995</v>
      </c>
      <c r="AI82" s="17"/>
      <c r="AJ82" s="145">
        <v>155.6</v>
      </c>
      <c r="AL82" s="147">
        <f>AG82/AJ82</f>
        <v>1.6191394550128533</v>
      </c>
    </row>
    <row r="83" spans="1:38" ht="12.75" customHeight="1" hidden="1">
      <c r="A83" s="102"/>
      <c r="B83" s="104"/>
      <c r="C83" s="142"/>
      <c r="D83" s="143"/>
      <c r="E83" s="143"/>
      <c r="F83" s="143"/>
      <c r="G83" s="144"/>
      <c r="H83" s="67" t="s">
        <v>10</v>
      </c>
      <c r="I83" s="124" t="s">
        <v>11</v>
      </c>
      <c r="J83" s="125"/>
      <c r="K83" s="126">
        <f>K17</f>
        <v>2032.8</v>
      </c>
      <c r="L83" s="126"/>
      <c r="M83" s="126"/>
      <c r="N83" s="126"/>
      <c r="O83" s="128">
        <f>O82*O17</f>
        <v>0.08506399999999999</v>
      </c>
      <c r="P83" s="128"/>
      <c r="Q83" s="128"/>
      <c r="R83" s="128"/>
      <c r="S83" s="128"/>
      <c r="T83" s="126">
        <f>K83*O83</f>
        <v>172.91809919999997</v>
      </c>
      <c r="U83" s="126"/>
      <c r="V83" s="126"/>
      <c r="W83" s="126"/>
      <c r="X83" s="126"/>
      <c r="Y83" s="62">
        <v>0</v>
      </c>
      <c r="Z83" s="61">
        <f>+T83+Y83</f>
        <v>172.91809919999997</v>
      </c>
      <c r="AG83" s="152"/>
      <c r="AI83" s="17"/>
      <c r="AJ83" s="146"/>
      <c r="AL83" s="148"/>
    </row>
    <row r="84" spans="1:38" ht="12.75" customHeight="1" hidden="1">
      <c r="A84" s="138" t="s">
        <v>7</v>
      </c>
      <c r="B84" s="101"/>
      <c r="C84" s="139" t="s">
        <v>91</v>
      </c>
      <c r="D84" s="140"/>
      <c r="E84" s="140"/>
      <c r="F84" s="140"/>
      <c r="G84" s="141"/>
      <c r="H84" s="67" t="s">
        <v>8</v>
      </c>
      <c r="I84" s="124" t="s">
        <v>9</v>
      </c>
      <c r="J84" s="125"/>
      <c r="K84" s="126">
        <f>K18</f>
        <v>42.48</v>
      </c>
      <c r="L84" s="126"/>
      <c r="M84" s="126"/>
      <c r="N84" s="126"/>
      <c r="O84" s="128">
        <f>+ROUND('[7]Ильич'!O84,2)</f>
        <v>1.24</v>
      </c>
      <c r="P84" s="128"/>
      <c r="Q84" s="128"/>
      <c r="R84" s="128"/>
      <c r="S84" s="128"/>
      <c r="T84" s="126">
        <f>ROUND(K84*O84,2)</f>
        <v>52.68</v>
      </c>
      <c r="U84" s="126"/>
      <c r="V84" s="126"/>
      <c r="W84" s="126"/>
      <c r="X84" s="126"/>
      <c r="Y84" s="60">
        <f>ROUND(T84*$AG$22,2)</f>
        <v>26.34</v>
      </c>
      <c r="Z84" s="61">
        <f>+T84+Y84</f>
        <v>79.02</v>
      </c>
      <c r="AG84" s="151">
        <f>+Z84+Z85</f>
        <v>239.082672</v>
      </c>
      <c r="AI84" s="17"/>
      <c r="AJ84" s="145">
        <v>155.6</v>
      </c>
      <c r="AL84" s="147">
        <f>AG84/AJ84</f>
        <v>1.536521028277635</v>
      </c>
    </row>
    <row r="85" spans="1:38" ht="12.75" customHeight="1" hidden="1">
      <c r="A85" s="102"/>
      <c r="B85" s="104"/>
      <c r="C85" s="142"/>
      <c r="D85" s="143"/>
      <c r="E85" s="143"/>
      <c r="F85" s="143"/>
      <c r="G85" s="144"/>
      <c r="H85" s="67" t="s">
        <v>10</v>
      </c>
      <c r="I85" s="124" t="s">
        <v>11</v>
      </c>
      <c r="J85" s="125"/>
      <c r="K85" s="126">
        <f>K19</f>
        <v>2032.8</v>
      </c>
      <c r="L85" s="126"/>
      <c r="M85" s="126"/>
      <c r="N85" s="126"/>
      <c r="O85" s="128">
        <f>O84*O19</f>
        <v>0.07874</v>
      </c>
      <c r="P85" s="128"/>
      <c r="Q85" s="128"/>
      <c r="R85" s="128"/>
      <c r="S85" s="128"/>
      <c r="T85" s="126">
        <f>K85*O85</f>
        <v>160.062672</v>
      </c>
      <c r="U85" s="126"/>
      <c r="V85" s="126"/>
      <c r="W85" s="126"/>
      <c r="X85" s="126"/>
      <c r="Y85" s="62">
        <v>0</v>
      </c>
      <c r="Z85" s="61">
        <f>+T85+Y85</f>
        <v>160.062672</v>
      </c>
      <c r="AG85" s="152"/>
      <c r="AI85" s="17"/>
      <c r="AJ85" s="146"/>
      <c r="AL85" s="148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 hidden="1">
      <c r="A87" s="112" t="s">
        <v>58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13" t="s">
        <v>4</v>
      </c>
      <c r="B88" s="114"/>
      <c r="C88" s="115" t="s">
        <v>27</v>
      </c>
      <c r="D88" s="116"/>
      <c r="E88" s="116"/>
      <c r="F88" s="116"/>
      <c r="G88" s="116"/>
      <c r="H88" s="117"/>
      <c r="I88" s="118" t="s">
        <v>5</v>
      </c>
      <c r="J88" s="118"/>
      <c r="K88" s="118" t="s">
        <v>28</v>
      </c>
      <c r="L88" s="118"/>
      <c r="M88" s="118"/>
      <c r="N88" s="118"/>
      <c r="O88" s="118" t="str">
        <f>+O80</f>
        <v>Норматив
 горячей воды
куб.м. ** Гкал/куб.м</v>
      </c>
      <c r="P88" s="118"/>
      <c r="Q88" s="118"/>
      <c r="R88" s="118"/>
      <c r="S88" s="118"/>
      <c r="T88" s="118" t="s">
        <v>84</v>
      </c>
      <c r="U88" s="118"/>
      <c r="V88" s="118"/>
      <c r="W88" s="118"/>
      <c r="X88" s="118"/>
      <c r="Y88" s="59" t="s">
        <v>85</v>
      </c>
      <c r="Z88" s="59" t="s">
        <v>86</v>
      </c>
      <c r="AI88" s="17"/>
    </row>
    <row r="89" spans="1:38" ht="12.75" customHeight="1" hidden="1">
      <c r="A89" s="129">
        <v>1</v>
      </c>
      <c r="B89" s="130"/>
      <c r="C89" s="129">
        <v>2</v>
      </c>
      <c r="D89" s="131"/>
      <c r="E89" s="131"/>
      <c r="F89" s="131"/>
      <c r="G89" s="131"/>
      <c r="H89" s="130"/>
      <c r="I89" s="110">
        <v>3</v>
      </c>
      <c r="J89" s="110"/>
      <c r="K89" s="110">
        <v>4</v>
      </c>
      <c r="L89" s="110"/>
      <c r="M89" s="110"/>
      <c r="N89" s="110"/>
      <c r="O89" s="110">
        <v>5</v>
      </c>
      <c r="P89" s="110"/>
      <c r="Q89" s="110"/>
      <c r="R89" s="110"/>
      <c r="S89" s="110"/>
      <c r="T89" s="110">
        <v>6</v>
      </c>
      <c r="U89" s="110"/>
      <c r="V89" s="110"/>
      <c r="W89" s="110"/>
      <c r="X89" s="110"/>
      <c r="Y89" s="57">
        <v>7</v>
      </c>
      <c r="Z89" s="57">
        <v>8</v>
      </c>
      <c r="AI89" s="17"/>
      <c r="AJ89" s="16"/>
      <c r="AL89" s="16"/>
    </row>
    <row r="90" spans="1:38" ht="12.75" customHeight="1" hidden="1">
      <c r="A90" s="138" t="s">
        <v>7</v>
      </c>
      <c r="B90" s="101"/>
      <c r="C90" s="139" t="s">
        <v>90</v>
      </c>
      <c r="D90" s="140"/>
      <c r="E90" s="140"/>
      <c r="F90" s="140"/>
      <c r="G90" s="141"/>
      <c r="H90" s="67" t="s">
        <v>8</v>
      </c>
      <c r="I90" s="124" t="s">
        <v>9</v>
      </c>
      <c r="J90" s="125"/>
      <c r="K90" s="126">
        <f>K16</f>
        <v>42.48</v>
      </c>
      <c r="L90" s="126"/>
      <c r="M90" s="126"/>
      <c r="N90" s="126"/>
      <c r="O90" s="128">
        <f>+ROUND('[7]Ильич'!O90,2)</f>
        <v>0.55</v>
      </c>
      <c r="P90" s="128"/>
      <c r="Q90" s="128"/>
      <c r="R90" s="128"/>
      <c r="S90" s="128"/>
      <c r="T90" s="126">
        <f>ROUND(K90*O90,2)</f>
        <v>23.36</v>
      </c>
      <c r="U90" s="126"/>
      <c r="V90" s="126"/>
      <c r="W90" s="126"/>
      <c r="X90" s="126"/>
      <c r="Y90" s="60">
        <f>ROUND(T90*$AG$22,2)</f>
        <v>11.68</v>
      </c>
      <c r="Z90" s="61">
        <f>+T90+Y90</f>
        <v>35.04</v>
      </c>
      <c r="AG90" s="151">
        <f>+Z90+Z91</f>
        <v>111.73754399999999</v>
      </c>
      <c r="AI90" s="17"/>
      <c r="AJ90" s="145">
        <v>155.6</v>
      </c>
      <c r="AL90" s="147">
        <f>AG90/AJ90</f>
        <v>0.7181076092544987</v>
      </c>
    </row>
    <row r="91" spans="1:38" ht="12.75" customHeight="1" hidden="1">
      <c r="A91" s="102"/>
      <c r="B91" s="104"/>
      <c r="C91" s="142"/>
      <c r="D91" s="143"/>
      <c r="E91" s="143"/>
      <c r="F91" s="143"/>
      <c r="G91" s="144"/>
      <c r="H91" s="67" t="s">
        <v>10</v>
      </c>
      <c r="I91" s="124" t="s">
        <v>11</v>
      </c>
      <c r="J91" s="125"/>
      <c r="K91" s="126">
        <f>K17</f>
        <v>2032.8</v>
      </c>
      <c r="L91" s="126"/>
      <c r="M91" s="126"/>
      <c r="N91" s="126"/>
      <c r="O91" s="128">
        <f>O90*O17</f>
        <v>0.03773</v>
      </c>
      <c r="P91" s="128"/>
      <c r="Q91" s="128"/>
      <c r="R91" s="128"/>
      <c r="S91" s="128"/>
      <c r="T91" s="126">
        <f>K91*O91</f>
        <v>76.697544</v>
      </c>
      <c r="U91" s="126"/>
      <c r="V91" s="126"/>
      <c r="W91" s="126"/>
      <c r="X91" s="126"/>
      <c r="Y91" s="62">
        <v>0</v>
      </c>
      <c r="Z91" s="61">
        <f>+T91+Y91</f>
        <v>76.697544</v>
      </c>
      <c r="AG91" s="152"/>
      <c r="AI91" s="17"/>
      <c r="AJ91" s="146"/>
      <c r="AL91" s="148"/>
    </row>
    <row r="92" spans="1:38" ht="12.75" customHeight="1" hidden="1">
      <c r="A92" s="138" t="s">
        <v>7</v>
      </c>
      <c r="B92" s="101"/>
      <c r="C92" s="139" t="s">
        <v>91</v>
      </c>
      <c r="D92" s="140"/>
      <c r="E92" s="140"/>
      <c r="F92" s="140"/>
      <c r="G92" s="141"/>
      <c r="H92" s="67" t="s">
        <v>8</v>
      </c>
      <c r="I92" s="124" t="s">
        <v>9</v>
      </c>
      <c r="J92" s="125"/>
      <c r="K92" s="126">
        <f>K18</f>
        <v>42.48</v>
      </c>
      <c r="L92" s="126"/>
      <c r="M92" s="126"/>
      <c r="N92" s="126"/>
      <c r="O92" s="128">
        <f>+ROUND('[7]Ильич'!O92,2)</f>
        <v>0.55</v>
      </c>
      <c r="P92" s="128"/>
      <c r="Q92" s="128"/>
      <c r="R92" s="128"/>
      <c r="S92" s="128"/>
      <c r="T92" s="126">
        <f>ROUND(K92*O92,2)</f>
        <v>23.36</v>
      </c>
      <c r="U92" s="126"/>
      <c r="V92" s="126"/>
      <c r="W92" s="126"/>
      <c r="X92" s="126"/>
      <c r="Y92" s="60">
        <f>ROUND(T92*$AG$22,2)</f>
        <v>11.68</v>
      </c>
      <c r="Z92" s="61">
        <f>+T92+Y92</f>
        <v>35.04</v>
      </c>
      <c r="AG92" s="151">
        <f>+Z92+Z93</f>
        <v>106.03554</v>
      </c>
      <c r="AI92" s="17"/>
      <c r="AJ92" s="145">
        <v>155.6</v>
      </c>
      <c r="AL92" s="147">
        <f>AG92/AJ92</f>
        <v>0.6814623393316196</v>
      </c>
    </row>
    <row r="93" spans="1:38" ht="12.75" customHeight="1" hidden="1">
      <c r="A93" s="102"/>
      <c r="B93" s="104"/>
      <c r="C93" s="142"/>
      <c r="D93" s="143"/>
      <c r="E93" s="143"/>
      <c r="F93" s="143"/>
      <c r="G93" s="144"/>
      <c r="H93" s="67" t="s">
        <v>10</v>
      </c>
      <c r="I93" s="124" t="s">
        <v>11</v>
      </c>
      <c r="J93" s="125"/>
      <c r="K93" s="126">
        <f>K19</f>
        <v>2032.8</v>
      </c>
      <c r="L93" s="126"/>
      <c r="M93" s="126"/>
      <c r="N93" s="126"/>
      <c r="O93" s="128">
        <f>O92*O19</f>
        <v>0.034925000000000005</v>
      </c>
      <c r="P93" s="128"/>
      <c r="Q93" s="128"/>
      <c r="R93" s="128"/>
      <c r="S93" s="128"/>
      <c r="T93" s="126">
        <f>K93*O93</f>
        <v>70.99554</v>
      </c>
      <c r="U93" s="126"/>
      <c r="V93" s="126"/>
      <c r="W93" s="126"/>
      <c r="X93" s="126"/>
      <c r="Y93" s="62">
        <v>0</v>
      </c>
      <c r="Z93" s="61">
        <f>+T93+Y93</f>
        <v>70.99554</v>
      </c>
      <c r="AG93" s="152"/>
      <c r="AI93" s="17"/>
      <c r="AJ93" s="146"/>
      <c r="AL93" s="148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12" t="s">
        <v>59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 hidden="1">
      <c r="A96" s="113" t="s">
        <v>4</v>
      </c>
      <c r="B96" s="114"/>
      <c r="C96" s="115" t="s">
        <v>27</v>
      </c>
      <c r="D96" s="116"/>
      <c r="E96" s="116"/>
      <c r="F96" s="116"/>
      <c r="G96" s="116"/>
      <c r="H96" s="117"/>
      <c r="I96" s="118" t="s">
        <v>5</v>
      </c>
      <c r="J96" s="118"/>
      <c r="K96" s="118" t="s">
        <v>28</v>
      </c>
      <c r="L96" s="118"/>
      <c r="M96" s="118"/>
      <c r="N96" s="118"/>
      <c r="O96" s="118" t="str">
        <f>+O88</f>
        <v>Норматив
 горячей воды
куб.м. ** Гкал/куб.м</v>
      </c>
      <c r="P96" s="118"/>
      <c r="Q96" s="118"/>
      <c r="R96" s="118"/>
      <c r="S96" s="118"/>
      <c r="T96" s="118" t="s">
        <v>84</v>
      </c>
      <c r="U96" s="118"/>
      <c r="V96" s="118"/>
      <c r="W96" s="118"/>
      <c r="X96" s="118"/>
      <c r="Y96" s="59" t="s">
        <v>85</v>
      </c>
      <c r="Z96" s="59" t="s">
        <v>86</v>
      </c>
      <c r="AI96" s="17"/>
    </row>
    <row r="97" spans="1:38" ht="12.75" customHeight="1" hidden="1">
      <c r="A97" s="129">
        <v>1</v>
      </c>
      <c r="B97" s="130"/>
      <c r="C97" s="129">
        <v>2</v>
      </c>
      <c r="D97" s="131"/>
      <c r="E97" s="131"/>
      <c r="F97" s="131"/>
      <c r="G97" s="131"/>
      <c r="H97" s="130"/>
      <c r="I97" s="110">
        <v>3</v>
      </c>
      <c r="J97" s="110"/>
      <c r="K97" s="110">
        <v>4</v>
      </c>
      <c r="L97" s="110"/>
      <c r="M97" s="110"/>
      <c r="N97" s="110"/>
      <c r="O97" s="110">
        <v>5</v>
      </c>
      <c r="P97" s="110"/>
      <c r="Q97" s="110"/>
      <c r="R97" s="110"/>
      <c r="S97" s="110"/>
      <c r="T97" s="110">
        <v>6</v>
      </c>
      <c r="U97" s="110"/>
      <c r="V97" s="110"/>
      <c r="W97" s="110"/>
      <c r="X97" s="110"/>
      <c r="Y97" s="57">
        <v>7</v>
      </c>
      <c r="Z97" s="57">
        <v>8</v>
      </c>
      <c r="AI97" s="17"/>
      <c r="AJ97" s="16"/>
      <c r="AL97" s="16"/>
    </row>
    <row r="98" spans="1:38" ht="12.75" customHeight="1" hidden="1">
      <c r="A98" s="138" t="s">
        <v>7</v>
      </c>
      <c r="B98" s="101"/>
      <c r="C98" s="139" t="s">
        <v>90</v>
      </c>
      <c r="D98" s="140"/>
      <c r="E98" s="140"/>
      <c r="F98" s="140"/>
      <c r="G98" s="141"/>
      <c r="H98" s="67" t="s">
        <v>8</v>
      </c>
      <c r="I98" s="124" t="s">
        <v>9</v>
      </c>
      <c r="J98" s="125"/>
      <c r="K98" s="126">
        <f>K16</f>
        <v>42.48</v>
      </c>
      <c r="L98" s="126"/>
      <c r="M98" s="126"/>
      <c r="N98" s="126"/>
      <c r="O98" s="128">
        <f>+ROUND('[7]Ильич'!O98,2)</f>
        <v>1.91</v>
      </c>
      <c r="P98" s="128"/>
      <c r="Q98" s="128"/>
      <c r="R98" s="128"/>
      <c r="S98" s="128"/>
      <c r="T98" s="126">
        <f>ROUND(K98*O98,2)</f>
        <v>81.14</v>
      </c>
      <c r="U98" s="126"/>
      <c r="V98" s="126"/>
      <c r="W98" s="126"/>
      <c r="X98" s="126"/>
      <c r="Y98" s="60">
        <f>ROUND(T98*$AG$22,2)</f>
        <v>40.57</v>
      </c>
      <c r="Z98" s="61">
        <f>+T98+Y98</f>
        <v>121.71000000000001</v>
      </c>
      <c r="AG98" s="151">
        <f>+Z98+Z99</f>
        <v>388.0596528</v>
      </c>
      <c r="AI98" s="17"/>
      <c r="AJ98" s="145">
        <v>375.04</v>
      </c>
      <c r="AL98" s="147">
        <f>AG98/AJ98</f>
        <v>1.0347153711604093</v>
      </c>
    </row>
    <row r="99" spans="1:38" ht="12.75" customHeight="1" hidden="1">
      <c r="A99" s="102"/>
      <c r="B99" s="104"/>
      <c r="C99" s="142"/>
      <c r="D99" s="143"/>
      <c r="E99" s="143"/>
      <c r="F99" s="143"/>
      <c r="G99" s="144"/>
      <c r="H99" s="67" t="s">
        <v>10</v>
      </c>
      <c r="I99" s="124" t="s">
        <v>11</v>
      </c>
      <c r="J99" s="125"/>
      <c r="K99" s="126">
        <f>K17</f>
        <v>2032.8</v>
      </c>
      <c r="L99" s="126"/>
      <c r="M99" s="126"/>
      <c r="N99" s="126"/>
      <c r="O99" s="128">
        <f>O98*O17</f>
        <v>0.13102599999999998</v>
      </c>
      <c r="P99" s="128"/>
      <c r="Q99" s="128"/>
      <c r="R99" s="128"/>
      <c r="S99" s="128"/>
      <c r="T99" s="126">
        <f>K99*O99</f>
        <v>266.34965279999994</v>
      </c>
      <c r="U99" s="126"/>
      <c r="V99" s="126"/>
      <c r="W99" s="126"/>
      <c r="X99" s="126"/>
      <c r="Y99" s="62">
        <v>0</v>
      </c>
      <c r="Z99" s="61">
        <f>+T99+Y99</f>
        <v>266.34965279999994</v>
      </c>
      <c r="AG99" s="152"/>
      <c r="AI99" s="17"/>
      <c r="AJ99" s="146"/>
      <c r="AL99" s="148"/>
    </row>
    <row r="100" spans="1:38" ht="12.75" customHeight="1" hidden="1">
      <c r="A100" s="138" t="s">
        <v>7</v>
      </c>
      <c r="B100" s="101"/>
      <c r="C100" s="139" t="s">
        <v>91</v>
      </c>
      <c r="D100" s="140"/>
      <c r="E100" s="140"/>
      <c r="F100" s="140"/>
      <c r="G100" s="141"/>
      <c r="H100" s="67" t="s">
        <v>8</v>
      </c>
      <c r="I100" s="124" t="s">
        <v>9</v>
      </c>
      <c r="J100" s="125"/>
      <c r="K100" s="126">
        <f>K18</f>
        <v>42.48</v>
      </c>
      <c r="L100" s="126"/>
      <c r="M100" s="126"/>
      <c r="N100" s="126"/>
      <c r="O100" s="128">
        <f>+ROUND('[7]Ильич'!O100,2)</f>
        <v>1.91</v>
      </c>
      <c r="P100" s="128"/>
      <c r="Q100" s="128"/>
      <c r="R100" s="128"/>
      <c r="S100" s="128"/>
      <c r="T100" s="126">
        <f>ROUND(K100*O100,2)</f>
        <v>81.14</v>
      </c>
      <c r="U100" s="126"/>
      <c r="V100" s="126"/>
      <c r="W100" s="126"/>
      <c r="X100" s="126"/>
      <c r="Y100" s="60">
        <f>ROUND(T100*$AG$22,2)</f>
        <v>40.57</v>
      </c>
      <c r="Z100" s="61">
        <f>+T100+Y100</f>
        <v>121.71000000000001</v>
      </c>
      <c r="AG100" s="151">
        <f>+Z100+Z101</f>
        <v>368.258148</v>
      </c>
      <c r="AI100" s="17"/>
      <c r="AJ100" s="145">
        <v>375.04</v>
      </c>
      <c r="AL100" s="147">
        <f>AG100/AJ100</f>
        <v>0.9819169901877133</v>
      </c>
    </row>
    <row r="101" spans="1:38" ht="12.75" customHeight="1" hidden="1">
      <c r="A101" s="102"/>
      <c r="B101" s="104"/>
      <c r="C101" s="142"/>
      <c r="D101" s="143"/>
      <c r="E101" s="143"/>
      <c r="F101" s="143"/>
      <c r="G101" s="144"/>
      <c r="H101" s="67" t="s">
        <v>10</v>
      </c>
      <c r="I101" s="124" t="s">
        <v>11</v>
      </c>
      <c r="J101" s="125"/>
      <c r="K101" s="126">
        <f>K19</f>
        <v>2032.8</v>
      </c>
      <c r="L101" s="126"/>
      <c r="M101" s="126"/>
      <c r="N101" s="126"/>
      <c r="O101" s="128">
        <f>O100*O19</f>
        <v>0.12128499999999999</v>
      </c>
      <c r="P101" s="128"/>
      <c r="Q101" s="128"/>
      <c r="R101" s="128"/>
      <c r="S101" s="128"/>
      <c r="T101" s="126">
        <f>K101*O101</f>
        <v>246.54814799999997</v>
      </c>
      <c r="U101" s="126"/>
      <c r="V101" s="126"/>
      <c r="W101" s="126"/>
      <c r="X101" s="126"/>
      <c r="Y101" s="62">
        <v>0</v>
      </c>
      <c r="Z101" s="61">
        <f>+T101+Y101</f>
        <v>246.54814799999997</v>
      </c>
      <c r="AG101" s="152"/>
      <c r="AI101" s="17"/>
      <c r="AJ101" s="146"/>
      <c r="AL101" s="148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27" t="s">
        <v>114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6"/>
      <c r="AG103" s="16"/>
      <c r="AH103" s="19"/>
      <c r="AI103" s="20"/>
      <c r="AJ103"/>
      <c r="AL103"/>
    </row>
    <row r="104" spans="1:35" s="5" customFormat="1" ht="15">
      <c r="A104" s="134" t="s">
        <v>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/>
      <c r="AI104" s="22"/>
    </row>
    <row r="105" ht="12.75">
      <c r="AI105" s="17"/>
    </row>
    <row r="106" spans="1:35" ht="45.75" customHeight="1">
      <c r="A106" s="113" t="s">
        <v>4</v>
      </c>
      <c r="B106" s="114"/>
      <c r="C106" s="115" t="s">
        <v>27</v>
      </c>
      <c r="D106" s="116"/>
      <c r="E106" s="116"/>
      <c r="F106" s="116"/>
      <c r="G106" s="116"/>
      <c r="H106" s="117"/>
      <c r="I106" s="118" t="s">
        <v>5</v>
      </c>
      <c r="J106" s="118"/>
      <c r="K106" s="118" t="s">
        <v>28</v>
      </c>
      <c r="L106" s="118"/>
      <c r="M106" s="118"/>
      <c r="N106" s="118"/>
      <c r="O106" s="118" t="s">
        <v>43</v>
      </c>
      <c r="P106" s="118"/>
      <c r="Q106" s="118"/>
      <c r="R106" s="118"/>
      <c r="S106" s="118"/>
      <c r="T106" s="118" t="s">
        <v>6</v>
      </c>
      <c r="U106" s="118"/>
      <c r="V106" s="118"/>
      <c r="W106" s="118"/>
      <c r="X106" s="118"/>
      <c r="AI106" s="17"/>
    </row>
    <row r="107" spans="1:38" s="23" customFormat="1" ht="12.75">
      <c r="A107" s="129">
        <v>1</v>
      </c>
      <c r="B107" s="130"/>
      <c r="C107" s="129">
        <v>2</v>
      </c>
      <c r="D107" s="131"/>
      <c r="E107" s="131"/>
      <c r="F107" s="131"/>
      <c r="G107" s="131"/>
      <c r="H107" s="130"/>
      <c r="I107" s="110">
        <v>3</v>
      </c>
      <c r="J107" s="110"/>
      <c r="K107" s="110">
        <v>4</v>
      </c>
      <c r="L107" s="110"/>
      <c r="M107" s="110"/>
      <c r="N107" s="110"/>
      <c r="O107" s="110">
        <v>5</v>
      </c>
      <c r="P107" s="110"/>
      <c r="Q107" s="110"/>
      <c r="R107" s="110"/>
      <c r="S107" s="110"/>
      <c r="T107" s="110">
        <v>6</v>
      </c>
      <c r="U107" s="110"/>
      <c r="V107" s="110"/>
      <c r="W107" s="110"/>
      <c r="X107" s="110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19" t="s">
        <v>44</v>
      </c>
      <c r="B108" s="120"/>
      <c r="C108" s="121" t="s">
        <v>45</v>
      </c>
      <c r="D108" s="122"/>
      <c r="E108" s="122"/>
      <c r="F108" s="122"/>
      <c r="G108" s="122"/>
      <c r="H108" s="123"/>
      <c r="I108" s="124" t="s">
        <v>9</v>
      </c>
      <c r="J108" s="125"/>
      <c r="K108" s="126">
        <f>+'[7]Ильич'!K108</f>
        <v>15.8</v>
      </c>
      <c r="L108" s="126"/>
      <c r="M108" s="126"/>
      <c r="N108" s="126"/>
      <c r="O108" s="133">
        <v>0</v>
      </c>
      <c r="P108" s="133"/>
      <c r="Q108" s="133"/>
      <c r="R108" s="133"/>
      <c r="S108" s="133"/>
      <c r="T108" s="126">
        <f>K108</f>
        <v>15.8</v>
      </c>
      <c r="U108" s="126"/>
      <c r="V108" s="126"/>
      <c r="W108" s="126"/>
      <c r="X108" s="126"/>
      <c r="AG108" s="32">
        <f>+T108</f>
        <v>15.8</v>
      </c>
      <c r="AI108" s="17"/>
      <c r="AJ108" s="42">
        <v>151.33</v>
      </c>
      <c r="AL108" s="88">
        <f>AG108/AJ108</f>
        <v>0.10440758607017775</v>
      </c>
    </row>
    <row r="109" ht="12.75">
      <c r="AI109" s="17"/>
    </row>
    <row r="110" spans="1:35" s="5" customFormat="1" ht="15">
      <c r="A110" s="134" t="s">
        <v>12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25"/>
      <c r="AG110" s="25"/>
      <c r="AH110"/>
      <c r="AI110" s="22"/>
    </row>
    <row r="111" spans="1:38" s="21" customFormat="1" ht="15">
      <c r="A111" s="127" t="s">
        <v>46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6"/>
      <c r="AG111" s="16"/>
      <c r="AH111" s="19"/>
      <c r="AI111" s="20"/>
      <c r="AJ111" s="48"/>
      <c r="AL111" s="48"/>
    </row>
    <row r="112" spans="1:35" ht="29.25" customHeight="1">
      <c r="A112" s="182" t="s">
        <v>83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I112" s="17"/>
    </row>
    <row r="113" spans="1:33" s="27" customFormat="1" ht="31.5" customHeight="1">
      <c r="A113" s="112" t="s">
        <v>49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26"/>
      <c r="AG113" s="26"/>
    </row>
    <row r="114" spans="1:35" ht="51" customHeight="1">
      <c r="A114" s="113" t="s">
        <v>4</v>
      </c>
      <c r="B114" s="114"/>
      <c r="C114" s="115" t="s">
        <v>27</v>
      </c>
      <c r="D114" s="116"/>
      <c r="E114" s="116"/>
      <c r="F114" s="116"/>
      <c r="G114" s="116"/>
      <c r="H114" s="117"/>
      <c r="I114" s="118" t="s">
        <v>5</v>
      </c>
      <c r="J114" s="118"/>
      <c r="K114" s="118" t="s">
        <v>28</v>
      </c>
      <c r="L114" s="118"/>
      <c r="M114" s="118"/>
      <c r="N114" s="118"/>
      <c r="O114" s="118" t="s">
        <v>60</v>
      </c>
      <c r="P114" s="118"/>
      <c r="Q114" s="118"/>
      <c r="R114" s="118"/>
      <c r="S114" s="118"/>
      <c r="T114" s="118" t="s">
        <v>84</v>
      </c>
      <c r="U114" s="118"/>
      <c r="V114" s="118"/>
      <c r="W114" s="118"/>
      <c r="X114" s="118"/>
      <c r="Y114" s="59" t="s">
        <v>85</v>
      </c>
      <c r="Z114" s="59" t="s">
        <v>86</v>
      </c>
      <c r="AI114" s="17"/>
    </row>
    <row r="115" spans="1:38" ht="23.25" customHeight="1">
      <c r="A115" s="129">
        <v>1</v>
      </c>
      <c r="B115" s="130"/>
      <c r="C115" s="129">
        <v>2</v>
      </c>
      <c r="D115" s="131"/>
      <c r="E115" s="131"/>
      <c r="F115" s="131"/>
      <c r="G115" s="131"/>
      <c r="H115" s="130"/>
      <c r="I115" s="110">
        <v>3</v>
      </c>
      <c r="J115" s="110"/>
      <c r="K115" s="110">
        <v>4</v>
      </c>
      <c r="L115" s="110"/>
      <c r="M115" s="110"/>
      <c r="N115" s="110"/>
      <c r="O115" s="110">
        <v>5</v>
      </c>
      <c r="P115" s="110"/>
      <c r="Q115" s="110"/>
      <c r="R115" s="110"/>
      <c r="S115" s="110"/>
      <c r="T115" s="135" t="s">
        <v>87</v>
      </c>
      <c r="U115" s="136"/>
      <c r="V115" s="136"/>
      <c r="W115" s="136"/>
      <c r="X115" s="137"/>
      <c r="Y115" s="57" t="s">
        <v>95</v>
      </c>
      <c r="Z115" s="57" t="s">
        <v>89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19" t="s">
        <v>44</v>
      </c>
      <c r="B116" s="120"/>
      <c r="C116" s="121" t="s">
        <v>45</v>
      </c>
      <c r="D116" s="122"/>
      <c r="E116" s="122"/>
      <c r="F116" s="122"/>
      <c r="G116" s="122"/>
      <c r="H116" s="123"/>
      <c r="I116" s="124" t="s">
        <v>9</v>
      </c>
      <c r="J116" s="125"/>
      <c r="K116" s="126">
        <f>K108</f>
        <v>15.8</v>
      </c>
      <c r="L116" s="126"/>
      <c r="M116" s="126"/>
      <c r="N116" s="126"/>
      <c r="O116" s="128">
        <f>+ROUND('[7]Ильич'!O116,2)</f>
        <v>4.26</v>
      </c>
      <c r="P116" s="128"/>
      <c r="Q116" s="128"/>
      <c r="R116" s="128"/>
      <c r="S116" s="128"/>
      <c r="T116" s="126">
        <f>ROUND(K116*O116,2)</f>
        <v>67.31</v>
      </c>
      <c r="U116" s="126"/>
      <c r="V116" s="126"/>
      <c r="W116" s="126"/>
      <c r="X116" s="126"/>
      <c r="Y116" s="60">
        <f>ROUND(T116*$AG$22,2)</f>
        <v>33.66</v>
      </c>
      <c r="Z116" s="61">
        <f>+T116+Y116</f>
        <v>100.97</v>
      </c>
      <c r="AG116" s="32">
        <f>+Z116</f>
        <v>100.97</v>
      </c>
      <c r="AI116" s="17"/>
      <c r="AJ116" s="43">
        <v>844.99</v>
      </c>
      <c r="AL116" s="88">
        <f>AG116/AJ116</f>
        <v>0.11949253837323519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>
      <c r="A118" s="112" t="s">
        <v>51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26"/>
      <c r="AG118" s="26"/>
    </row>
    <row r="119" spans="1:35" ht="51" customHeight="1" hidden="1">
      <c r="A119" s="113" t="s">
        <v>4</v>
      </c>
      <c r="B119" s="114"/>
      <c r="C119" s="115" t="s">
        <v>27</v>
      </c>
      <c r="D119" s="116"/>
      <c r="E119" s="116"/>
      <c r="F119" s="116"/>
      <c r="G119" s="116"/>
      <c r="H119" s="117"/>
      <c r="I119" s="118" t="s">
        <v>5</v>
      </c>
      <c r="J119" s="118"/>
      <c r="K119" s="118" t="s">
        <v>28</v>
      </c>
      <c r="L119" s="118"/>
      <c r="M119" s="118"/>
      <c r="N119" s="118"/>
      <c r="O119" s="118" t="str">
        <f>+O114</f>
        <v>Норматив
 расхода питьевой воды, м3 **</v>
      </c>
      <c r="P119" s="118"/>
      <c r="Q119" s="118"/>
      <c r="R119" s="118"/>
      <c r="S119" s="118"/>
      <c r="T119" s="118" t="s">
        <v>84</v>
      </c>
      <c r="U119" s="118"/>
      <c r="V119" s="118"/>
      <c r="W119" s="118"/>
      <c r="X119" s="118"/>
      <c r="Y119" s="59" t="s">
        <v>85</v>
      </c>
      <c r="Z119" s="59" t="s">
        <v>86</v>
      </c>
      <c r="AI119" s="17"/>
    </row>
    <row r="120" spans="1:38" ht="12.75" customHeight="1" hidden="1">
      <c r="A120" s="129">
        <v>1</v>
      </c>
      <c r="B120" s="130"/>
      <c r="C120" s="129">
        <v>2</v>
      </c>
      <c r="D120" s="131"/>
      <c r="E120" s="131"/>
      <c r="F120" s="131"/>
      <c r="G120" s="131"/>
      <c r="H120" s="130"/>
      <c r="I120" s="110">
        <v>3</v>
      </c>
      <c r="J120" s="110"/>
      <c r="K120" s="110">
        <v>4</v>
      </c>
      <c r="L120" s="110"/>
      <c r="M120" s="110"/>
      <c r="N120" s="110"/>
      <c r="O120" s="110">
        <v>5</v>
      </c>
      <c r="P120" s="110"/>
      <c r="Q120" s="110"/>
      <c r="R120" s="110"/>
      <c r="S120" s="110"/>
      <c r="T120" s="110">
        <v>6</v>
      </c>
      <c r="U120" s="110"/>
      <c r="V120" s="110"/>
      <c r="W120" s="110"/>
      <c r="X120" s="110"/>
      <c r="Y120" s="57">
        <v>7</v>
      </c>
      <c r="Z120" s="57">
        <v>8</v>
      </c>
      <c r="AI120" s="17"/>
      <c r="AJ120" s="16"/>
      <c r="AL120" s="16"/>
    </row>
    <row r="121" spans="1:38" ht="12.75" customHeight="1">
      <c r="A121" s="119" t="s">
        <v>44</v>
      </c>
      <c r="B121" s="120"/>
      <c r="C121" s="121" t="s">
        <v>45</v>
      </c>
      <c r="D121" s="122"/>
      <c r="E121" s="122"/>
      <c r="F121" s="122"/>
      <c r="G121" s="122"/>
      <c r="H121" s="123"/>
      <c r="I121" s="124" t="s">
        <v>9</v>
      </c>
      <c r="J121" s="125"/>
      <c r="K121" s="126">
        <f>K108</f>
        <v>15.8</v>
      </c>
      <c r="L121" s="126"/>
      <c r="M121" s="126"/>
      <c r="N121" s="126"/>
      <c r="O121" s="128">
        <f>+ROUND('[7]Ильич'!O121,2)</f>
        <v>4.22</v>
      </c>
      <c r="P121" s="128"/>
      <c r="Q121" s="128"/>
      <c r="R121" s="128"/>
      <c r="S121" s="128"/>
      <c r="T121" s="126">
        <f>ROUND(K121*O121,2)</f>
        <v>66.68</v>
      </c>
      <c r="U121" s="126"/>
      <c r="V121" s="126"/>
      <c r="W121" s="126"/>
      <c r="X121" s="126"/>
      <c r="Y121" s="60">
        <f>ROUND(T121*$AG$22,2)</f>
        <v>33.34</v>
      </c>
      <c r="Z121" s="61">
        <f>+T121+Y121</f>
        <v>100.02000000000001</v>
      </c>
      <c r="AG121" s="32">
        <f>+Z121</f>
        <v>100.02000000000001</v>
      </c>
      <c r="AI121" s="17"/>
      <c r="AJ121" s="43">
        <v>810.49</v>
      </c>
      <c r="AL121" s="88">
        <f>AG121/AJ121</f>
        <v>0.12340682796826612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>
      <c r="A123" s="112" t="s">
        <v>52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</row>
    <row r="124" spans="1:35" ht="51" customHeight="1" hidden="1">
      <c r="A124" s="113" t="s">
        <v>4</v>
      </c>
      <c r="B124" s="114"/>
      <c r="C124" s="115" t="s">
        <v>27</v>
      </c>
      <c r="D124" s="116"/>
      <c r="E124" s="116"/>
      <c r="F124" s="116"/>
      <c r="G124" s="116"/>
      <c r="H124" s="117"/>
      <c r="I124" s="118" t="s">
        <v>5</v>
      </c>
      <c r="J124" s="118"/>
      <c r="K124" s="118" t="s">
        <v>28</v>
      </c>
      <c r="L124" s="118"/>
      <c r="M124" s="118"/>
      <c r="N124" s="118"/>
      <c r="O124" s="118" t="str">
        <f>+O114</f>
        <v>Норматив
 расхода питьевой воды, м3 **</v>
      </c>
      <c r="P124" s="118"/>
      <c r="Q124" s="118"/>
      <c r="R124" s="118"/>
      <c r="S124" s="118"/>
      <c r="T124" s="118" t="s">
        <v>84</v>
      </c>
      <c r="U124" s="118"/>
      <c r="V124" s="118"/>
      <c r="W124" s="118"/>
      <c r="X124" s="118"/>
      <c r="Y124" s="59" t="s">
        <v>85</v>
      </c>
      <c r="Z124" s="59" t="s">
        <v>86</v>
      </c>
      <c r="AI124" s="17"/>
    </row>
    <row r="125" spans="1:38" ht="12.75" customHeight="1" hidden="1">
      <c r="A125" s="129">
        <v>1</v>
      </c>
      <c r="B125" s="130"/>
      <c r="C125" s="129">
        <v>2</v>
      </c>
      <c r="D125" s="131"/>
      <c r="E125" s="131"/>
      <c r="F125" s="131"/>
      <c r="G125" s="131"/>
      <c r="H125" s="130"/>
      <c r="I125" s="110">
        <v>3</v>
      </c>
      <c r="J125" s="110"/>
      <c r="K125" s="110">
        <v>4</v>
      </c>
      <c r="L125" s="110"/>
      <c r="M125" s="110"/>
      <c r="N125" s="110"/>
      <c r="O125" s="110">
        <v>5</v>
      </c>
      <c r="P125" s="110"/>
      <c r="Q125" s="110"/>
      <c r="R125" s="110"/>
      <c r="S125" s="110"/>
      <c r="T125" s="110">
        <v>6</v>
      </c>
      <c r="U125" s="110"/>
      <c r="V125" s="110"/>
      <c r="W125" s="110"/>
      <c r="X125" s="110"/>
      <c r="Y125" s="57">
        <v>7</v>
      </c>
      <c r="Z125" s="57">
        <v>8</v>
      </c>
      <c r="AI125" s="17"/>
      <c r="AJ125" s="16"/>
      <c r="AL125" s="16"/>
    </row>
    <row r="126" spans="1:38" ht="12.75" customHeight="1">
      <c r="A126" s="119" t="s">
        <v>44</v>
      </c>
      <c r="B126" s="120"/>
      <c r="C126" s="121" t="s">
        <v>45</v>
      </c>
      <c r="D126" s="122"/>
      <c r="E126" s="122"/>
      <c r="F126" s="122"/>
      <c r="G126" s="122"/>
      <c r="H126" s="123"/>
      <c r="I126" s="124" t="s">
        <v>9</v>
      </c>
      <c r="J126" s="125"/>
      <c r="K126" s="126">
        <f>K108</f>
        <v>15.8</v>
      </c>
      <c r="L126" s="126"/>
      <c r="M126" s="126"/>
      <c r="N126" s="126"/>
      <c r="O126" s="128">
        <f>+ROUND('[7]Ильич'!O126,2)</f>
        <v>4.17</v>
      </c>
      <c r="P126" s="128"/>
      <c r="Q126" s="128"/>
      <c r="R126" s="128"/>
      <c r="S126" s="128"/>
      <c r="T126" s="126">
        <f>ROUND(K126*O126,2)</f>
        <v>65.89</v>
      </c>
      <c r="U126" s="126"/>
      <c r="V126" s="126"/>
      <c r="W126" s="126"/>
      <c r="X126" s="126"/>
      <c r="Y126" s="60">
        <f>ROUND(T126*$AG$22,2)</f>
        <v>32.95</v>
      </c>
      <c r="Z126" s="61">
        <f>+T126+Y126</f>
        <v>98.84</v>
      </c>
      <c r="AG126" s="32">
        <f>+Z126</f>
        <v>98.84</v>
      </c>
      <c r="AI126" s="17"/>
      <c r="AJ126" s="43">
        <v>777.52</v>
      </c>
      <c r="AL126" s="88">
        <f>AG126/AJ126</f>
        <v>0.12712213190657476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>
      <c r="A128" s="112" t="s">
        <v>53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</row>
    <row r="129" spans="1:35" ht="51" customHeight="1" hidden="1">
      <c r="A129" s="113" t="s">
        <v>4</v>
      </c>
      <c r="B129" s="114"/>
      <c r="C129" s="115" t="s">
        <v>27</v>
      </c>
      <c r="D129" s="116"/>
      <c r="E129" s="116"/>
      <c r="F129" s="116"/>
      <c r="G129" s="116"/>
      <c r="H129" s="117"/>
      <c r="I129" s="118" t="s">
        <v>5</v>
      </c>
      <c r="J129" s="118"/>
      <c r="K129" s="118" t="s">
        <v>28</v>
      </c>
      <c r="L129" s="118"/>
      <c r="M129" s="118"/>
      <c r="N129" s="118"/>
      <c r="O129" s="118" t="str">
        <f>+O114</f>
        <v>Норматив
 расхода питьевой воды, м3 **</v>
      </c>
      <c r="P129" s="118"/>
      <c r="Q129" s="118"/>
      <c r="R129" s="118"/>
      <c r="S129" s="118"/>
      <c r="T129" s="118" t="s">
        <v>84</v>
      </c>
      <c r="U129" s="118"/>
      <c r="V129" s="118"/>
      <c r="W129" s="118"/>
      <c r="X129" s="118"/>
      <c r="Y129" s="59" t="s">
        <v>85</v>
      </c>
      <c r="Z129" s="59" t="s">
        <v>86</v>
      </c>
      <c r="AI129" s="17"/>
    </row>
    <row r="130" spans="1:38" ht="12.75" customHeight="1" hidden="1">
      <c r="A130" s="129">
        <v>1</v>
      </c>
      <c r="B130" s="130"/>
      <c r="C130" s="129">
        <v>2</v>
      </c>
      <c r="D130" s="131"/>
      <c r="E130" s="131"/>
      <c r="F130" s="131"/>
      <c r="G130" s="131"/>
      <c r="H130" s="130"/>
      <c r="I130" s="110">
        <v>3</v>
      </c>
      <c r="J130" s="110"/>
      <c r="K130" s="110">
        <v>4</v>
      </c>
      <c r="L130" s="110"/>
      <c r="M130" s="110"/>
      <c r="N130" s="110"/>
      <c r="O130" s="110">
        <v>5</v>
      </c>
      <c r="P130" s="110"/>
      <c r="Q130" s="110"/>
      <c r="R130" s="110"/>
      <c r="S130" s="110"/>
      <c r="T130" s="110">
        <v>6</v>
      </c>
      <c r="U130" s="110"/>
      <c r="V130" s="110"/>
      <c r="W130" s="110"/>
      <c r="X130" s="110"/>
      <c r="Y130" s="57">
        <v>7</v>
      </c>
      <c r="Z130" s="57">
        <v>8</v>
      </c>
      <c r="AI130" s="17"/>
      <c r="AJ130" s="16"/>
      <c r="AL130" s="16"/>
    </row>
    <row r="131" spans="1:38" ht="12.75" customHeight="1">
      <c r="A131" s="119" t="s">
        <v>44</v>
      </c>
      <c r="B131" s="120"/>
      <c r="C131" s="121" t="s">
        <v>45</v>
      </c>
      <c r="D131" s="122"/>
      <c r="E131" s="122"/>
      <c r="F131" s="122"/>
      <c r="G131" s="122"/>
      <c r="H131" s="123"/>
      <c r="I131" s="124" t="s">
        <v>9</v>
      </c>
      <c r="J131" s="125"/>
      <c r="K131" s="126">
        <f>K108</f>
        <v>15.8</v>
      </c>
      <c r="L131" s="126"/>
      <c r="M131" s="126"/>
      <c r="N131" s="126"/>
      <c r="O131" s="128">
        <f>+ROUND('[7]Ильич'!O131,2)</f>
        <v>3.73</v>
      </c>
      <c r="P131" s="128"/>
      <c r="Q131" s="128"/>
      <c r="R131" s="128"/>
      <c r="S131" s="128"/>
      <c r="T131" s="126">
        <f>ROUND(K131*O131,2)</f>
        <v>58.93</v>
      </c>
      <c r="U131" s="126"/>
      <c r="V131" s="126"/>
      <c r="W131" s="126"/>
      <c r="X131" s="126"/>
      <c r="Y131" s="60">
        <f>ROUND(T131*$AG$22,2)</f>
        <v>29.47</v>
      </c>
      <c r="Z131" s="61">
        <f>+T131+Y131</f>
        <v>88.4</v>
      </c>
      <c r="AG131" s="32">
        <f>+Z131</f>
        <v>88.4</v>
      </c>
      <c r="AI131" s="17"/>
      <c r="AJ131" s="43">
        <v>693.58</v>
      </c>
      <c r="AL131" s="88">
        <f>AG131/AJ131</f>
        <v>0.12745465555523516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>
      <c r="A133" s="112" t="s">
        <v>54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</row>
    <row r="134" spans="1:35" ht="51" customHeight="1" hidden="1">
      <c r="A134" s="113" t="s">
        <v>4</v>
      </c>
      <c r="B134" s="114"/>
      <c r="C134" s="115" t="s">
        <v>27</v>
      </c>
      <c r="D134" s="116"/>
      <c r="E134" s="116"/>
      <c r="F134" s="116"/>
      <c r="G134" s="116"/>
      <c r="H134" s="117"/>
      <c r="I134" s="118" t="s">
        <v>5</v>
      </c>
      <c r="J134" s="118"/>
      <c r="K134" s="118" t="s">
        <v>28</v>
      </c>
      <c r="L134" s="118"/>
      <c r="M134" s="118"/>
      <c r="N134" s="118"/>
      <c r="O134" s="118" t="str">
        <f>+O114</f>
        <v>Норматив
 расхода питьевой воды, м3 **</v>
      </c>
      <c r="P134" s="118"/>
      <c r="Q134" s="118"/>
      <c r="R134" s="118"/>
      <c r="S134" s="118"/>
      <c r="T134" s="118" t="s">
        <v>84</v>
      </c>
      <c r="U134" s="118"/>
      <c r="V134" s="118"/>
      <c r="W134" s="118"/>
      <c r="X134" s="118"/>
      <c r="Y134" s="59" t="s">
        <v>85</v>
      </c>
      <c r="Z134" s="59" t="s">
        <v>86</v>
      </c>
      <c r="AI134" s="17"/>
    </row>
    <row r="135" spans="1:38" ht="12.75" customHeight="1" hidden="1">
      <c r="A135" s="129">
        <v>1</v>
      </c>
      <c r="B135" s="130"/>
      <c r="C135" s="129">
        <v>2</v>
      </c>
      <c r="D135" s="131"/>
      <c r="E135" s="131"/>
      <c r="F135" s="131"/>
      <c r="G135" s="131"/>
      <c r="H135" s="130"/>
      <c r="I135" s="110">
        <v>3</v>
      </c>
      <c r="J135" s="110"/>
      <c r="K135" s="110">
        <v>4</v>
      </c>
      <c r="L135" s="110"/>
      <c r="M135" s="110"/>
      <c r="N135" s="110"/>
      <c r="O135" s="110">
        <v>5</v>
      </c>
      <c r="P135" s="110"/>
      <c r="Q135" s="110"/>
      <c r="R135" s="110"/>
      <c r="S135" s="110"/>
      <c r="T135" s="110">
        <v>6</v>
      </c>
      <c r="U135" s="110"/>
      <c r="V135" s="110"/>
      <c r="W135" s="110"/>
      <c r="X135" s="110"/>
      <c r="Y135" s="57">
        <v>7</v>
      </c>
      <c r="Z135" s="57">
        <v>8</v>
      </c>
      <c r="AI135" s="17"/>
      <c r="AJ135" s="16"/>
      <c r="AL135" s="16"/>
    </row>
    <row r="136" spans="1:38" ht="14.25" customHeight="1">
      <c r="A136" s="119" t="s">
        <v>44</v>
      </c>
      <c r="B136" s="120"/>
      <c r="C136" s="121" t="s">
        <v>45</v>
      </c>
      <c r="D136" s="122"/>
      <c r="E136" s="122"/>
      <c r="F136" s="122"/>
      <c r="G136" s="122"/>
      <c r="H136" s="123"/>
      <c r="I136" s="124" t="s">
        <v>9</v>
      </c>
      <c r="J136" s="125"/>
      <c r="K136" s="126">
        <f>K108</f>
        <v>15.8</v>
      </c>
      <c r="L136" s="126"/>
      <c r="M136" s="126"/>
      <c r="N136" s="126"/>
      <c r="O136" s="128">
        <f>+ROUND('[7]Ильич'!O136,2)</f>
        <v>2.97</v>
      </c>
      <c r="P136" s="128"/>
      <c r="Q136" s="128"/>
      <c r="R136" s="128"/>
      <c r="S136" s="128"/>
      <c r="T136" s="126">
        <f>ROUND(K136*O136,2)</f>
        <v>46.93</v>
      </c>
      <c r="U136" s="126"/>
      <c r="V136" s="126"/>
      <c r="W136" s="126"/>
      <c r="X136" s="126"/>
      <c r="Y136" s="60">
        <f>ROUND(T136*$AG$22,2)</f>
        <v>23.47</v>
      </c>
      <c r="Z136" s="61">
        <f>+T136+Y136</f>
        <v>70.4</v>
      </c>
      <c r="AG136" s="32">
        <f>+Z136</f>
        <v>70.4</v>
      </c>
      <c r="AI136" s="17"/>
      <c r="AJ136" s="43">
        <v>609.59</v>
      </c>
      <c r="AL136" s="88">
        <f>AG136/AJ136</f>
        <v>0.1154874587837727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>
      <c r="A138" s="112" t="s">
        <v>55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1:35" ht="51" customHeight="1" hidden="1">
      <c r="A139" s="113" t="s">
        <v>4</v>
      </c>
      <c r="B139" s="114"/>
      <c r="C139" s="115" t="s">
        <v>27</v>
      </c>
      <c r="D139" s="116"/>
      <c r="E139" s="116"/>
      <c r="F139" s="116"/>
      <c r="G139" s="116"/>
      <c r="H139" s="117"/>
      <c r="I139" s="118" t="s">
        <v>5</v>
      </c>
      <c r="J139" s="118"/>
      <c r="K139" s="118" t="s">
        <v>28</v>
      </c>
      <c r="L139" s="118"/>
      <c r="M139" s="118"/>
      <c r="N139" s="118"/>
      <c r="O139" s="118" t="str">
        <f>+O114</f>
        <v>Норматив
 расхода питьевой воды, м3 **</v>
      </c>
      <c r="P139" s="118"/>
      <c r="Q139" s="118"/>
      <c r="R139" s="118"/>
      <c r="S139" s="118"/>
      <c r="T139" s="118" t="s">
        <v>84</v>
      </c>
      <c r="U139" s="118"/>
      <c r="V139" s="118"/>
      <c r="W139" s="118"/>
      <c r="X139" s="118"/>
      <c r="Y139" s="59" t="s">
        <v>85</v>
      </c>
      <c r="Z139" s="59" t="s">
        <v>86</v>
      </c>
      <c r="AI139" s="17"/>
    </row>
    <row r="140" spans="1:38" ht="12.75" customHeight="1" hidden="1">
      <c r="A140" s="129">
        <v>1</v>
      </c>
      <c r="B140" s="130"/>
      <c r="C140" s="129">
        <v>2</v>
      </c>
      <c r="D140" s="131"/>
      <c r="E140" s="131"/>
      <c r="F140" s="131"/>
      <c r="G140" s="131"/>
      <c r="H140" s="130"/>
      <c r="I140" s="110">
        <v>3</v>
      </c>
      <c r="J140" s="110"/>
      <c r="K140" s="110">
        <v>4</v>
      </c>
      <c r="L140" s="110"/>
      <c r="M140" s="110"/>
      <c r="N140" s="110"/>
      <c r="O140" s="110">
        <v>5</v>
      </c>
      <c r="P140" s="110"/>
      <c r="Q140" s="110"/>
      <c r="R140" s="110"/>
      <c r="S140" s="110"/>
      <c r="T140" s="110">
        <v>6</v>
      </c>
      <c r="U140" s="110"/>
      <c r="V140" s="110"/>
      <c r="W140" s="110"/>
      <c r="X140" s="110"/>
      <c r="Y140" s="57">
        <v>7</v>
      </c>
      <c r="Z140" s="57">
        <v>8</v>
      </c>
      <c r="AI140" s="17"/>
      <c r="AJ140" s="16"/>
      <c r="AL140" s="16"/>
    </row>
    <row r="141" spans="1:38" ht="12.75" customHeight="1">
      <c r="A141" s="119" t="s">
        <v>44</v>
      </c>
      <c r="B141" s="120"/>
      <c r="C141" s="121" t="s">
        <v>45</v>
      </c>
      <c r="D141" s="122"/>
      <c r="E141" s="122"/>
      <c r="F141" s="122"/>
      <c r="G141" s="122"/>
      <c r="H141" s="123"/>
      <c r="I141" s="124" t="s">
        <v>9</v>
      </c>
      <c r="J141" s="125"/>
      <c r="K141" s="126">
        <f>K108</f>
        <v>15.8</v>
      </c>
      <c r="L141" s="126"/>
      <c r="M141" s="126"/>
      <c r="N141" s="126"/>
      <c r="O141" s="128">
        <f>+ROUND('[7]Ильич'!O141,2)</f>
        <v>2.62</v>
      </c>
      <c r="P141" s="128"/>
      <c r="Q141" s="128"/>
      <c r="R141" s="128"/>
      <c r="S141" s="128"/>
      <c r="T141" s="126">
        <f>ROUND(K141*O141,2)</f>
        <v>41.4</v>
      </c>
      <c r="U141" s="126"/>
      <c r="V141" s="126"/>
      <c r="W141" s="126"/>
      <c r="X141" s="126"/>
      <c r="Y141" s="60">
        <f>ROUND(T141*$AG$22,2)</f>
        <v>20.7</v>
      </c>
      <c r="Z141" s="61">
        <f>+T141+Y141</f>
        <v>62.099999999999994</v>
      </c>
      <c r="AG141" s="32">
        <f>+Z141</f>
        <v>62.099999999999994</v>
      </c>
      <c r="AI141" s="17"/>
      <c r="AJ141" s="43">
        <v>440.15</v>
      </c>
      <c r="AL141" s="88">
        <f>AG141/AJ141</f>
        <v>0.14108826536408042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>
      <c r="A143" s="112" t="s">
        <v>56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</row>
    <row r="144" spans="1:35" ht="51" customHeight="1" hidden="1">
      <c r="A144" s="113" t="s">
        <v>4</v>
      </c>
      <c r="B144" s="114"/>
      <c r="C144" s="115" t="s">
        <v>27</v>
      </c>
      <c r="D144" s="116"/>
      <c r="E144" s="116"/>
      <c r="F144" s="116"/>
      <c r="G144" s="116"/>
      <c r="H144" s="117"/>
      <c r="I144" s="118" t="s">
        <v>5</v>
      </c>
      <c r="J144" s="118"/>
      <c r="K144" s="118" t="s">
        <v>28</v>
      </c>
      <c r="L144" s="118"/>
      <c r="M144" s="118"/>
      <c r="N144" s="118"/>
      <c r="O144" s="118" t="str">
        <f>+O114</f>
        <v>Норматив
 расхода питьевой воды, м3 **</v>
      </c>
      <c r="P144" s="118"/>
      <c r="Q144" s="118"/>
      <c r="R144" s="118"/>
      <c r="S144" s="118"/>
      <c r="T144" s="118" t="s">
        <v>84</v>
      </c>
      <c r="U144" s="118"/>
      <c r="V144" s="118"/>
      <c r="W144" s="118"/>
      <c r="X144" s="118"/>
      <c r="Y144" s="59" t="s">
        <v>85</v>
      </c>
      <c r="Z144" s="59" t="s">
        <v>86</v>
      </c>
      <c r="AI144" s="17"/>
    </row>
    <row r="145" spans="1:38" ht="12.75" customHeight="1" hidden="1">
      <c r="A145" s="129">
        <v>1</v>
      </c>
      <c r="B145" s="130"/>
      <c r="C145" s="129">
        <v>2</v>
      </c>
      <c r="D145" s="131"/>
      <c r="E145" s="131"/>
      <c r="F145" s="131"/>
      <c r="G145" s="131"/>
      <c r="H145" s="130"/>
      <c r="I145" s="110">
        <v>3</v>
      </c>
      <c r="J145" s="110"/>
      <c r="K145" s="110">
        <v>4</v>
      </c>
      <c r="L145" s="110"/>
      <c r="M145" s="110"/>
      <c r="N145" s="110"/>
      <c r="O145" s="110">
        <v>5</v>
      </c>
      <c r="P145" s="110"/>
      <c r="Q145" s="110"/>
      <c r="R145" s="110"/>
      <c r="S145" s="110"/>
      <c r="T145" s="110">
        <v>6</v>
      </c>
      <c r="U145" s="110"/>
      <c r="V145" s="110"/>
      <c r="W145" s="110"/>
      <c r="X145" s="110"/>
      <c r="Y145" s="57">
        <v>7</v>
      </c>
      <c r="Z145" s="57">
        <v>8</v>
      </c>
      <c r="AI145" s="17"/>
      <c r="AJ145" s="16"/>
      <c r="AL145" s="16"/>
    </row>
    <row r="146" spans="1:38" ht="12.75" customHeight="1">
      <c r="A146" s="119" t="s">
        <v>44</v>
      </c>
      <c r="B146" s="120"/>
      <c r="C146" s="121" t="s">
        <v>45</v>
      </c>
      <c r="D146" s="122"/>
      <c r="E146" s="122"/>
      <c r="F146" s="122"/>
      <c r="G146" s="122"/>
      <c r="H146" s="123"/>
      <c r="I146" s="124" t="s">
        <v>9</v>
      </c>
      <c r="J146" s="125"/>
      <c r="K146" s="126">
        <f>K108</f>
        <v>15.8</v>
      </c>
      <c r="L146" s="126"/>
      <c r="M146" s="126"/>
      <c r="N146" s="126"/>
      <c r="O146" s="128">
        <f>+ROUND('[7]Ильич'!O146,2)</f>
        <v>2.32</v>
      </c>
      <c r="P146" s="128"/>
      <c r="Q146" s="128"/>
      <c r="R146" s="128"/>
      <c r="S146" s="128"/>
      <c r="T146" s="126">
        <f>ROUND(K146*O146,2)</f>
        <v>36.66</v>
      </c>
      <c r="U146" s="126"/>
      <c r="V146" s="126"/>
      <c r="W146" s="126"/>
      <c r="X146" s="126"/>
      <c r="Y146" s="60">
        <f>ROUND(T146*$AG$22,2)</f>
        <v>18.33</v>
      </c>
      <c r="Z146" s="61">
        <f>+T146+Y146</f>
        <v>54.989999999999995</v>
      </c>
      <c r="AG146" s="32">
        <f>+Z146</f>
        <v>54.989999999999995</v>
      </c>
      <c r="AI146" s="17"/>
      <c r="AJ146" s="43">
        <v>440.15</v>
      </c>
      <c r="AL146" s="88">
        <f>AG146/AJ146</f>
        <v>0.12493468135862773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12" t="s">
        <v>57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</row>
    <row r="149" spans="1:35" ht="51" customHeight="1" hidden="1">
      <c r="A149" s="113" t="s">
        <v>4</v>
      </c>
      <c r="B149" s="114"/>
      <c r="C149" s="115" t="s">
        <v>27</v>
      </c>
      <c r="D149" s="116"/>
      <c r="E149" s="116"/>
      <c r="F149" s="116"/>
      <c r="G149" s="116"/>
      <c r="H149" s="117"/>
      <c r="I149" s="118" t="s">
        <v>5</v>
      </c>
      <c r="J149" s="118"/>
      <c r="K149" s="118" t="s">
        <v>28</v>
      </c>
      <c r="L149" s="118"/>
      <c r="M149" s="118"/>
      <c r="N149" s="118"/>
      <c r="O149" s="118" t="s">
        <v>43</v>
      </c>
      <c r="P149" s="118"/>
      <c r="Q149" s="118"/>
      <c r="R149" s="118"/>
      <c r="S149" s="118"/>
      <c r="T149" s="118" t="s">
        <v>84</v>
      </c>
      <c r="U149" s="118"/>
      <c r="V149" s="118"/>
      <c r="W149" s="118"/>
      <c r="X149" s="118"/>
      <c r="Y149" s="59" t="s">
        <v>85</v>
      </c>
      <c r="Z149" s="59" t="s">
        <v>86</v>
      </c>
      <c r="AI149" s="17"/>
    </row>
    <row r="150" spans="1:38" ht="12.75" customHeight="1" hidden="1">
      <c r="A150" s="129">
        <v>1</v>
      </c>
      <c r="B150" s="130"/>
      <c r="C150" s="129">
        <v>2</v>
      </c>
      <c r="D150" s="131"/>
      <c r="E150" s="131"/>
      <c r="F150" s="131"/>
      <c r="G150" s="131"/>
      <c r="H150" s="130"/>
      <c r="I150" s="110">
        <v>3</v>
      </c>
      <c r="J150" s="110"/>
      <c r="K150" s="110">
        <v>4</v>
      </c>
      <c r="L150" s="110"/>
      <c r="M150" s="110"/>
      <c r="N150" s="110"/>
      <c r="O150" s="110">
        <v>5</v>
      </c>
      <c r="P150" s="110"/>
      <c r="Q150" s="110"/>
      <c r="R150" s="110"/>
      <c r="S150" s="110"/>
      <c r="T150" s="110">
        <v>6</v>
      </c>
      <c r="U150" s="110"/>
      <c r="V150" s="110"/>
      <c r="W150" s="110"/>
      <c r="X150" s="110"/>
      <c r="Y150" s="57">
        <v>7</v>
      </c>
      <c r="Z150" s="57">
        <v>8</v>
      </c>
      <c r="AI150" s="17"/>
      <c r="AJ150" s="16"/>
      <c r="AL150" s="16"/>
    </row>
    <row r="151" spans="1:38" ht="12.75" customHeight="1">
      <c r="A151" s="119" t="s">
        <v>44</v>
      </c>
      <c r="B151" s="120"/>
      <c r="C151" s="121" t="s">
        <v>45</v>
      </c>
      <c r="D151" s="122"/>
      <c r="E151" s="122"/>
      <c r="F151" s="122"/>
      <c r="G151" s="122"/>
      <c r="H151" s="123"/>
      <c r="I151" s="124" t="s">
        <v>9</v>
      </c>
      <c r="J151" s="125"/>
      <c r="K151" s="126">
        <f>K108</f>
        <v>15.8</v>
      </c>
      <c r="L151" s="126"/>
      <c r="M151" s="126"/>
      <c r="N151" s="126"/>
      <c r="O151" s="128">
        <f>+ROUND('[7]Ильич'!O151,2)</f>
        <v>1.91</v>
      </c>
      <c r="P151" s="128"/>
      <c r="Q151" s="128"/>
      <c r="R151" s="128"/>
      <c r="S151" s="128"/>
      <c r="T151" s="126">
        <f>ROUND(K151*O151,2)</f>
        <v>30.18</v>
      </c>
      <c r="U151" s="126"/>
      <c r="V151" s="126"/>
      <c r="W151" s="126"/>
      <c r="X151" s="126"/>
      <c r="Y151" s="60">
        <f>ROUND(T151*$AG$22,2)</f>
        <v>15.09</v>
      </c>
      <c r="Z151" s="61">
        <f>+T151+Y151</f>
        <v>45.269999999999996</v>
      </c>
      <c r="AG151" s="32">
        <f>+Z151</f>
        <v>45.269999999999996</v>
      </c>
      <c r="AI151" s="17"/>
      <c r="AJ151" s="43">
        <v>155.6</v>
      </c>
      <c r="AL151" s="88">
        <f>AG151/AJ151</f>
        <v>0.2909383033419023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12" t="s">
        <v>58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</row>
    <row r="154" spans="1:35" ht="51" customHeight="1" hidden="1">
      <c r="A154" s="113" t="s">
        <v>4</v>
      </c>
      <c r="B154" s="114"/>
      <c r="C154" s="115" t="s">
        <v>27</v>
      </c>
      <c r="D154" s="116"/>
      <c r="E154" s="116"/>
      <c r="F154" s="116"/>
      <c r="G154" s="116"/>
      <c r="H154" s="117"/>
      <c r="I154" s="118" t="s">
        <v>5</v>
      </c>
      <c r="J154" s="118"/>
      <c r="K154" s="118" t="s">
        <v>28</v>
      </c>
      <c r="L154" s="118"/>
      <c r="M154" s="118"/>
      <c r="N154" s="118"/>
      <c r="O154" s="118" t="s">
        <v>43</v>
      </c>
      <c r="P154" s="118"/>
      <c r="Q154" s="118"/>
      <c r="R154" s="118"/>
      <c r="S154" s="118"/>
      <c r="T154" s="118" t="s">
        <v>84</v>
      </c>
      <c r="U154" s="118"/>
      <c r="V154" s="118"/>
      <c r="W154" s="118"/>
      <c r="X154" s="118"/>
      <c r="Y154" s="59" t="s">
        <v>85</v>
      </c>
      <c r="Z154" s="59" t="s">
        <v>86</v>
      </c>
      <c r="AI154" s="17"/>
    </row>
    <row r="155" spans="1:38" ht="12.75" customHeight="1" hidden="1">
      <c r="A155" s="129">
        <v>1</v>
      </c>
      <c r="B155" s="130"/>
      <c r="C155" s="129">
        <v>2</v>
      </c>
      <c r="D155" s="131"/>
      <c r="E155" s="131"/>
      <c r="F155" s="131"/>
      <c r="G155" s="131"/>
      <c r="H155" s="130"/>
      <c r="I155" s="110">
        <v>3</v>
      </c>
      <c r="J155" s="110"/>
      <c r="K155" s="110">
        <v>4</v>
      </c>
      <c r="L155" s="110"/>
      <c r="M155" s="110"/>
      <c r="N155" s="110"/>
      <c r="O155" s="110">
        <v>5</v>
      </c>
      <c r="P155" s="110"/>
      <c r="Q155" s="110"/>
      <c r="R155" s="110"/>
      <c r="S155" s="110"/>
      <c r="T155" s="110">
        <v>6</v>
      </c>
      <c r="U155" s="110"/>
      <c r="V155" s="110"/>
      <c r="W155" s="110"/>
      <c r="X155" s="110"/>
      <c r="Y155" s="57">
        <v>7</v>
      </c>
      <c r="Z155" s="57">
        <v>8</v>
      </c>
      <c r="AI155" s="17"/>
      <c r="AJ155" s="16"/>
      <c r="AL155" s="16"/>
    </row>
    <row r="156" spans="1:38" ht="12.75" customHeight="1">
      <c r="A156" s="119" t="s">
        <v>44</v>
      </c>
      <c r="B156" s="120"/>
      <c r="C156" s="121" t="s">
        <v>45</v>
      </c>
      <c r="D156" s="122"/>
      <c r="E156" s="122"/>
      <c r="F156" s="122"/>
      <c r="G156" s="122"/>
      <c r="H156" s="123"/>
      <c r="I156" s="124" t="s">
        <v>9</v>
      </c>
      <c r="J156" s="125"/>
      <c r="K156" s="126">
        <f>K108</f>
        <v>15.8</v>
      </c>
      <c r="L156" s="126"/>
      <c r="M156" s="126"/>
      <c r="N156" s="126"/>
      <c r="O156" s="128">
        <f>+ROUND('[7]Ильич'!O156,2)</f>
        <v>1.17</v>
      </c>
      <c r="P156" s="128"/>
      <c r="Q156" s="128"/>
      <c r="R156" s="128"/>
      <c r="S156" s="128"/>
      <c r="T156" s="126">
        <f>ROUND(K156*O156,2)</f>
        <v>18.49</v>
      </c>
      <c r="U156" s="126"/>
      <c r="V156" s="126"/>
      <c r="W156" s="126"/>
      <c r="X156" s="126"/>
      <c r="Y156" s="60">
        <f>ROUND(T156*$AG$22,2)</f>
        <v>9.25</v>
      </c>
      <c r="Z156" s="61">
        <f>+T156+Y156</f>
        <v>27.74</v>
      </c>
      <c r="AG156" s="32">
        <f>+Z156</f>
        <v>27.74</v>
      </c>
      <c r="AI156" s="17"/>
      <c r="AJ156" s="43">
        <v>155.6</v>
      </c>
      <c r="AL156" s="88">
        <f>AG156/AJ156</f>
        <v>0.17827763496143958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12" t="s">
        <v>59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</row>
    <row r="159" spans="1:35" ht="51" customHeight="1" hidden="1">
      <c r="A159" s="113" t="s">
        <v>4</v>
      </c>
      <c r="B159" s="114"/>
      <c r="C159" s="115" t="s">
        <v>27</v>
      </c>
      <c r="D159" s="116"/>
      <c r="E159" s="116"/>
      <c r="F159" s="116"/>
      <c r="G159" s="116"/>
      <c r="H159" s="117"/>
      <c r="I159" s="118" t="s">
        <v>5</v>
      </c>
      <c r="J159" s="118"/>
      <c r="K159" s="118" t="s">
        <v>28</v>
      </c>
      <c r="L159" s="118"/>
      <c r="M159" s="118"/>
      <c r="N159" s="118"/>
      <c r="O159" s="118" t="s">
        <v>43</v>
      </c>
      <c r="P159" s="118"/>
      <c r="Q159" s="118"/>
      <c r="R159" s="118"/>
      <c r="S159" s="118"/>
      <c r="T159" s="118" t="s">
        <v>84</v>
      </c>
      <c r="U159" s="118"/>
      <c r="V159" s="118"/>
      <c r="W159" s="118"/>
      <c r="X159" s="118"/>
      <c r="Y159" s="59" t="s">
        <v>85</v>
      </c>
      <c r="Z159" s="59" t="s">
        <v>86</v>
      </c>
      <c r="AI159" s="17"/>
    </row>
    <row r="160" spans="1:38" ht="12.75" customHeight="1" hidden="1">
      <c r="A160" s="129">
        <v>1</v>
      </c>
      <c r="B160" s="130"/>
      <c r="C160" s="129">
        <v>2</v>
      </c>
      <c r="D160" s="131"/>
      <c r="E160" s="131"/>
      <c r="F160" s="131"/>
      <c r="G160" s="131"/>
      <c r="H160" s="130"/>
      <c r="I160" s="110">
        <v>3</v>
      </c>
      <c r="J160" s="110"/>
      <c r="K160" s="110">
        <v>4</v>
      </c>
      <c r="L160" s="110"/>
      <c r="M160" s="110"/>
      <c r="N160" s="110"/>
      <c r="O160" s="110">
        <v>5</v>
      </c>
      <c r="P160" s="110"/>
      <c r="Q160" s="110"/>
      <c r="R160" s="110"/>
      <c r="S160" s="110"/>
      <c r="T160" s="110">
        <v>6</v>
      </c>
      <c r="U160" s="110"/>
      <c r="V160" s="110"/>
      <c r="W160" s="110"/>
      <c r="X160" s="110"/>
      <c r="Y160" s="57">
        <v>7</v>
      </c>
      <c r="Z160" s="57">
        <v>8</v>
      </c>
      <c r="AI160" s="17"/>
      <c r="AJ160" s="16"/>
      <c r="AL160" s="16"/>
    </row>
    <row r="161" spans="1:38" ht="12.75" customHeight="1">
      <c r="A161" s="119" t="s">
        <v>44</v>
      </c>
      <c r="B161" s="120"/>
      <c r="C161" s="121" t="s">
        <v>45</v>
      </c>
      <c r="D161" s="122"/>
      <c r="E161" s="122"/>
      <c r="F161" s="122"/>
      <c r="G161" s="122"/>
      <c r="H161" s="123"/>
      <c r="I161" s="124" t="s">
        <v>9</v>
      </c>
      <c r="J161" s="125"/>
      <c r="K161" s="126">
        <f>K108</f>
        <v>15.8</v>
      </c>
      <c r="L161" s="126"/>
      <c r="M161" s="126"/>
      <c r="N161" s="126"/>
      <c r="O161" s="128">
        <f>+ROUND('[7]Ильич'!O161,2)</f>
        <v>2.97</v>
      </c>
      <c r="P161" s="128"/>
      <c r="Q161" s="128"/>
      <c r="R161" s="128"/>
      <c r="S161" s="128"/>
      <c r="T161" s="126">
        <f>ROUND(K161*O161,2)</f>
        <v>46.93</v>
      </c>
      <c r="U161" s="126"/>
      <c r="V161" s="126"/>
      <c r="W161" s="126"/>
      <c r="X161" s="126"/>
      <c r="Y161" s="60">
        <f>ROUND(T161*$AG$22,2)</f>
        <v>23.47</v>
      </c>
      <c r="Z161" s="61">
        <f>+T161+Y161</f>
        <v>70.4</v>
      </c>
      <c r="AG161" s="32">
        <f>+Z161</f>
        <v>70.4</v>
      </c>
      <c r="AI161" s="17"/>
      <c r="AJ161" s="43">
        <v>375.04</v>
      </c>
      <c r="AL161" s="88">
        <f>AG161/AJ161</f>
        <v>0.1877133105802048</v>
      </c>
    </row>
    <row r="162" spans="4:35" ht="12.75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27" t="s">
        <v>47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6"/>
      <c r="AG163" s="16"/>
      <c r="AH163" s="19"/>
      <c r="AI163" s="20"/>
      <c r="AJ163" s="48"/>
      <c r="AL163" s="48"/>
    </row>
    <row r="164" ht="6" customHeight="1">
      <c r="AI164" s="17"/>
    </row>
    <row r="165" spans="1:33" s="27" customFormat="1" ht="30.75" customHeight="1">
      <c r="A165" s="112" t="s">
        <v>61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26"/>
      <c r="AG165" s="26"/>
    </row>
    <row r="166" spans="1:35" ht="51" customHeight="1">
      <c r="A166" s="113" t="s">
        <v>4</v>
      </c>
      <c r="B166" s="114"/>
      <c r="C166" s="115" t="s">
        <v>27</v>
      </c>
      <c r="D166" s="116"/>
      <c r="E166" s="116"/>
      <c r="F166" s="116"/>
      <c r="G166" s="116"/>
      <c r="H166" s="117"/>
      <c r="I166" s="118" t="s">
        <v>5</v>
      </c>
      <c r="J166" s="118"/>
      <c r="K166" s="118" t="s">
        <v>28</v>
      </c>
      <c r="L166" s="118"/>
      <c r="M166" s="118"/>
      <c r="N166" s="118"/>
      <c r="O166" s="118" t="s">
        <v>43</v>
      </c>
      <c r="P166" s="118"/>
      <c r="Q166" s="118"/>
      <c r="R166" s="118"/>
      <c r="S166" s="118"/>
      <c r="T166" s="118" t="s">
        <v>84</v>
      </c>
      <c r="U166" s="118"/>
      <c r="V166" s="118"/>
      <c r="W166" s="118"/>
      <c r="X166" s="118"/>
      <c r="Y166" s="59" t="s">
        <v>85</v>
      </c>
      <c r="Z166" s="59" t="s">
        <v>86</v>
      </c>
      <c r="AI166" s="17"/>
    </row>
    <row r="167" spans="1:38" ht="21.75" customHeight="1">
      <c r="A167" s="129">
        <v>1</v>
      </c>
      <c r="B167" s="130"/>
      <c r="C167" s="129">
        <v>2</v>
      </c>
      <c r="D167" s="131"/>
      <c r="E167" s="131"/>
      <c r="F167" s="131"/>
      <c r="G167" s="131"/>
      <c r="H167" s="130"/>
      <c r="I167" s="110">
        <v>3</v>
      </c>
      <c r="J167" s="110"/>
      <c r="K167" s="110">
        <v>4</v>
      </c>
      <c r="L167" s="110"/>
      <c r="M167" s="110"/>
      <c r="N167" s="110"/>
      <c r="O167" s="110">
        <v>5</v>
      </c>
      <c r="P167" s="110"/>
      <c r="Q167" s="110"/>
      <c r="R167" s="110"/>
      <c r="S167" s="110"/>
      <c r="T167" s="135" t="s">
        <v>87</v>
      </c>
      <c r="U167" s="136"/>
      <c r="V167" s="136"/>
      <c r="W167" s="136"/>
      <c r="X167" s="137"/>
      <c r="Y167" s="57" t="s">
        <v>95</v>
      </c>
      <c r="Z167" s="57" t="s">
        <v>89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19" t="s">
        <v>44</v>
      </c>
      <c r="B168" s="120"/>
      <c r="C168" s="121" t="s">
        <v>45</v>
      </c>
      <c r="D168" s="122"/>
      <c r="E168" s="122"/>
      <c r="F168" s="122"/>
      <c r="G168" s="122"/>
      <c r="H168" s="123"/>
      <c r="I168" s="124" t="s">
        <v>9</v>
      </c>
      <c r="J168" s="125"/>
      <c r="K168" s="126">
        <f>+K161</f>
        <v>15.8</v>
      </c>
      <c r="L168" s="126"/>
      <c r="M168" s="126"/>
      <c r="N168" s="126"/>
      <c r="O168" s="128">
        <f>+ROUND('[7]Ильич'!O168,2)</f>
        <v>7.56</v>
      </c>
      <c r="P168" s="128"/>
      <c r="Q168" s="128"/>
      <c r="R168" s="128"/>
      <c r="S168" s="128"/>
      <c r="T168" s="126">
        <f>ROUND(K168*O168,2)</f>
        <v>119.45</v>
      </c>
      <c r="U168" s="126"/>
      <c r="V168" s="126"/>
      <c r="W168" s="126"/>
      <c r="X168" s="126"/>
      <c r="Y168" s="60">
        <f>ROUND(T168*$AG$22,2)</f>
        <v>59.73</v>
      </c>
      <c r="Z168" s="61">
        <f>+T168+Y168</f>
        <v>179.18</v>
      </c>
      <c r="AG168" s="32">
        <f>+Z168</f>
        <v>179.18</v>
      </c>
      <c r="AI168" s="17"/>
      <c r="AJ168" s="43">
        <v>844.99</v>
      </c>
      <c r="AL168" s="88">
        <f>AG168/AJ168</f>
        <v>0.21204984674374847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12" t="s">
        <v>62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26"/>
      <c r="AG170" s="26"/>
    </row>
    <row r="171" spans="1:35" ht="51" customHeight="1" hidden="1">
      <c r="A171" s="113" t="s">
        <v>4</v>
      </c>
      <c r="B171" s="114"/>
      <c r="C171" s="115" t="s">
        <v>27</v>
      </c>
      <c r="D171" s="116"/>
      <c r="E171" s="116"/>
      <c r="F171" s="116"/>
      <c r="G171" s="116"/>
      <c r="H171" s="117"/>
      <c r="I171" s="118" t="s">
        <v>5</v>
      </c>
      <c r="J171" s="118"/>
      <c r="K171" s="118" t="s">
        <v>28</v>
      </c>
      <c r="L171" s="118"/>
      <c r="M171" s="118"/>
      <c r="N171" s="118"/>
      <c r="O171" s="118" t="s">
        <v>43</v>
      </c>
      <c r="P171" s="118"/>
      <c r="Q171" s="118"/>
      <c r="R171" s="118"/>
      <c r="S171" s="118"/>
      <c r="T171" s="118" t="s">
        <v>84</v>
      </c>
      <c r="U171" s="118"/>
      <c r="V171" s="118"/>
      <c r="W171" s="118"/>
      <c r="X171" s="118"/>
      <c r="Y171" s="59" t="s">
        <v>85</v>
      </c>
      <c r="Z171" s="59" t="s">
        <v>86</v>
      </c>
      <c r="AI171" s="17"/>
    </row>
    <row r="172" spans="1:38" ht="12.75" customHeight="1" hidden="1">
      <c r="A172" s="129">
        <v>1</v>
      </c>
      <c r="B172" s="130"/>
      <c r="C172" s="129">
        <v>2</v>
      </c>
      <c r="D172" s="131"/>
      <c r="E172" s="131"/>
      <c r="F172" s="131"/>
      <c r="G172" s="131"/>
      <c r="H172" s="130"/>
      <c r="I172" s="110">
        <v>3</v>
      </c>
      <c r="J172" s="110"/>
      <c r="K172" s="110">
        <v>4</v>
      </c>
      <c r="L172" s="110"/>
      <c r="M172" s="110"/>
      <c r="N172" s="110"/>
      <c r="O172" s="110">
        <v>5</v>
      </c>
      <c r="P172" s="110"/>
      <c r="Q172" s="110"/>
      <c r="R172" s="110"/>
      <c r="S172" s="110"/>
      <c r="T172" s="110">
        <v>6</v>
      </c>
      <c r="U172" s="110"/>
      <c r="V172" s="110"/>
      <c r="W172" s="110"/>
      <c r="X172" s="110"/>
      <c r="Y172" s="57">
        <v>7</v>
      </c>
      <c r="Z172" s="57">
        <v>8</v>
      </c>
      <c r="AI172" s="17"/>
      <c r="AJ172" s="16"/>
      <c r="AL172" s="16"/>
    </row>
    <row r="173" spans="1:38" ht="12.75" customHeight="1">
      <c r="A173" s="119" t="s">
        <v>44</v>
      </c>
      <c r="B173" s="120"/>
      <c r="C173" s="121" t="s">
        <v>45</v>
      </c>
      <c r="D173" s="122"/>
      <c r="E173" s="122"/>
      <c r="F173" s="122"/>
      <c r="G173" s="122"/>
      <c r="H173" s="123"/>
      <c r="I173" s="124" t="s">
        <v>9</v>
      </c>
      <c r="J173" s="125"/>
      <c r="K173" s="126">
        <f>+K168</f>
        <v>15.8</v>
      </c>
      <c r="L173" s="126"/>
      <c r="M173" s="126"/>
      <c r="N173" s="126"/>
      <c r="O173" s="128">
        <f>+ROUND('[7]Ильич'!O173,2)</f>
        <v>7.46</v>
      </c>
      <c r="P173" s="128"/>
      <c r="Q173" s="128"/>
      <c r="R173" s="128"/>
      <c r="S173" s="128"/>
      <c r="T173" s="126">
        <f>ROUND(K173*O173,2)</f>
        <v>117.87</v>
      </c>
      <c r="U173" s="126"/>
      <c r="V173" s="126"/>
      <c r="W173" s="126"/>
      <c r="X173" s="126"/>
      <c r="Y173" s="60">
        <f>ROUND(T173*$AG$22,2)</f>
        <v>58.94</v>
      </c>
      <c r="Z173" s="61">
        <f>+T173+Y173</f>
        <v>176.81</v>
      </c>
      <c r="AG173" s="32">
        <f>+Z173</f>
        <v>176.81</v>
      </c>
      <c r="AI173" s="17"/>
      <c r="AJ173" s="43">
        <v>810.49</v>
      </c>
      <c r="AL173" s="88">
        <f>AG173/AJ173</f>
        <v>0.21815198213426445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>
      <c r="A175" s="112" t="s">
        <v>63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</row>
    <row r="176" spans="1:35" ht="51" customHeight="1" hidden="1">
      <c r="A176" s="113" t="s">
        <v>4</v>
      </c>
      <c r="B176" s="114"/>
      <c r="C176" s="115" t="s">
        <v>27</v>
      </c>
      <c r="D176" s="116"/>
      <c r="E176" s="116"/>
      <c r="F176" s="116"/>
      <c r="G176" s="116"/>
      <c r="H176" s="117"/>
      <c r="I176" s="118" t="s">
        <v>5</v>
      </c>
      <c r="J176" s="118"/>
      <c r="K176" s="118" t="s">
        <v>28</v>
      </c>
      <c r="L176" s="118"/>
      <c r="M176" s="118"/>
      <c r="N176" s="118"/>
      <c r="O176" s="118" t="s">
        <v>43</v>
      </c>
      <c r="P176" s="118"/>
      <c r="Q176" s="118"/>
      <c r="R176" s="118"/>
      <c r="S176" s="118"/>
      <c r="T176" s="118" t="s">
        <v>84</v>
      </c>
      <c r="U176" s="118"/>
      <c r="V176" s="118"/>
      <c r="W176" s="118"/>
      <c r="X176" s="118"/>
      <c r="Y176" s="59" t="s">
        <v>85</v>
      </c>
      <c r="Z176" s="59" t="s">
        <v>86</v>
      </c>
      <c r="AI176" s="17"/>
    </row>
    <row r="177" spans="1:38" ht="12.75" customHeight="1" hidden="1">
      <c r="A177" s="129">
        <v>1</v>
      </c>
      <c r="B177" s="130"/>
      <c r="C177" s="129">
        <v>2</v>
      </c>
      <c r="D177" s="131"/>
      <c r="E177" s="131"/>
      <c r="F177" s="131"/>
      <c r="G177" s="131"/>
      <c r="H177" s="130"/>
      <c r="I177" s="110">
        <v>3</v>
      </c>
      <c r="J177" s="110"/>
      <c r="K177" s="110">
        <v>4</v>
      </c>
      <c r="L177" s="110"/>
      <c r="M177" s="110"/>
      <c r="N177" s="110"/>
      <c r="O177" s="110">
        <v>5</v>
      </c>
      <c r="P177" s="110"/>
      <c r="Q177" s="110"/>
      <c r="R177" s="110"/>
      <c r="S177" s="110"/>
      <c r="T177" s="110">
        <v>6</v>
      </c>
      <c r="U177" s="110"/>
      <c r="V177" s="110"/>
      <c r="W177" s="110"/>
      <c r="X177" s="110"/>
      <c r="Y177" s="57">
        <v>7</v>
      </c>
      <c r="Z177" s="57">
        <v>8</v>
      </c>
      <c r="AI177" s="17"/>
      <c r="AJ177" s="16"/>
      <c r="AL177" s="16"/>
    </row>
    <row r="178" spans="1:38" ht="12.75" customHeight="1">
      <c r="A178" s="119" t="s">
        <v>44</v>
      </c>
      <c r="B178" s="120"/>
      <c r="C178" s="121" t="s">
        <v>45</v>
      </c>
      <c r="D178" s="122"/>
      <c r="E178" s="122"/>
      <c r="F178" s="122"/>
      <c r="G178" s="122"/>
      <c r="H178" s="123"/>
      <c r="I178" s="124" t="s">
        <v>9</v>
      </c>
      <c r="J178" s="125"/>
      <c r="K178" s="126">
        <f>+K173</f>
        <v>15.8</v>
      </c>
      <c r="L178" s="126"/>
      <c r="M178" s="126"/>
      <c r="N178" s="126"/>
      <c r="O178" s="128">
        <f>+ROUND('[7]Ильич'!O178,2)</f>
        <v>7.36</v>
      </c>
      <c r="P178" s="128"/>
      <c r="Q178" s="128"/>
      <c r="R178" s="128"/>
      <c r="S178" s="128"/>
      <c r="T178" s="126">
        <f>ROUND(K178*O178,2)</f>
        <v>116.29</v>
      </c>
      <c r="U178" s="126"/>
      <c r="V178" s="126"/>
      <c r="W178" s="126"/>
      <c r="X178" s="126"/>
      <c r="Y178" s="60">
        <f>ROUND(T178*$AG$22,2)</f>
        <v>58.15</v>
      </c>
      <c r="Z178" s="61">
        <f>+T178+Y178</f>
        <v>174.44</v>
      </c>
      <c r="AG178" s="32">
        <f>+Z178</f>
        <v>174.44</v>
      </c>
      <c r="AI178" s="17"/>
      <c r="AJ178" s="43">
        <v>777.52</v>
      </c>
      <c r="AL178" s="88">
        <f>AG178/AJ178</f>
        <v>0.2243543574441815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>
      <c r="A180" s="112" t="s">
        <v>64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</row>
    <row r="181" spans="1:35" ht="51" customHeight="1" hidden="1">
      <c r="A181" s="113" t="s">
        <v>4</v>
      </c>
      <c r="B181" s="114"/>
      <c r="C181" s="115" t="s">
        <v>27</v>
      </c>
      <c r="D181" s="116"/>
      <c r="E181" s="116"/>
      <c r="F181" s="116"/>
      <c r="G181" s="116"/>
      <c r="H181" s="117"/>
      <c r="I181" s="118" t="s">
        <v>5</v>
      </c>
      <c r="J181" s="118"/>
      <c r="K181" s="118" t="s">
        <v>28</v>
      </c>
      <c r="L181" s="118"/>
      <c r="M181" s="118"/>
      <c r="N181" s="118"/>
      <c r="O181" s="118" t="s">
        <v>43</v>
      </c>
      <c r="P181" s="118"/>
      <c r="Q181" s="118"/>
      <c r="R181" s="118"/>
      <c r="S181" s="118"/>
      <c r="T181" s="118" t="s">
        <v>84</v>
      </c>
      <c r="U181" s="118"/>
      <c r="V181" s="118"/>
      <c r="W181" s="118"/>
      <c r="X181" s="118"/>
      <c r="Y181" s="59" t="s">
        <v>85</v>
      </c>
      <c r="Z181" s="59" t="s">
        <v>86</v>
      </c>
      <c r="AI181" s="17"/>
    </row>
    <row r="182" spans="1:38" ht="12.75" customHeight="1" hidden="1">
      <c r="A182" s="129">
        <v>1</v>
      </c>
      <c r="B182" s="130"/>
      <c r="C182" s="129">
        <v>2</v>
      </c>
      <c r="D182" s="131"/>
      <c r="E182" s="131"/>
      <c r="F182" s="131"/>
      <c r="G182" s="131"/>
      <c r="H182" s="130"/>
      <c r="I182" s="110">
        <v>3</v>
      </c>
      <c r="J182" s="110"/>
      <c r="K182" s="110">
        <v>4</v>
      </c>
      <c r="L182" s="110"/>
      <c r="M182" s="110"/>
      <c r="N182" s="110"/>
      <c r="O182" s="110">
        <v>5</v>
      </c>
      <c r="P182" s="110"/>
      <c r="Q182" s="110"/>
      <c r="R182" s="110"/>
      <c r="S182" s="110"/>
      <c r="T182" s="110">
        <v>6</v>
      </c>
      <c r="U182" s="110"/>
      <c r="V182" s="110"/>
      <c r="W182" s="110"/>
      <c r="X182" s="110"/>
      <c r="Y182" s="57">
        <v>7</v>
      </c>
      <c r="Z182" s="57">
        <v>8</v>
      </c>
      <c r="AI182" s="17"/>
      <c r="AJ182" s="16"/>
      <c r="AL182" s="16"/>
    </row>
    <row r="183" spans="1:38" ht="12.75" customHeight="1">
      <c r="A183" s="119" t="s">
        <v>44</v>
      </c>
      <c r="B183" s="120"/>
      <c r="C183" s="121" t="s">
        <v>45</v>
      </c>
      <c r="D183" s="122"/>
      <c r="E183" s="122"/>
      <c r="F183" s="122"/>
      <c r="G183" s="122"/>
      <c r="H183" s="123"/>
      <c r="I183" s="124" t="s">
        <v>9</v>
      </c>
      <c r="J183" s="125"/>
      <c r="K183" s="126">
        <f>+K178</f>
        <v>15.8</v>
      </c>
      <c r="L183" s="126"/>
      <c r="M183" s="126"/>
      <c r="N183" s="126"/>
      <c r="O183" s="128">
        <f>+ROUND('[7]Ильич'!O183,2)</f>
        <v>7.16</v>
      </c>
      <c r="P183" s="128"/>
      <c r="Q183" s="128"/>
      <c r="R183" s="128"/>
      <c r="S183" s="128"/>
      <c r="T183" s="126">
        <f>ROUND(K183*O183,2)</f>
        <v>113.13</v>
      </c>
      <c r="U183" s="126"/>
      <c r="V183" s="126"/>
      <c r="W183" s="126"/>
      <c r="X183" s="126"/>
      <c r="Y183" s="60">
        <f>ROUND(T183*$AG$22,2)</f>
        <v>56.57</v>
      </c>
      <c r="Z183" s="61">
        <f>+T183+Y183</f>
        <v>169.7</v>
      </c>
      <c r="AG183" s="32">
        <f>+Z183</f>
        <v>169.7</v>
      </c>
      <c r="AI183" s="17"/>
      <c r="AJ183" s="43">
        <v>693.58</v>
      </c>
      <c r="AL183" s="88">
        <f>AG183/AJ183</f>
        <v>0.24467256841316068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>
      <c r="A185" s="112" t="s">
        <v>65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</row>
    <row r="186" spans="1:35" ht="51" customHeight="1" hidden="1">
      <c r="A186" s="113" t="s">
        <v>4</v>
      </c>
      <c r="B186" s="114"/>
      <c r="C186" s="115" t="s">
        <v>27</v>
      </c>
      <c r="D186" s="116"/>
      <c r="E186" s="116"/>
      <c r="F186" s="116"/>
      <c r="G186" s="116"/>
      <c r="H186" s="117"/>
      <c r="I186" s="118" t="s">
        <v>5</v>
      </c>
      <c r="J186" s="118"/>
      <c r="K186" s="118" t="s">
        <v>28</v>
      </c>
      <c r="L186" s="118"/>
      <c r="M186" s="118"/>
      <c r="N186" s="118"/>
      <c r="O186" s="118" t="s">
        <v>43</v>
      </c>
      <c r="P186" s="118"/>
      <c r="Q186" s="118"/>
      <c r="R186" s="118"/>
      <c r="S186" s="118"/>
      <c r="T186" s="118" t="s">
        <v>84</v>
      </c>
      <c r="U186" s="118"/>
      <c r="V186" s="118"/>
      <c r="W186" s="118"/>
      <c r="X186" s="118"/>
      <c r="Y186" s="59" t="s">
        <v>85</v>
      </c>
      <c r="Z186" s="59" t="s">
        <v>86</v>
      </c>
      <c r="AI186" s="17"/>
    </row>
    <row r="187" spans="1:38" ht="12.75" customHeight="1" hidden="1">
      <c r="A187" s="129">
        <v>1</v>
      </c>
      <c r="B187" s="130"/>
      <c r="C187" s="129">
        <v>2</v>
      </c>
      <c r="D187" s="131"/>
      <c r="E187" s="131"/>
      <c r="F187" s="131"/>
      <c r="G187" s="131"/>
      <c r="H187" s="130"/>
      <c r="I187" s="110">
        <v>3</v>
      </c>
      <c r="J187" s="110"/>
      <c r="K187" s="110">
        <v>4</v>
      </c>
      <c r="L187" s="110"/>
      <c r="M187" s="110"/>
      <c r="N187" s="110"/>
      <c r="O187" s="110">
        <v>5</v>
      </c>
      <c r="P187" s="110"/>
      <c r="Q187" s="110"/>
      <c r="R187" s="110"/>
      <c r="S187" s="110"/>
      <c r="T187" s="110">
        <v>6</v>
      </c>
      <c r="U187" s="110"/>
      <c r="V187" s="110"/>
      <c r="W187" s="110"/>
      <c r="X187" s="110"/>
      <c r="Y187" s="57">
        <v>7</v>
      </c>
      <c r="Z187" s="57">
        <v>8</v>
      </c>
      <c r="AI187" s="17"/>
      <c r="AJ187" s="16"/>
      <c r="AL187" s="16"/>
    </row>
    <row r="188" spans="1:38" ht="12.75" customHeight="1">
      <c r="A188" s="119" t="s">
        <v>44</v>
      </c>
      <c r="B188" s="120"/>
      <c r="C188" s="121" t="s">
        <v>45</v>
      </c>
      <c r="D188" s="122"/>
      <c r="E188" s="122"/>
      <c r="F188" s="122"/>
      <c r="G188" s="122"/>
      <c r="H188" s="123"/>
      <c r="I188" s="124" t="s">
        <v>9</v>
      </c>
      <c r="J188" s="125"/>
      <c r="K188" s="126">
        <f>+K183</f>
        <v>15.8</v>
      </c>
      <c r="L188" s="126"/>
      <c r="M188" s="126"/>
      <c r="N188" s="126"/>
      <c r="O188" s="128">
        <f>+ROUND('[7]Ильич'!O188,2)</f>
        <v>6.36</v>
      </c>
      <c r="P188" s="128"/>
      <c r="Q188" s="128"/>
      <c r="R188" s="128"/>
      <c r="S188" s="128"/>
      <c r="T188" s="126">
        <f>ROUND(K188*O188,2)</f>
        <v>100.49</v>
      </c>
      <c r="U188" s="126"/>
      <c r="V188" s="126"/>
      <c r="W188" s="126"/>
      <c r="X188" s="126"/>
      <c r="Y188" s="60">
        <f>ROUND(T188*$AG$22,2)</f>
        <v>50.25</v>
      </c>
      <c r="Z188" s="61">
        <f>+T188+Y188</f>
        <v>150.74</v>
      </c>
      <c r="AG188" s="32">
        <f>+Z188</f>
        <v>150.74</v>
      </c>
      <c r="AI188" s="17"/>
      <c r="AJ188" s="43">
        <v>609.59</v>
      </c>
      <c r="AL188" s="88">
        <f>AG188/AJ188</f>
        <v>0.2472809593333224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>
      <c r="A190" s="112" t="s">
        <v>55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</row>
    <row r="191" spans="1:35" ht="51" customHeight="1" hidden="1">
      <c r="A191" s="113" t="s">
        <v>4</v>
      </c>
      <c r="B191" s="114"/>
      <c r="C191" s="115" t="s">
        <v>27</v>
      </c>
      <c r="D191" s="116"/>
      <c r="E191" s="116"/>
      <c r="F191" s="116"/>
      <c r="G191" s="116"/>
      <c r="H191" s="117"/>
      <c r="I191" s="118" t="s">
        <v>5</v>
      </c>
      <c r="J191" s="118"/>
      <c r="K191" s="118" t="s">
        <v>28</v>
      </c>
      <c r="L191" s="118"/>
      <c r="M191" s="118"/>
      <c r="N191" s="118"/>
      <c r="O191" s="118" t="s">
        <v>43</v>
      </c>
      <c r="P191" s="118"/>
      <c r="Q191" s="118"/>
      <c r="R191" s="118"/>
      <c r="S191" s="118"/>
      <c r="T191" s="118" t="s">
        <v>84</v>
      </c>
      <c r="U191" s="118"/>
      <c r="V191" s="118"/>
      <c r="W191" s="118"/>
      <c r="X191" s="118"/>
      <c r="Y191" s="59" t="s">
        <v>85</v>
      </c>
      <c r="Z191" s="59" t="s">
        <v>86</v>
      </c>
      <c r="AI191" s="17"/>
    </row>
    <row r="192" spans="1:38" ht="12.75" customHeight="1" hidden="1">
      <c r="A192" s="129">
        <v>1</v>
      </c>
      <c r="B192" s="130"/>
      <c r="C192" s="129">
        <v>2</v>
      </c>
      <c r="D192" s="131"/>
      <c r="E192" s="131"/>
      <c r="F192" s="131"/>
      <c r="G192" s="131"/>
      <c r="H192" s="130"/>
      <c r="I192" s="110">
        <v>3</v>
      </c>
      <c r="J192" s="110"/>
      <c r="K192" s="110">
        <v>4</v>
      </c>
      <c r="L192" s="110"/>
      <c r="M192" s="110"/>
      <c r="N192" s="110"/>
      <c r="O192" s="110">
        <v>5</v>
      </c>
      <c r="P192" s="110"/>
      <c r="Q192" s="110"/>
      <c r="R192" s="110"/>
      <c r="S192" s="110"/>
      <c r="T192" s="110">
        <v>6</v>
      </c>
      <c r="U192" s="110"/>
      <c r="V192" s="110"/>
      <c r="W192" s="110"/>
      <c r="X192" s="110"/>
      <c r="Y192" s="57">
        <v>7</v>
      </c>
      <c r="Z192" s="57">
        <v>8</v>
      </c>
      <c r="AI192" s="17"/>
      <c r="AJ192" s="16"/>
      <c r="AL192" s="16"/>
    </row>
    <row r="193" spans="1:38" ht="12.75" customHeight="1">
      <c r="A193" s="119" t="s">
        <v>44</v>
      </c>
      <c r="B193" s="120"/>
      <c r="C193" s="121" t="s">
        <v>45</v>
      </c>
      <c r="D193" s="122"/>
      <c r="E193" s="122"/>
      <c r="F193" s="122"/>
      <c r="G193" s="122"/>
      <c r="H193" s="123"/>
      <c r="I193" s="124" t="s">
        <v>9</v>
      </c>
      <c r="J193" s="125"/>
      <c r="K193" s="126">
        <f>+K188</f>
        <v>15.8</v>
      </c>
      <c r="L193" s="126"/>
      <c r="M193" s="126"/>
      <c r="N193" s="126"/>
      <c r="O193" s="128">
        <f>+ROUND('[7]Ильич'!O193,2)</f>
        <v>3.86</v>
      </c>
      <c r="P193" s="128"/>
      <c r="Q193" s="128"/>
      <c r="R193" s="128"/>
      <c r="S193" s="128"/>
      <c r="T193" s="126">
        <f>ROUND(K193*O193,2)</f>
        <v>60.99</v>
      </c>
      <c r="U193" s="126"/>
      <c r="V193" s="126"/>
      <c r="W193" s="126"/>
      <c r="X193" s="126"/>
      <c r="Y193" s="60">
        <f>ROUND(T193*$AG$22,2)</f>
        <v>30.5</v>
      </c>
      <c r="Z193" s="61">
        <f>+T193+Y193</f>
        <v>91.49000000000001</v>
      </c>
      <c r="AG193" s="32">
        <f>+Z193</f>
        <v>91.49000000000001</v>
      </c>
      <c r="AI193" s="17"/>
      <c r="AJ193" s="43">
        <v>440.15</v>
      </c>
      <c r="AL193" s="88">
        <f>AG193/AJ193</f>
        <v>0.207860956492105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12" t="s">
        <v>56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spans="1:35" ht="51" customHeight="1" hidden="1">
      <c r="A196" s="113" t="s">
        <v>4</v>
      </c>
      <c r="B196" s="114"/>
      <c r="C196" s="115" t="s">
        <v>27</v>
      </c>
      <c r="D196" s="116"/>
      <c r="E196" s="116"/>
      <c r="F196" s="116"/>
      <c r="G196" s="116"/>
      <c r="H196" s="117"/>
      <c r="I196" s="118" t="s">
        <v>5</v>
      </c>
      <c r="J196" s="118"/>
      <c r="K196" s="118" t="s">
        <v>28</v>
      </c>
      <c r="L196" s="118"/>
      <c r="M196" s="118"/>
      <c r="N196" s="118"/>
      <c r="O196" s="118" t="s">
        <v>43</v>
      </c>
      <c r="P196" s="118"/>
      <c r="Q196" s="118"/>
      <c r="R196" s="118"/>
      <c r="S196" s="118"/>
      <c r="T196" s="118" t="s">
        <v>84</v>
      </c>
      <c r="U196" s="118"/>
      <c r="V196" s="118"/>
      <c r="W196" s="118"/>
      <c r="X196" s="118"/>
      <c r="Y196" s="59" t="s">
        <v>85</v>
      </c>
      <c r="Z196" s="59" t="s">
        <v>86</v>
      </c>
      <c r="AI196" s="17"/>
    </row>
    <row r="197" spans="1:38" ht="12.75" customHeight="1" hidden="1">
      <c r="A197" s="129">
        <v>1</v>
      </c>
      <c r="B197" s="130"/>
      <c r="C197" s="129">
        <v>2</v>
      </c>
      <c r="D197" s="131"/>
      <c r="E197" s="131"/>
      <c r="F197" s="131"/>
      <c r="G197" s="131"/>
      <c r="H197" s="130"/>
      <c r="I197" s="110">
        <v>3</v>
      </c>
      <c r="J197" s="110"/>
      <c r="K197" s="110">
        <v>4</v>
      </c>
      <c r="L197" s="110"/>
      <c r="M197" s="110"/>
      <c r="N197" s="110"/>
      <c r="O197" s="110">
        <v>5</v>
      </c>
      <c r="P197" s="110"/>
      <c r="Q197" s="110"/>
      <c r="R197" s="110"/>
      <c r="S197" s="110"/>
      <c r="T197" s="110">
        <v>6</v>
      </c>
      <c r="U197" s="110"/>
      <c r="V197" s="110"/>
      <c r="W197" s="110"/>
      <c r="X197" s="110"/>
      <c r="Y197" s="57">
        <v>7</v>
      </c>
      <c r="Z197" s="57">
        <v>8</v>
      </c>
      <c r="AI197" s="17"/>
      <c r="AJ197" s="16"/>
      <c r="AL197" s="16"/>
    </row>
    <row r="198" spans="1:38" ht="12.75" customHeight="1">
      <c r="A198" s="119" t="s">
        <v>44</v>
      </c>
      <c r="B198" s="120"/>
      <c r="C198" s="121" t="s">
        <v>45</v>
      </c>
      <c r="D198" s="122"/>
      <c r="E198" s="122"/>
      <c r="F198" s="122"/>
      <c r="G198" s="122"/>
      <c r="H198" s="123"/>
      <c r="I198" s="124" t="s">
        <v>9</v>
      </c>
      <c r="J198" s="125"/>
      <c r="K198" s="126">
        <f>+K193</f>
        <v>15.8</v>
      </c>
      <c r="L198" s="126"/>
      <c r="M198" s="126"/>
      <c r="N198" s="126"/>
      <c r="O198" s="128">
        <f>+ROUND('[7]Ильич'!O198,2)</f>
        <v>3.09</v>
      </c>
      <c r="P198" s="128"/>
      <c r="Q198" s="128"/>
      <c r="R198" s="128"/>
      <c r="S198" s="128"/>
      <c r="T198" s="126">
        <f>ROUND(K198*O198,2)</f>
        <v>48.82</v>
      </c>
      <c r="U198" s="126"/>
      <c r="V198" s="126"/>
      <c r="W198" s="126"/>
      <c r="X198" s="126"/>
      <c r="Y198" s="60">
        <f>ROUND(T198*$AG$22,2)</f>
        <v>24.41</v>
      </c>
      <c r="Z198" s="61">
        <f>+T198+Y198</f>
        <v>73.23</v>
      </c>
      <c r="AG198" s="32">
        <f>+Z198</f>
        <v>73.23</v>
      </c>
      <c r="AI198" s="17"/>
      <c r="AJ198" s="43">
        <v>440.15</v>
      </c>
      <c r="AL198" s="88">
        <f>AG198/AJ198</f>
        <v>0.16637509939793255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>
      <c r="A200" s="112" t="s">
        <v>66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spans="1:35" ht="51" customHeight="1" hidden="1">
      <c r="A201" s="113" t="s">
        <v>4</v>
      </c>
      <c r="B201" s="114"/>
      <c r="C201" s="115" t="s">
        <v>27</v>
      </c>
      <c r="D201" s="116"/>
      <c r="E201" s="116"/>
      <c r="F201" s="116"/>
      <c r="G201" s="116"/>
      <c r="H201" s="117"/>
      <c r="I201" s="118" t="s">
        <v>5</v>
      </c>
      <c r="J201" s="118"/>
      <c r="K201" s="118" t="s">
        <v>28</v>
      </c>
      <c r="L201" s="118"/>
      <c r="M201" s="118"/>
      <c r="N201" s="118"/>
      <c r="O201" s="118" t="s">
        <v>43</v>
      </c>
      <c r="P201" s="118"/>
      <c r="Q201" s="118"/>
      <c r="R201" s="118"/>
      <c r="S201" s="118"/>
      <c r="T201" s="118" t="s">
        <v>84</v>
      </c>
      <c r="U201" s="118"/>
      <c r="V201" s="118"/>
      <c r="W201" s="118"/>
      <c r="X201" s="118"/>
      <c r="Y201" s="59" t="s">
        <v>85</v>
      </c>
      <c r="Z201" s="59" t="s">
        <v>86</v>
      </c>
      <c r="AI201" s="17"/>
    </row>
    <row r="202" spans="1:38" ht="27" customHeight="1" hidden="1">
      <c r="A202" s="129">
        <v>1</v>
      </c>
      <c r="B202" s="130"/>
      <c r="C202" s="129">
        <v>2</v>
      </c>
      <c r="D202" s="131"/>
      <c r="E202" s="131"/>
      <c r="F202" s="131"/>
      <c r="G202" s="131"/>
      <c r="H202" s="130"/>
      <c r="I202" s="110">
        <v>3</v>
      </c>
      <c r="J202" s="110"/>
      <c r="K202" s="110">
        <v>4</v>
      </c>
      <c r="L202" s="110"/>
      <c r="M202" s="110"/>
      <c r="N202" s="110"/>
      <c r="O202" s="110">
        <v>5</v>
      </c>
      <c r="P202" s="110"/>
      <c r="Q202" s="110"/>
      <c r="R202" s="110"/>
      <c r="S202" s="110"/>
      <c r="T202" s="135" t="s">
        <v>87</v>
      </c>
      <c r="U202" s="136"/>
      <c r="V202" s="136"/>
      <c r="W202" s="136"/>
      <c r="X202" s="137"/>
      <c r="Y202" s="57" t="s">
        <v>95</v>
      </c>
      <c r="Z202" s="57" t="s">
        <v>89</v>
      </c>
      <c r="AI202" s="17"/>
      <c r="AJ202" s="16"/>
      <c r="AL202" s="16"/>
    </row>
    <row r="203" spans="1:38" ht="12.75" customHeight="1">
      <c r="A203" s="119" t="s">
        <v>44</v>
      </c>
      <c r="B203" s="120"/>
      <c r="C203" s="121" t="s">
        <v>45</v>
      </c>
      <c r="D203" s="122"/>
      <c r="E203" s="122"/>
      <c r="F203" s="122"/>
      <c r="G203" s="122"/>
      <c r="H203" s="123"/>
      <c r="I203" s="124" t="s">
        <v>9</v>
      </c>
      <c r="J203" s="125"/>
      <c r="K203" s="126">
        <f>+K198</f>
        <v>15.8</v>
      </c>
      <c r="L203" s="126"/>
      <c r="M203" s="126"/>
      <c r="N203" s="126"/>
      <c r="O203" s="128">
        <f>+ROUND('[7]Ильич'!O203,2)</f>
        <v>3.15</v>
      </c>
      <c r="P203" s="128"/>
      <c r="Q203" s="128"/>
      <c r="R203" s="128"/>
      <c r="S203" s="128"/>
      <c r="T203" s="126">
        <f>ROUND(K203*O203,2)</f>
        <v>49.77</v>
      </c>
      <c r="U203" s="126"/>
      <c r="V203" s="126"/>
      <c r="W203" s="126"/>
      <c r="X203" s="126"/>
      <c r="Y203" s="60">
        <f>ROUND(T203*$AG$22,2)</f>
        <v>24.89</v>
      </c>
      <c r="Z203" s="61">
        <f>+T203+Y203</f>
        <v>74.66</v>
      </c>
      <c r="AG203" s="32">
        <f>+Z203</f>
        <v>74.66</v>
      </c>
      <c r="AI203" s="17"/>
      <c r="AJ203" s="43">
        <v>155.6</v>
      </c>
      <c r="AL203" s="88">
        <f>AG203/AJ203</f>
        <v>0.47982005141388173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>
      <c r="A205" s="112" t="s">
        <v>67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spans="1:35" ht="51" customHeight="1" hidden="1">
      <c r="A206" s="113" t="s">
        <v>4</v>
      </c>
      <c r="B206" s="114"/>
      <c r="C206" s="115" t="s">
        <v>27</v>
      </c>
      <c r="D206" s="116"/>
      <c r="E206" s="116"/>
      <c r="F206" s="116"/>
      <c r="G206" s="116"/>
      <c r="H206" s="117"/>
      <c r="I206" s="118" t="s">
        <v>5</v>
      </c>
      <c r="J206" s="118"/>
      <c r="K206" s="118" t="s">
        <v>28</v>
      </c>
      <c r="L206" s="118"/>
      <c r="M206" s="118"/>
      <c r="N206" s="118"/>
      <c r="O206" s="118" t="s">
        <v>43</v>
      </c>
      <c r="P206" s="118"/>
      <c r="Q206" s="118"/>
      <c r="R206" s="118"/>
      <c r="S206" s="118"/>
      <c r="T206" s="118" t="s">
        <v>84</v>
      </c>
      <c r="U206" s="118"/>
      <c r="V206" s="118"/>
      <c r="W206" s="118"/>
      <c r="X206" s="118"/>
      <c r="Y206" s="59" t="s">
        <v>85</v>
      </c>
      <c r="Z206" s="59" t="s">
        <v>86</v>
      </c>
      <c r="AI206" s="17"/>
    </row>
    <row r="207" spans="1:38" ht="12.75" customHeight="1" hidden="1">
      <c r="A207" s="129">
        <v>1</v>
      </c>
      <c r="B207" s="130"/>
      <c r="C207" s="129">
        <v>2</v>
      </c>
      <c r="D207" s="131"/>
      <c r="E207" s="131"/>
      <c r="F207" s="131"/>
      <c r="G207" s="131"/>
      <c r="H207" s="130"/>
      <c r="I207" s="110">
        <v>3</v>
      </c>
      <c r="J207" s="110"/>
      <c r="K207" s="110">
        <v>4</v>
      </c>
      <c r="L207" s="110"/>
      <c r="M207" s="110"/>
      <c r="N207" s="110"/>
      <c r="O207" s="110">
        <v>5</v>
      </c>
      <c r="P207" s="110"/>
      <c r="Q207" s="110"/>
      <c r="R207" s="110"/>
      <c r="S207" s="110"/>
      <c r="T207" s="110">
        <v>6</v>
      </c>
      <c r="U207" s="110"/>
      <c r="V207" s="110"/>
      <c r="W207" s="110"/>
      <c r="X207" s="110"/>
      <c r="Y207" s="57">
        <v>7</v>
      </c>
      <c r="Z207" s="57">
        <v>8</v>
      </c>
      <c r="AI207" s="17"/>
      <c r="AJ207" s="16"/>
      <c r="AL207" s="16"/>
    </row>
    <row r="208" spans="1:38" ht="12.75" customHeight="1">
      <c r="A208" s="119" t="s">
        <v>44</v>
      </c>
      <c r="B208" s="120"/>
      <c r="C208" s="121" t="s">
        <v>45</v>
      </c>
      <c r="D208" s="122"/>
      <c r="E208" s="122"/>
      <c r="F208" s="122"/>
      <c r="G208" s="122"/>
      <c r="H208" s="123"/>
      <c r="I208" s="124" t="s">
        <v>9</v>
      </c>
      <c r="J208" s="125"/>
      <c r="K208" s="126">
        <f>+K203</f>
        <v>15.8</v>
      </c>
      <c r="L208" s="126"/>
      <c r="M208" s="126"/>
      <c r="N208" s="126"/>
      <c r="O208" s="128">
        <f>+ROUND('[7]Ильич'!O208,2)</f>
        <v>1.72</v>
      </c>
      <c r="P208" s="128"/>
      <c r="Q208" s="128"/>
      <c r="R208" s="128"/>
      <c r="S208" s="128"/>
      <c r="T208" s="126">
        <f>ROUND(K208*O208,2)</f>
        <v>27.18</v>
      </c>
      <c r="U208" s="126"/>
      <c r="V208" s="126"/>
      <c r="W208" s="126"/>
      <c r="X208" s="126"/>
      <c r="Y208" s="60">
        <f>ROUND(T208*$AG$22,2)</f>
        <v>13.59</v>
      </c>
      <c r="Z208" s="61">
        <f>+T208+Y208</f>
        <v>40.769999999999996</v>
      </c>
      <c r="AG208" s="32">
        <f>+Z208</f>
        <v>40.769999999999996</v>
      </c>
      <c r="AI208" s="17"/>
      <c r="AJ208" s="43">
        <v>155.6</v>
      </c>
      <c r="AL208" s="88">
        <f>AG208/AJ208</f>
        <v>0.2620179948586118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12" t="s">
        <v>68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spans="1:35" ht="51" customHeight="1" hidden="1">
      <c r="A211" s="113" t="s">
        <v>4</v>
      </c>
      <c r="B211" s="114"/>
      <c r="C211" s="115" t="s">
        <v>27</v>
      </c>
      <c r="D211" s="116"/>
      <c r="E211" s="116"/>
      <c r="F211" s="116"/>
      <c r="G211" s="116"/>
      <c r="H211" s="117"/>
      <c r="I211" s="118" t="s">
        <v>5</v>
      </c>
      <c r="J211" s="118"/>
      <c r="K211" s="118" t="s">
        <v>28</v>
      </c>
      <c r="L211" s="118"/>
      <c r="M211" s="118"/>
      <c r="N211" s="118"/>
      <c r="O211" s="118" t="s">
        <v>43</v>
      </c>
      <c r="P211" s="118"/>
      <c r="Q211" s="118"/>
      <c r="R211" s="118"/>
      <c r="S211" s="118"/>
      <c r="T211" s="118" t="s">
        <v>84</v>
      </c>
      <c r="U211" s="118"/>
      <c r="V211" s="118"/>
      <c r="W211" s="118"/>
      <c r="X211" s="118"/>
      <c r="Y211" s="59" t="s">
        <v>85</v>
      </c>
      <c r="Z211" s="59" t="s">
        <v>86</v>
      </c>
      <c r="AI211" s="17"/>
    </row>
    <row r="212" spans="1:38" ht="12.75" customHeight="1" hidden="1">
      <c r="A212" s="129">
        <v>1</v>
      </c>
      <c r="B212" s="130"/>
      <c r="C212" s="129">
        <v>2</v>
      </c>
      <c r="D212" s="131"/>
      <c r="E212" s="131"/>
      <c r="F212" s="131"/>
      <c r="G212" s="131"/>
      <c r="H212" s="130"/>
      <c r="I212" s="110">
        <v>3</v>
      </c>
      <c r="J212" s="110"/>
      <c r="K212" s="110">
        <v>4</v>
      </c>
      <c r="L212" s="110"/>
      <c r="M212" s="110"/>
      <c r="N212" s="110"/>
      <c r="O212" s="110">
        <v>5</v>
      </c>
      <c r="P212" s="110"/>
      <c r="Q212" s="110"/>
      <c r="R212" s="110"/>
      <c r="S212" s="110"/>
      <c r="T212" s="110">
        <v>6</v>
      </c>
      <c r="U212" s="110"/>
      <c r="V212" s="110"/>
      <c r="W212" s="110"/>
      <c r="X212" s="110"/>
      <c r="Y212" s="57">
        <v>7</v>
      </c>
      <c r="Z212" s="57">
        <v>8</v>
      </c>
      <c r="AI212" s="17"/>
      <c r="AJ212" s="16"/>
      <c r="AL212" s="16"/>
    </row>
    <row r="213" spans="1:38" ht="12.75" customHeight="1">
      <c r="A213" s="119" t="s">
        <v>44</v>
      </c>
      <c r="B213" s="120"/>
      <c r="C213" s="121" t="s">
        <v>45</v>
      </c>
      <c r="D213" s="122"/>
      <c r="E213" s="122"/>
      <c r="F213" s="122"/>
      <c r="G213" s="122"/>
      <c r="H213" s="123"/>
      <c r="I213" s="124" t="s">
        <v>9</v>
      </c>
      <c r="J213" s="125"/>
      <c r="K213" s="126">
        <f>+K208</f>
        <v>15.8</v>
      </c>
      <c r="L213" s="126"/>
      <c r="M213" s="126"/>
      <c r="N213" s="126"/>
      <c r="O213" s="128">
        <f>+ROUND('[7]Ильич'!O213,2)</f>
        <v>1.2</v>
      </c>
      <c r="P213" s="128"/>
      <c r="Q213" s="128"/>
      <c r="R213" s="128"/>
      <c r="S213" s="128"/>
      <c r="T213" s="126">
        <f>ROUND(K213*O213,2)</f>
        <v>18.96</v>
      </c>
      <c r="U213" s="126"/>
      <c r="V213" s="126"/>
      <c r="W213" s="126"/>
      <c r="X213" s="126"/>
      <c r="Y213" s="60">
        <f>ROUND(T213*$AG$22,2)</f>
        <v>9.48</v>
      </c>
      <c r="Z213" s="61">
        <f>+T213+Y213</f>
        <v>28.44</v>
      </c>
      <c r="AG213" s="32">
        <f>+Z213</f>
        <v>28.44</v>
      </c>
      <c r="AI213" s="17"/>
      <c r="AJ213" s="43">
        <v>440.15</v>
      </c>
      <c r="AL213" s="88">
        <f>AG213/AJ213</f>
        <v>0.06461433602181076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>
      <c r="A215" s="112" t="s">
        <v>69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</row>
    <row r="216" spans="1:35" ht="51" customHeight="1" hidden="1">
      <c r="A216" s="113" t="s">
        <v>4</v>
      </c>
      <c r="B216" s="114"/>
      <c r="C216" s="115" t="s">
        <v>27</v>
      </c>
      <c r="D216" s="116"/>
      <c r="E216" s="116"/>
      <c r="F216" s="116"/>
      <c r="G216" s="116"/>
      <c r="H216" s="117"/>
      <c r="I216" s="118" t="s">
        <v>5</v>
      </c>
      <c r="J216" s="118"/>
      <c r="K216" s="118" t="s">
        <v>28</v>
      </c>
      <c r="L216" s="118"/>
      <c r="M216" s="118"/>
      <c r="N216" s="118"/>
      <c r="O216" s="118" t="s">
        <v>43</v>
      </c>
      <c r="P216" s="118"/>
      <c r="Q216" s="118"/>
      <c r="R216" s="118"/>
      <c r="S216" s="118"/>
      <c r="T216" s="118" t="s">
        <v>84</v>
      </c>
      <c r="U216" s="118"/>
      <c r="V216" s="118"/>
      <c r="W216" s="118"/>
      <c r="X216" s="118"/>
      <c r="Y216" s="59" t="s">
        <v>85</v>
      </c>
      <c r="Z216" s="59" t="s">
        <v>86</v>
      </c>
      <c r="AI216" s="17"/>
    </row>
    <row r="217" spans="1:38" ht="12.75" customHeight="1" hidden="1">
      <c r="A217" s="129">
        <v>1</v>
      </c>
      <c r="B217" s="130"/>
      <c r="C217" s="129">
        <v>2</v>
      </c>
      <c r="D217" s="131"/>
      <c r="E217" s="131"/>
      <c r="F217" s="131"/>
      <c r="G217" s="131"/>
      <c r="H217" s="130"/>
      <c r="I217" s="110">
        <v>3</v>
      </c>
      <c r="J217" s="110"/>
      <c r="K217" s="110">
        <v>4</v>
      </c>
      <c r="L217" s="110"/>
      <c r="M217" s="110"/>
      <c r="N217" s="110"/>
      <c r="O217" s="110">
        <v>5</v>
      </c>
      <c r="P217" s="110"/>
      <c r="Q217" s="110"/>
      <c r="R217" s="110"/>
      <c r="S217" s="110"/>
      <c r="T217" s="110">
        <v>6</v>
      </c>
      <c r="U217" s="110"/>
      <c r="V217" s="110"/>
      <c r="W217" s="110"/>
      <c r="X217" s="110"/>
      <c r="Y217" s="57">
        <v>7</v>
      </c>
      <c r="Z217" s="57">
        <v>8</v>
      </c>
      <c r="AI217" s="17"/>
      <c r="AJ217" s="16"/>
      <c r="AL217" s="16"/>
    </row>
    <row r="218" spans="1:38" ht="12.75" customHeight="1">
      <c r="A218" s="119" t="s">
        <v>44</v>
      </c>
      <c r="B218" s="120"/>
      <c r="C218" s="121" t="s">
        <v>45</v>
      </c>
      <c r="D218" s="122"/>
      <c r="E218" s="122"/>
      <c r="F218" s="122"/>
      <c r="G218" s="122"/>
      <c r="H218" s="123"/>
      <c r="I218" s="124" t="s">
        <v>9</v>
      </c>
      <c r="J218" s="125"/>
      <c r="K218" s="126">
        <f>+K213</f>
        <v>15.8</v>
      </c>
      <c r="L218" s="126"/>
      <c r="M218" s="126"/>
      <c r="N218" s="126"/>
      <c r="O218" s="128">
        <f>+ROUND('[7]Ильич'!O218,2)</f>
        <v>2.97</v>
      </c>
      <c r="P218" s="128"/>
      <c r="Q218" s="128"/>
      <c r="R218" s="128"/>
      <c r="S218" s="128"/>
      <c r="T218" s="126">
        <f>ROUND(K218*O218,2)</f>
        <v>46.93</v>
      </c>
      <c r="U218" s="126"/>
      <c r="V218" s="126"/>
      <c r="W218" s="126"/>
      <c r="X218" s="126"/>
      <c r="Y218" s="60">
        <f>ROUND(T218*$AG$22,2)</f>
        <v>23.47</v>
      </c>
      <c r="Z218" s="61">
        <f>+T218+Y218</f>
        <v>70.4</v>
      </c>
      <c r="AG218" s="32">
        <f>+Z218</f>
        <v>70.4</v>
      </c>
      <c r="AI218" s="17"/>
      <c r="AJ218" s="43">
        <v>375.04</v>
      </c>
      <c r="AL218" s="88">
        <f>AG218/AJ218</f>
        <v>0.1877133105802048</v>
      </c>
    </row>
    <row r="220" spans="2:41" s="35" customFormat="1" ht="17.25" hidden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65" t="s">
        <v>39</v>
      </c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3"/>
      <c r="AG222" s="28"/>
      <c r="AH222"/>
      <c r="AI222" s="49"/>
    </row>
    <row r="223" spans="1:35" ht="36.75" customHeight="1" hidden="1">
      <c r="A223" s="183" t="s">
        <v>96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4"/>
      <c r="AC223" s="183"/>
      <c r="AD223" s="183"/>
      <c r="AE223" s="183"/>
      <c r="AI223" s="17"/>
    </row>
    <row r="224" spans="1:35" ht="66.75" customHeight="1" hidden="1">
      <c r="A224" s="166" t="s">
        <v>4</v>
      </c>
      <c r="B224" s="167"/>
      <c r="C224" s="167"/>
      <c r="D224" s="167"/>
      <c r="E224" s="167"/>
      <c r="F224" s="167"/>
      <c r="G224" s="167"/>
      <c r="H224" s="168"/>
      <c r="I224" s="111" t="s">
        <v>13</v>
      </c>
      <c r="J224" s="111"/>
      <c r="K224" s="111"/>
      <c r="L224" s="111"/>
      <c r="M224" s="111"/>
      <c r="N224" s="111"/>
      <c r="O224" s="172" t="s">
        <v>14</v>
      </c>
      <c r="P224" s="173"/>
      <c r="Q224" s="173"/>
      <c r="R224" s="173"/>
      <c r="S224" s="174"/>
      <c r="T224" s="172" t="s">
        <v>15</v>
      </c>
      <c r="U224" s="173"/>
      <c r="V224" s="173"/>
      <c r="W224" s="173"/>
      <c r="X224" s="173"/>
      <c r="Y224" s="64" t="s">
        <v>97</v>
      </c>
      <c r="Z224" s="64" t="s">
        <v>98</v>
      </c>
      <c r="AA224" s="63" t="s">
        <v>99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69"/>
      <c r="B225" s="170"/>
      <c r="C225" s="170"/>
      <c r="D225" s="170"/>
      <c r="E225" s="170"/>
      <c r="F225" s="170"/>
      <c r="G225" s="170"/>
      <c r="H225" s="171"/>
      <c r="I225" s="111" t="s">
        <v>17</v>
      </c>
      <c r="J225" s="111"/>
      <c r="K225" s="111"/>
      <c r="L225" s="111"/>
      <c r="M225" s="111"/>
      <c r="N225" s="111"/>
      <c r="O225" s="172" t="s">
        <v>18</v>
      </c>
      <c r="P225" s="173"/>
      <c r="Q225" s="173"/>
      <c r="R225" s="173"/>
      <c r="S225" s="174"/>
      <c r="T225" s="172" t="s">
        <v>19</v>
      </c>
      <c r="U225" s="173"/>
      <c r="V225" s="173"/>
      <c r="W225" s="173"/>
      <c r="X225" s="173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77">
        <v>1</v>
      </c>
      <c r="B226" s="178"/>
      <c r="C226" s="178"/>
      <c r="D226" s="178"/>
      <c r="E226" s="178"/>
      <c r="F226" s="178"/>
      <c r="G226" s="178"/>
      <c r="H226" s="179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5">
        <v>4</v>
      </c>
      <c r="U226" s="96"/>
      <c r="V226" s="96"/>
      <c r="W226" s="96"/>
      <c r="X226" s="96"/>
      <c r="Y226" s="66" t="s">
        <v>70</v>
      </c>
      <c r="Z226" s="66" t="s">
        <v>100</v>
      </c>
      <c r="AA226" s="65" t="s">
        <v>101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9" t="s">
        <v>71</v>
      </c>
      <c r="B227" s="100"/>
      <c r="C227" s="100"/>
      <c r="D227" s="100"/>
      <c r="E227" s="100"/>
      <c r="F227" s="100"/>
      <c r="G227" s="100"/>
      <c r="H227" s="101"/>
      <c r="I227" s="105">
        <v>19.8</v>
      </c>
      <c r="J227" s="105"/>
      <c r="K227" s="105"/>
      <c r="L227" s="105"/>
      <c r="M227" s="105"/>
      <c r="N227" s="105"/>
      <c r="O227" s="106">
        <f>+ROUND('[7]Ильич'!O227,4)</f>
        <v>0.0433</v>
      </c>
      <c r="P227" s="107"/>
      <c r="Q227" s="107"/>
      <c r="R227" s="107"/>
      <c r="S227" s="108"/>
      <c r="T227" s="185">
        <f>K17</f>
        <v>2032.8</v>
      </c>
      <c r="U227" s="186"/>
      <c r="V227" s="186"/>
      <c r="W227" s="186"/>
      <c r="X227" s="186"/>
      <c r="Y227" s="76">
        <f>ROUND(I227*O227*T227,2)</f>
        <v>1742.8</v>
      </c>
      <c r="Z227" s="77">
        <f>ROUND(Y227*$AG$22,2)</f>
        <v>871.4</v>
      </c>
      <c r="AA227" s="78">
        <f>+Y227+Z227</f>
        <v>2614.2</v>
      </c>
      <c r="AB227" s="79"/>
      <c r="AC227" s="80"/>
      <c r="AD227" s="80"/>
      <c r="AE227" s="81"/>
      <c r="AF227" s="90"/>
      <c r="AG227" s="32">
        <f>ROUND(O227*T227,2)+ROUND((ROUND(O227*T227,2)*$AG$22),2)</f>
        <v>132.03</v>
      </c>
      <c r="AH227"/>
      <c r="AI227" s="51"/>
      <c r="AJ227" s="52">
        <v>54.52</v>
      </c>
      <c r="AL227" s="91">
        <f>AG227/AJ227</f>
        <v>2.421680117388114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87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2032,8 руб./Гкал = 1742,8 руб.                                         1742,8 руб.+1742,8 руб.х коэф. 0,5 = 2614,2руб.</v>
      </c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9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9" t="s">
        <v>72</v>
      </c>
      <c r="B229" s="100"/>
      <c r="C229" s="100"/>
      <c r="D229" s="100"/>
      <c r="E229" s="100"/>
      <c r="F229" s="100"/>
      <c r="G229" s="100"/>
      <c r="H229" s="101"/>
      <c r="I229" s="105">
        <v>19.8</v>
      </c>
      <c r="J229" s="105"/>
      <c r="K229" s="105"/>
      <c r="L229" s="105"/>
      <c r="M229" s="105"/>
      <c r="N229" s="105"/>
      <c r="O229" s="106">
        <f>+ROUND('[7]Ильич'!O229,4)</f>
        <v>0.0464</v>
      </c>
      <c r="P229" s="107"/>
      <c r="Q229" s="107"/>
      <c r="R229" s="107"/>
      <c r="S229" s="108"/>
      <c r="T229" s="185">
        <f>+T227</f>
        <v>2032.8</v>
      </c>
      <c r="U229" s="186"/>
      <c r="V229" s="186"/>
      <c r="W229" s="186"/>
      <c r="X229" s="186"/>
      <c r="Y229" s="76">
        <f>ROUND(I229*O229*T229,2)</f>
        <v>1867.57</v>
      </c>
      <c r="Z229" s="77">
        <f>ROUND(Y229*$AG$22,2)</f>
        <v>933.79</v>
      </c>
      <c r="AA229" s="78">
        <f>+Y229+Z229</f>
        <v>2801.3599999999997</v>
      </c>
      <c r="AB229" s="79"/>
      <c r="AC229" s="80"/>
      <c r="AD229" s="80"/>
      <c r="AE229" s="81"/>
      <c r="AF229" s="90"/>
      <c r="AG229" s="32">
        <f>ROUND(O229*T229,2)+ROUND((ROUND(O229*T229,2)*$AG$22),2)</f>
        <v>141.48</v>
      </c>
      <c r="AH229"/>
      <c r="AI229" s="51"/>
      <c r="AJ229" s="52">
        <v>54.52</v>
      </c>
      <c r="AL229" s="91">
        <f>AG229/AJ229</f>
        <v>2.5950110051357296</v>
      </c>
    </row>
    <row r="230" spans="1:35" s="33" customFormat="1" ht="35.25" customHeight="1" hidden="1">
      <c r="A230" s="102"/>
      <c r="B230" s="103"/>
      <c r="C230" s="103"/>
      <c r="D230" s="103"/>
      <c r="E230" s="103"/>
      <c r="F230" s="103"/>
      <c r="G230" s="103"/>
      <c r="H230" s="104"/>
      <c r="I230" s="187" t="s">
        <v>102</v>
      </c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9"/>
      <c r="AB230" s="190"/>
      <c r="AC230" s="191"/>
      <c r="AD230" s="191"/>
      <c r="AE230" s="191"/>
      <c r="AF230" s="8"/>
      <c r="AG230" s="34"/>
      <c r="AH230"/>
      <c r="AI230" s="51"/>
    </row>
    <row r="231" spans="1:38" s="33" customFormat="1" ht="23.25" customHeight="1" hidden="1">
      <c r="A231" s="99" t="s">
        <v>73</v>
      </c>
      <c r="B231" s="100"/>
      <c r="C231" s="100"/>
      <c r="D231" s="100"/>
      <c r="E231" s="100"/>
      <c r="F231" s="100"/>
      <c r="G231" s="100"/>
      <c r="H231" s="101"/>
      <c r="I231" s="105">
        <v>19.8</v>
      </c>
      <c r="J231" s="105"/>
      <c r="K231" s="105"/>
      <c r="L231" s="105"/>
      <c r="M231" s="105"/>
      <c r="N231" s="105"/>
      <c r="O231" s="106">
        <f>+ROUND('[7]Ильич'!O231,4)</f>
        <v>0.0476</v>
      </c>
      <c r="P231" s="107"/>
      <c r="Q231" s="107"/>
      <c r="R231" s="107"/>
      <c r="S231" s="108"/>
      <c r="T231" s="185">
        <f>+T227</f>
        <v>2032.8</v>
      </c>
      <c r="U231" s="186"/>
      <c r="V231" s="186"/>
      <c r="W231" s="186"/>
      <c r="X231" s="186"/>
      <c r="Y231" s="76">
        <f>ROUND(I231*O231*T231,2)</f>
        <v>1915.87</v>
      </c>
      <c r="Z231" s="77">
        <f>ROUND(Y231*$AG$22,2)</f>
        <v>957.94</v>
      </c>
      <c r="AA231" s="78">
        <f>+Y231+Z231</f>
        <v>2873.81</v>
      </c>
      <c r="AB231" s="79"/>
      <c r="AC231" s="80"/>
      <c r="AD231" s="80"/>
      <c r="AE231" s="81"/>
      <c r="AF231" s="90"/>
      <c r="AG231" s="32">
        <f>ROUND(O231*T231,2)+ROUND((ROUND(O231*T231,2)*$AG$22),2)</f>
        <v>145.14000000000001</v>
      </c>
      <c r="AH231"/>
      <c r="AI231" s="51"/>
      <c r="AJ231" s="52">
        <v>54.52</v>
      </c>
      <c r="AL231" s="91">
        <f>AG231/AJ231</f>
        <v>2.662142333088775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87" t="s">
        <v>102</v>
      </c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9"/>
      <c r="AB232" s="190"/>
      <c r="AC232" s="191"/>
      <c r="AD232" s="191"/>
      <c r="AE232" s="191"/>
      <c r="AF232" s="8"/>
      <c r="AG232" s="34"/>
      <c r="AH232"/>
      <c r="AI232" s="51"/>
    </row>
    <row r="233" spans="1:38" s="33" customFormat="1" ht="23.25" customHeight="1" hidden="1">
      <c r="A233" s="99" t="s">
        <v>74</v>
      </c>
      <c r="B233" s="100"/>
      <c r="C233" s="100"/>
      <c r="D233" s="100"/>
      <c r="E233" s="100"/>
      <c r="F233" s="100"/>
      <c r="G233" s="100"/>
      <c r="H233" s="101"/>
      <c r="I233" s="105">
        <v>19.8</v>
      </c>
      <c r="J233" s="105"/>
      <c r="K233" s="105"/>
      <c r="L233" s="105"/>
      <c r="M233" s="105"/>
      <c r="N233" s="105"/>
      <c r="O233" s="106">
        <f>+ROUND('[7]Ильич'!O233,4)</f>
        <v>0.0541</v>
      </c>
      <c r="P233" s="107"/>
      <c r="Q233" s="107"/>
      <c r="R233" s="107"/>
      <c r="S233" s="108"/>
      <c r="T233" s="185">
        <f>+T227</f>
        <v>2032.8</v>
      </c>
      <c r="U233" s="186"/>
      <c r="V233" s="186"/>
      <c r="W233" s="186"/>
      <c r="X233" s="186"/>
      <c r="Y233" s="76">
        <f>ROUND(I233*O233*T233,2)</f>
        <v>2177.49</v>
      </c>
      <c r="Z233" s="77">
        <f>ROUND(Y233*$AG$22,2)</f>
        <v>1088.75</v>
      </c>
      <c r="AA233" s="78">
        <f>+Y233+Z233</f>
        <v>3266.24</v>
      </c>
      <c r="AB233" s="79"/>
      <c r="AC233" s="80"/>
      <c r="AD233" s="80"/>
      <c r="AE233" s="81"/>
      <c r="AF233" s="90"/>
      <c r="AG233" s="32">
        <f>ROUND(O233*T233,2)+ROUND((ROUND(O233*T233,2)*$AG$22),2)</f>
        <v>164.96</v>
      </c>
      <c r="AH233"/>
      <c r="AI233" s="51"/>
      <c r="AJ233" s="52">
        <v>54.52</v>
      </c>
      <c r="AL233" s="91">
        <f>AG233/AJ233</f>
        <v>3.0256786500366837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87" t="s">
        <v>102</v>
      </c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9"/>
      <c r="AB234" s="190"/>
      <c r="AC234" s="191"/>
      <c r="AD234" s="191"/>
      <c r="AE234" s="191"/>
      <c r="AF234" s="8"/>
      <c r="AG234" s="34"/>
      <c r="AH234"/>
      <c r="AI234" s="51"/>
    </row>
    <row r="235" spans="1:38" s="33" customFormat="1" ht="23.25" customHeight="1" hidden="1">
      <c r="A235" s="99" t="s">
        <v>75</v>
      </c>
      <c r="B235" s="100"/>
      <c r="C235" s="100"/>
      <c r="D235" s="100"/>
      <c r="E235" s="100"/>
      <c r="F235" s="100"/>
      <c r="G235" s="100"/>
      <c r="H235" s="101"/>
      <c r="I235" s="105">
        <v>19.8</v>
      </c>
      <c r="J235" s="105"/>
      <c r="K235" s="105"/>
      <c r="L235" s="105"/>
      <c r="M235" s="105"/>
      <c r="N235" s="105"/>
      <c r="O235" s="106">
        <f>+ROUND('[7]Ильич'!O235,4)</f>
        <v>0.0331</v>
      </c>
      <c r="P235" s="107"/>
      <c r="Q235" s="107"/>
      <c r="R235" s="107"/>
      <c r="S235" s="108"/>
      <c r="T235" s="185">
        <f>+T227</f>
        <v>2032.8</v>
      </c>
      <c r="U235" s="186"/>
      <c r="V235" s="186"/>
      <c r="W235" s="186"/>
      <c r="X235" s="186"/>
      <c r="Y235" s="76">
        <f>ROUND(I235*O235*T235,2)</f>
        <v>1332.26</v>
      </c>
      <c r="Z235" s="77">
        <f>ROUND(Y235*$AG$22,2)</f>
        <v>666.13</v>
      </c>
      <c r="AA235" s="78">
        <f>+Y235+Z235</f>
        <v>1998.3899999999999</v>
      </c>
      <c r="AB235" s="79"/>
      <c r="AC235" s="80"/>
      <c r="AD235" s="80"/>
      <c r="AE235" s="81"/>
      <c r="AF235" s="90"/>
      <c r="AG235" s="32">
        <f>ROUND(O235*T235,2)+ROUND((ROUND(O235*T235,2)*$AG$22),2)</f>
        <v>100.94</v>
      </c>
      <c r="AH235"/>
      <c r="AI235" s="51"/>
      <c r="AJ235" s="52">
        <v>54.52</v>
      </c>
      <c r="AL235" s="91">
        <f>AG235/AJ235</f>
        <v>1.8514306676449008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87" t="s">
        <v>102</v>
      </c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9"/>
      <c r="AB236" s="190"/>
      <c r="AC236" s="191"/>
      <c r="AD236" s="191"/>
      <c r="AE236" s="191"/>
      <c r="AF236" s="8"/>
      <c r="AG236" s="34"/>
      <c r="AH236"/>
      <c r="AI236" s="51"/>
    </row>
    <row r="237" spans="1:38" s="33" customFormat="1" ht="23.25" customHeight="1" hidden="1">
      <c r="A237" s="99" t="s">
        <v>76</v>
      </c>
      <c r="B237" s="100"/>
      <c r="C237" s="100"/>
      <c r="D237" s="100"/>
      <c r="E237" s="100"/>
      <c r="F237" s="100"/>
      <c r="G237" s="100"/>
      <c r="H237" s="101"/>
      <c r="I237" s="105">
        <v>19.8</v>
      </c>
      <c r="J237" s="105"/>
      <c r="K237" s="105"/>
      <c r="L237" s="105"/>
      <c r="M237" s="105"/>
      <c r="N237" s="105"/>
      <c r="O237" s="106">
        <f>+ROUND('[7]Ильич'!O237,4)</f>
        <v>0.0351</v>
      </c>
      <c r="P237" s="107"/>
      <c r="Q237" s="107"/>
      <c r="R237" s="107"/>
      <c r="S237" s="108"/>
      <c r="T237" s="185">
        <f>+T227</f>
        <v>2032.8</v>
      </c>
      <c r="U237" s="186"/>
      <c r="V237" s="186"/>
      <c r="W237" s="186"/>
      <c r="X237" s="186"/>
      <c r="Y237" s="76">
        <f>ROUND(I237*O237*T237,2)</f>
        <v>1412.76</v>
      </c>
      <c r="Z237" s="77">
        <f>ROUND(Y237*$AG$22,2)</f>
        <v>706.38</v>
      </c>
      <c r="AA237" s="78">
        <f>+Y237+Z237</f>
        <v>2119.14</v>
      </c>
      <c r="AB237" s="79"/>
      <c r="AC237" s="80"/>
      <c r="AD237" s="80"/>
      <c r="AE237" s="81"/>
      <c r="AF237" s="90"/>
      <c r="AG237" s="32">
        <f>ROUND(O237*T237,2)+ROUND((ROUND(O237*T237,2)*$AG$22),2)</f>
        <v>107.03</v>
      </c>
      <c r="AH237"/>
      <c r="AI237" s="51"/>
      <c r="AJ237" s="52">
        <v>54.52</v>
      </c>
      <c r="AL237" s="91">
        <f>AG237/AJ237</f>
        <v>1.9631327953044753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87" t="s">
        <v>102</v>
      </c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9" t="s">
        <v>77</v>
      </c>
      <c r="B239" s="100"/>
      <c r="C239" s="100"/>
      <c r="D239" s="100"/>
      <c r="E239" s="100"/>
      <c r="F239" s="100"/>
      <c r="G239" s="100"/>
      <c r="H239" s="101"/>
      <c r="I239" s="105">
        <v>19.8</v>
      </c>
      <c r="J239" s="105"/>
      <c r="K239" s="105"/>
      <c r="L239" s="105"/>
      <c r="M239" s="105"/>
      <c r="N239" s="105"/>
      <c r="O239" s="106">
        <f>+ROUND('[7]Ильич'!O239,4)</f>
        <v>0.0187</v>
      </c>
      <c r="P239" s="107"/>
      <c r="Q239" s="107"/>
      <c r="R239" s="107"/>
      <c r="S239" s="108"/>
      <c r="T239" s="185">
        <f>+T227</f>
        <v>2032.8</v>
      </c>
      <c r="U239" s="186"/>
      <c r="V239" s="186"/>
      <c r="W239" s="186"/>
      <c r="X239" s="186"/>
      <c r="Y239" s="76">
        <f>ROUND(I239*O239*T239,2)</f>
        <v>752.66</v>
      </c>
      <c r="Z239" s="77">
        <f>ROUND(Y239*$AG$22,2)</f>
        <v>376.33</v>
      </c>
      <c r="AA239" s="78">
        <f>+Y239+Z239</f>
        <v>1128.99</v>
      </c>
      <c r="AB239" s="79"/>
      <c r="AC239" s="80"/>
      <c r="AD239" s="80"/>
      <c r="AE239" s="81"/>
      <c r="AF239" s="90"/>
      <c r="AG239" s="32">
        <f>ROUND(O239*T239,2)+ROUND((ROUND(O239*T239,2)*$AG$22),2)</f>
        <v>57.019999999999996</v>
      </c>
      <c r="AH239"/>
      <c r="AI239" s="51"/>
      <c r="AJ239" s="52">
        <v>54.52</v>
      </c>
      <c r="AL239" s="91">
        <f>AG239/AJ239</f>
        <v>1.0458547322083638</v>
      </c>
    </row>
    <row r="240" spans="1:35" s="33" customFormat="1" ht="27.75" customHeight="1" hidden="1">
      <c r="A240" s="102"/>
      <c r="B240" s="103"/>
      <c r="C240" s="103"/>
      <c r="D240" s="103"/>
      <c r="E240" s="103"/>
      <c r="F240" s="103"/>
      <c r="G240" s="103"/>
      <c r="H240" s="104"/>
      <c r="I240" s="187" t="s">
        <v>102</v>
      </c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9"/>
      <c r="AB240" s="190"/>
      <c r="AC240" s="191"/>
      <c r="AD240" s="191"/>
      <c r="AE240" s="191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2032,8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79</v>
      </c>
      <c r="AT243" s="40" t="s">
        <v>80</v>
      </c>
      <c r="AU243" s="38"/>
    </row>
    <row r="244" spans="2:46" ht="27.75" customHeight="1" hidden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+'[7]Ильич'!AS245</f>
        <v>от 10.12.2020 г.</v>
      </c>
      <c r="AT244" s="40" t="str">
        <f>+'[7]Ильич'!AT245</f>
        <v>242-п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+'[7]Суб_2'!AH140</f>
        <v>0</v>
      </c>
      <c r="AT245" s="40">
        <f>+'[7]Суб_2'!AI140</f>
        <v>0</v>
      </c>
    </row>
    <row r="246" spans="2:46" ht="29.25" customHeight="1" hidden="1">
      <c r="B246" s="10" t="s">
        <v>35</v>
      </c>
      <c r="C246" s="93" t="s">
        <v>78</v>
      </c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27"/>
      <c r="AH246" s="27"/>
      <c r="AI246" s="27"/>
      <c r="AJ246" s="27"/>
      <c r="AK246" s="27"/>
      <c r="AL246" s="27"/>
      <c r="AN246" s="16"/>
      <c r="AS246" s="44" t="s">
        <v>92</v>
      </c>
      <c r="AT246" s="45" t="s">
        <v>93</v>
      </c>
    </row>
    <row r="247" spans="2:45" ht="27" customHeight="1">
      <c r="B247" s="10">
        <v>1</v>
      </c>
      <c r="C247" s="92" t="str">
        <f>+'[7]Шуш_1-2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 hidden="1">
      <c r="B248" s="10">
        <v>3</v>
      </c>
      <c r="C248" s="93" t="s">
        <v>94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>
      <c r="B249" s="10">
        <v>2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02.12.2020г. № 556-в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+'[7]Ильич'!AS247</f>
        <v>от 02.12.2020г.</v>
      </c>
      <c r="AT249" s="45" t="str">
        <f>+'[7]Ильич'!AT247</f>
        <v>556-в</v>
      </c>
    </row>
    <row r="250" spans="1:33" ht="31.5" customHeight="1">
      <c r="A250" s="10"/>
      <c r="B250" s="10">
        <v>3</v>
      </c>
      <c r="C250" s="92" t="s">
        <v>103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180">
        <f ca="1">TODAY()</f>
        <v>44186</v>
      </c>
      <c r="B255" s="180"/>
      <c r="C255" s="180"/>
      <c r="D255" s="180"/>
      <c r="E255" s="180"/>
      <c r="F255" s="180"/>
      <c r="X255" s="181"/>
      <c r="Y255" s="181"/>
      <c r="Z255" s="181"/>
      <c r="AA255" s="181"/>
      <c r="AG255"/>
      <c r="AN255" s="16"/>
    </row>
  </sheetData>
  <sheetProtection/>
  <mergeCells count="952"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0:B130"/>
    <mergeCell ref="C130:H130"/>
    <mergeCell ref="I130:J130"/>
    <mergeCell ref="K130:N130"/>
    <mergeCell ref="O130:S130"/>
    <mergeCell ref="T130:X130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25:B125"/>
    <mergeCell ref="C125:H125"/>
    <mergeCell ref="I125:J125"/>
    <mergeCell ref="K125:N125"/>
    <mergeCell ref="O125:S125"/>
    <mergeCell ref="T125:X125"/>
    <mergeCell ref="C121:H121"/>
    <mergeCell ref="I121:J121"/>
    <mergeCell ref="K121:N121"/>
    <mergeCell ref="O121:S121"/>
    <mergeCell ref="T121:X121"/>
    <mergeCell ref="AF123:AG123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O88:S88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A114:B114"/>
    <mergeCell ref="C114:H114"/>
    <mergeCell ref="I114:J114"/>
    <mergeCell ref="K114:N114"/>
    <mergeCell ref="O114:S114"/>
    <mergeCell ref="T114:X114"/>
    <mergeCell ref="C116:H116"/>
    <mergeCell ref="A119:B119"/>
    <mergeCell ref="C119:H119"/>
    <mergeCell ref="I119:J119"/>
    <mergeCell ref="K119:N119"/>
    <mergeCell ref="I116:J116"/>
    <mergeCell ref="K116:N116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A129:B129"/>
    <mergeCell ref="C129:H12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2020-12-21T08:30:07Z</dcterms:modified>
  <cp:category/>
  <cp:version/>
  <cp:contentType/>
  <cp:contentStatus/>
</cp:coreProperties>
</file>