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коэф'!$A$1:$AG$196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<sst xmlns="http://schemas.openxmlformats.org/spreadsheetml/2006/main" count="795" uniqueCount="96">
  <si>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</si>
  <si>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</si>
  <si>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</si>
  <si>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</si>
  <si>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</si>
  <si>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</si>
  <si>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</si>
  <si>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</si>
  <si>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</si>
  <si>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</si>
  <si>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</si>
  <si>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</si>
  <si>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</si>
  <si>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</si>
  <si>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</si>
  <si>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</si>
  <si>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</si>
  <si>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</si>
  <si>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</si>
  <si>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</si>
  <si>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</si>
  <si>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</si>
  <si>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</si>
  <si>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</si>
  <si>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</si>
  <si>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</si>
  <si>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</si>
  <si>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</si>
  <si>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</si>
  <si>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</si>
  <si>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</si>
  <si>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</si>
  <si>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</si>
  <si>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</si>
  <si>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</si>
  <si>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</si>
  <si>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</si>
  <si>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</si>
  <si>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</si>
  <si>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</si>
  <si>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</si>
  <si>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</si>
  <si>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</si>
  <si>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</si>
  <si>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</si>
  <si>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</si>
  <si>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</si>
  <si>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</si>
  <si>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</si>
  <si>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</si>
  <si>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</si>
  <si>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</si>
  <si>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</si>
  <si>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</si>
  <si>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</si>
  <si>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</si>
  <si>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</si>
  <si>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</si>
  <si>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</si>
  <si>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</si>
  <si>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</si>
  <si>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</si>
  <si>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</si>
  <si>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</si>
  <si>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</si>
  <si>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</si>
  <si>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</si>
  <si>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</si>
  <si>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</si>
  <si>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</si>
  <si>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</si>
  <si>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</si>
  <si>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</si>
  <si>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</si>
  <si>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</si>
  <si>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</si>
  <si>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</si>
  <si>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</si>
  <si>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</si>
  <si>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</si>
  <si>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</si>
  <si>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</si>
  <si>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</si>
  <si>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</si>
  <si>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</si>
  <si>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</si>
  <si>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</si>
  <si>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</si>
  <si>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3. При отсутствии приборов учета   (на 2 человек в месяц)</t>
  </si>
  <si>
    <t>Объем теплоносителя, Гкал на нагрев, (м3, Гкал)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</si>
  <si>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</si>
  <si>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</si>
  <si>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</si>
  <si>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</si>
  <si>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>133-п</t>
  </si>
  <si>
    <t xml:space="preserve"> Двухэтажные многоквартирные 
и жилые дома со стенами из панелей, блоков до 1999 года постройки включительно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</si>
</sst>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173" fontId="32" fillId="0" borderId="17" xfId="0" applyNumberFormat="1" applyFont="1" applyBorder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6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73" fontId="11" fillId="0" borderId="17" xfId="64" applyFont="1" applyBorder="1" applyAlignment="1">
      <alignment/>
    </xf>
    <xf numFmtId="179" fontId="32" fillId="0" borderId="17" xfId="64" applyNumberFormat="1" applyFont="1" applyBorder="1" applyAlignment="1">
      <alignment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179" fontId="32" fillId="0" borderId="21" xfId="64" applyNumberFormat="1" applyFont="1" applyBorder="1" applyAlignment="1">
      <alignment/>
    </xf>
    <xf numFmtId="0" fontId="37" fillId="0" borderId="27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31" fillId="0" borderId="0" xfId="0" applyFont="1" applyAlignment="1">
      <alignment horizontal="left" vertical="top" wrapText="1"/>
    </xf>
    <xf numFmtId="0" fontId="48" fillId="0" borderId="27" xfId="0" applyFont="1" applyBorder="1" applyAlignment="1">
      <alignment horizont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2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7">
          <cell r="B297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2022 г. по 31 декабря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8">
        <row r="16">
          <cell r="K16">
            <v>471.73</v>
          </cell>
        </row>
        <row r="17">
          <cell r="K17">
            <v>8165.52</v>
          </cell>
          <cell r="O17">
            <v>0.0686</v>
          </cell>
        </row>
        <row r="18">
          <cell r="K18">
            <v>471.73</v>
          </cell>
        </row>
        <row r="19">
          <cell r="K19">
            <v>8165.52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89">
          <cell r="AH189" t="str">
            <v>от 29.11.2021 г.</v>
          </cell>
          <cell r="AI189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96"/>
  <sheetViews>
    <sheetView showGridLines="0" view="pageBreakPreview" zoomScaleSheetLayoutView="100" zoomScalePageLayoutView="0" workbookViewId="0" topLeftCell="A4">
      <selection activeCell="A142" sqref="A1:IV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2.50390625" style="13" customWidth="1"/>
    <col min="34" max="34" width="14.50390625" style="0" customWidth="1"/>
    <col min="35" max="35" width="5.50390625" style="0" customWidth="1"/>
    <col min="36" max="36" width="14.125" style="13" customWidth="1"/>
    <col min="37" max="37" width="3.50390625" style="0" customWidth="1"/>
    <col min="38" max="38" width="8.50390625" style="0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tr">
        <f>+'[7]Шуш_3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27" customHeight="1">
      <c r="T3" s="36" t="str">
        <f>+'[7]Шуш_3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24" customHeight="1">
      <c r="AG4" s="12"/>
      <c r="AJ4" s="12"/>
    </row>
    <row r="5" spans="1:32" ht="21" customHeight="1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"/>
    </row>
    <row r="6" spans="1:32" ht="21" customHeight="1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"/>
    </row>
    <row r="7" spans="1:32" ht="21" customHeight="1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"/>
      <c r="AF7" s="1"/>
    </row>
    <row r="8" spans="1:36" ht="21" customHeight="1">
      <c r="A8" s="109" t="str">
        <f>+'[7]Шуш_3 эт и выше'!A8</f>
        <v>с 1 июля 2022 г. по 31 декабря 2022 г.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"/>
      <c r="AJ8" s="14"/>
    </row>
    <row r="9" spans="1:32" ht="21" customHeight="1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3"/>
    </row>
    <row r="10" spans="1:36" s="5" customFormat="1" ht="18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4"/>
      <c r="AG10" s="15"/>
      <c r="AJ10" s="15"/>
    </row>
    <row r="12" spans="1:36" s="6" customFormat="1" ht="15">
      <c r="A12" s="110" t="s">
        <v>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AJ12" s="16"/>
    </row>
    <row r="13" ht="15">
      <c r="AG13" s="16"/>
    </row>
    <row r="14" spans="1:24" ht="41.25" customHeight="1">
      <c r="A14" s="111" t="s">
        <v>5</v>
      </c>
      <c r="B14" s="112"/>
      <c r="C14" s="113" t="s">
        <v>26</v>
      </c>
      <c r="D14" s="114"/>
      <c r="E14" s="114"/>
      <c r="F14" s="114"/>
      <c r="G14" s="114"/>
      <c r="H14" s="115"/>
      <c r="I14" s="81" t="s">
        <v>6</v>
      </c>
      <c r="J14" s="81"/>
      <c r="K14" s="81" t="s">
        <v>27</v>
      </c>
      <c r="L14" s="81"/>
      <c r="M14" s="81"/>
      <c r="N14" s="81"/>
      <c r="O14" s="81" t="s">
        <v>34</v>
      </c>
      <c r="P14" s="81"/>
      <c r="Q14" s="81"/>
      <c r="R14" s="81"/>
      <c r="S14" s="81"/>
      <c r="T14" s="81" t="s">
        <v>7</v>
      </c>
      <c r="U14" s="81"/>
      <c r="V14" s="81"/>
      <c r="W14" s="81"/>
      <c r="X14" s="81"/>
    </row>
    <row r="15" spans="1:38" s="17" customFormat="1" ht="12.75">
      <c r="A15" s="105">
        <v>1</v>
      </c>
      <c r="B15" s="107"/>
      <c r="C15" s="105">
        <v>2</v>
      </c>
      <c r="D15" s="106"/>
      <c r="E15" s="106"/>
      <c r="F15" s="106"/>
      <c r="G15" s="106"/>
      <c r="H15" s="107"/>
      <c r="I15" s="82">
        <v>3</v>
      </c>
      <c r="J15" s="82"/>
      <c r="K15" s="82">
        <v>4</v>
      </c>
      <c r="L15" s="82"/>
      <c r="M15" s="82"/>
      <c r="N15" s="82"/>
      <c r="O15" s="82">
        <v>5</v>
      </c>
      <c r="P15" s="82"/>
      <c r="Q15" s="82"/>
      <c r="R15" s="82"/>
      <c r="S15" s="82"/>
      <c r="T15" s="82">
        <v>6</v>
      </c>
      <c r="U15" s="82"/>
      <c r="V15" s="82"/>
      <c r="W15" s="82"/>
      <c r="X15" s="82"/>
      <c r="AG15" s="13" t="s">
        <v>28</v>
      </c>
      <c r="AJ15" s="13" t="s">
        <v>28</v>
      </c>
      <c r="AK15"/>
      <c r="AL15" s="14" t="s">
        <v>31</v>
      </c>
    </row>
    <row r="16" spans="1:38" ht="21" customHeight="1">
      <c r="A16" s="84" t="s">
        <v>8</v>
      </c>
      <c r="B16" s="85"/>
      <c r="C16" s="97" t="s">
        <v>75</v>
      </c>
      <c r="D16" s="98"/>
      <c r="E16" s="98"/>
      <c r="F16" s="98"/>
      <c r="G16" s="99"/>
      <c r="H16" s="64" t="s">
        <v>9</v>
      </c>
      <c r="I16" s="123" t="s">
        <v>10</v>
      </c>
      <c r="J16" s="123"/>
      <c r="K16" s="121">
        <v>471.73</v>
      </c>
      <c r="L16" s="121"/>
      <c r="M16" s="121"/>
      <c r="N16" s="121"/>
      <c r="O16" s="122">
        <v>0</v>
      </c>
      <c r="P16" s="122"/>
      <c r="Q16" s="122"/>
      <c r="R16" s="122"/>
      <c r="S16" s="122"/>
      <c r="T16" s="96">
        <f>K16</f>
        <v>471.73</v>
      </c>
      <c r="U16" s="96"/>
      <c r="V16" s="96"/>
      <c r="W16" s="96"/>
      <c r="X16" s="96"/>
      <c r="AG16" s="116">
        <f>T16+T17</f>
        <v>1031.8846720000001</v>
      </c>
      <c r="AH16" s="118"/>
      <c r="AJ16" s="25">
        <v>552.36</v>
      </c>
      <c r="AL16" s="163">
        <f>AG16/AJ16</f>
        <v>1.8681379390252735</v>
      </c>
    </row>
    <row r="17" spans="1:38" ht="21" customHeight="1">
      <c r="A17" s="86"/>
      <c r="B17" s="87"/>
      <c r="C17" s="100"/>
      <c r="D17" s="101"/>
      <c r="E17" s="101"/>
      <c r="F17" s="101"/>
      <c r="G17" s="102"/>
      <c r="H17" s="64" t="s">
        <v>11</v>
      </c>
      <c r="I17" s="123" t="s">
        <v>12</v>
      </c>
      <c r="J17" s="123"/>
      <c r="K17" s="121">
        <v>8165.52</v>
      </c>
      <c r="L17" s="121"/>
      <c r="M17" s="121"/>
      <c r="N17" s="121"/>
      <c r="O17" s="124">
        <f>+'[7]Приказ изм нагрева'!D17</f>
        <v>0.0686</v>
      </c>
      <c r="P17" s="124"/>
      <c r="Q17" s="124"/>
      <c r="R17" s="124"/>
      <c r="S17" s="124"/>
      <c r="T17" s="96">
        <f>K17*O17</f>
        <v>560.154672</v>
      </c>
      <c r="U17" s="96"/>
      <c r="V17" s="96"/>
      <c r="W17" s="96"/>
      <c r="X17" s="96"/>
      <c r="AG17" s="117"/>
      <c r="AH17" s="118"/>
      <c r="AJ17" s="26"/>
      <c r="AL17" s="164"/>
    </row>
    <row r="18" spans="1:38" ht="21" customHeight="1">
      <c r="A18" s="84" t="s">
        <v>8</v>
      </c>
      <c r="B18" s="85"/>
      <c r="C18" s="97" t="s">
        <v>76</v>
      </c>
      <c r="D18" s="98"/>
      <c r="E18" s="98"/>
      <c r="F18" s="98"/>
      <c r="G18" s="99"/>
      <c r="H18" s="64" t="s">
        <v>9</v>
      </c>
      <c r="I18" s="123" t="s">
        <v>10</v>
      </c>
      <c r="J18" s="123"/>
      <c r="K18" s="96">
        <f>+K16</f>
        <v>471.73</v>
      </c>
      <c r="L18" s="96"/>
      <c r="M18" s="96"/>
      <c r="N18" s="96"/>
      <c r="O18" s="122">
        <v>0</v>
      </c>
      <c r="P18" s="122"/>
      <c r="Q18" s="122"/>
      <c r="R18" s="122"/>
      <c r="S18" s="122"/>
      <c r="T18" s="96">
        <f>K18</f>
        <v>471.73</v>
      </c>
      <c r="U18" s="96"/>
      <c r="V18" s="96"/>
      <c r="W18" s="96"/>
      <c r="X18" s="96"/>
      <c r="AG18" s="116">
        <f>T18+T19</f>
        <v>990.2405200000001</v>
      </c>
      <c r="AH18" s="118"/>
      <c r="AJ18" s="25">
        <v>552.36</v>
      </c>
      <c r="AL18" s="163">
        <f>AG18/AJ18</f>
        <v>1.7927448041132594</v>
      </c>
    </row>
    <row r="19" spans="1:38" ht="21" customHeight="1">
      <c r="A19" s="86"/>
      <c r="B19" s="87"/>
      <c r="C19" s="100"/>
      <c r="D19" s="101"/>
      <c r="E19" s="101"/>
      <c r="F19" s="101"/>
      <c r="G19" s="102"/>
      <c r="H19" s="64" t="s">
        <v>11</v>
      </c>
      <c r="I19" s="123" t="s">
        <v>12</v>
      </c>
      <c r="J19" s="123"/>
      <c r="K19" s="96">
        <f>+K17</f>
        <v>8165.52</v>
      </c>
      <c r="L19" s="96"/>
      <c r="M19" s="96"/>
      <c r="N19" s="96"/>
      <c r="O19" s="124">
        <f>+'[7]Приказ изм нагрева'!E17</f>
        <v>0.0635</v>
      </c>
      <c r="P19" s="124"/>
      <c r="Q19" s="124"/>
      <c r="R19" s="124"/>
      <c r="S19" s="124"/>
      <c r="T19" s="96">
        <f>K19*O19</f>
        <v>518.51052</v>
      </c>
      <c r="U19" s="96"/>
      <c r="V19" s="96"/>
      <c r="W19" s="96"/>
      <c r="X19" s="96"/>
      <c r="AG19" s="117"/>
      <c r="AH19" s="118"/>
      <c r="AJ19" s="26"/>
      <c r="AL19" s="164"/>
    </row>
    <row r="21" spans="1:35" s="6" customFormat="1" ht="24.75" customHeight="1">
      <c r="A21" s="120" t="s">
        <v>29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65"/>
      <c r="AG21" s="65"/>
      <c r="AH21"/>
      <c r="AI21" s="18"/>
    </row>
    <row r="22" spans="33:36" ht="3" customHeight="1">
      <c r="AG22" s="14"/>
      <c r="AI22" s="19"/>
      <c r="AJ22"/>
    </row>
    <row r="23" spans="1:33" s="20" customFormat="1" ht="42.75" customHeight="1" hidden="1">
      <c r="A23" s="108" t="s">
        <v>35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27"/>
      <c r="AG23" s="27"/>
    </row>
    <row r="24" spans="1:36" ht="51" customHeight="1" hidden="1">
      <c r="A24" s="111" t="s">
        <v>5</v>
      </c>
      <c r="B24" s="112"/>
      <c r="C24" s="113" t="s">
        <v>26</v>
      </c>
      <c r="D24" s="114"/>
      <c r="E24" s="114"/>
      <c r="F24" s="114"/>
      <c r="G24" s="114"/>
      <c r="H24" s="115"/>
      <c r="I24" s="81" t="s">
        <v>6</v>
      </c>
      <c r="J24" s="81"/>
      <c r="K24" s="81" t="s">
        <v>27</v>
      </c>
      <c r="L24" s="81"/>
      <c r="M24" s="81"/>
      <c r="N24" s="81"/>
      <c r="O24" s="81" t="s">
        <v>36</v>
      </c>
      <c r="P24" s="81"/>
      <c r="Q24" s="81"/>
      <c r="R24" s="81"/>
      <c r="S24" s="81"/>
      <c r="T24" s="81" t="s">
        <v>7</v>
      </c>
      <c r="U24" s="81"/>
      <c r="V24" s="81"/>
      <c r="W24" s="81"/>
      <c r="X24" s="81"/>
      <c r="AG24" s="14"/>
      <c r="AI24" s="19"/>
      <c r="AJ24"/>
    </row>
    <row r="25" spans="1:38" ht="12.75" customHeight="1" hidden="1">
      <c r="A25" s="105">
        <v>1</v>
      </c>
      <c r="B25" s="107"/>
      <c r="C25" s="105">
        <v>2</v>
      </c>
      <c r="D25" s="106"/>
      <c r="E25" s="106"/>
      <c r="F25" s="106"/>
      <c r="G25" s="106"/>
      <c r="H25" s="107"/>
      <c r="I25" s="82">
        <v>3</v>
      </c>
      <c r="J25" s="82"/>
      <c r="K25" s="82">
        <v>4</v>
      </c>
      <c r="L25" s="82"/>
      <c r="M25" s="82"/>
      <c r="N25" s="82"/>
      <c r="O25" s="82">
        <v>5</v>
      </c>
      <c r="P25" s="82"/>
      <c r="Q25" s="82"/>
      <c r="R25" s="82"/>
      <c r="S25" s="82"/>
      <c r="T25" s="127" t="s">
        <v>72</v>
      </c>
      <c r="U25" s="128"/>
      <c r="V25" s="128"/>
      <c r="W25" s="128"/>
      <c r="X25" s="129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84" t="s">
        <v>8</v>
      </c>
      <c r="B26" s="85"/>
      <c r="C26" s="97" t="s">
        <v>75</v>
      </c>
      <c r="D26" s="98"/>
      <c r="E26" s="98"/>
      <c r="F26" s="98"/>
      <c r="G26" s="99"/>
      <c r="H26" s="64" t="s">
        <v>9</v>
      </c>
      <c r="I26" s="94" t="s">
        <v>10</v>
      </c>
      <c r="J26" s="95"/>
      <c r="K26" s="96">
        <f>K16</f>
        <v>471.73</v>
      </c>
      <c r="L26" s="96"/>
      <c r="M26" s="96"/>
      <c r="N26" s="96"/>
      <c r="O26" s="83">
        <f>+'[7]Шуш_3 эт и выше'!O30</f>
        <v>3.3</v>
      </c>
      <c r="P26" s="83"/>
      <c r="Q26" s="83"/>
      <c r="R26" s="83"/>
      <c r="S26" s="83"/>
      <c r="T26" s="96">
        <f>K26*O26</f>
        <v>1556.709</v>
      </c>
      <c r="U26" s="96"/>
      <c r="V26" s="96"/>
      <c r="W26" s="96"/>
      <c r="X26" s="96"/>
      <c r="AG26" s="125">
        <f>T26+T27</f>
        <v>3405.2194176</v>
      </c>
      <c r="AI26" s="19"/>
      <c r="AJ26" s="176">
        <v>844.99</v>
      </c>
      <c r="AL26" s="163">
        <f>AG26/AJ26</f>
        <v>4.029893155658646</v>
      </c>
    </row>
    <row r="27" spans="1:38" ht="12.75" customHeight="1" hidden="1">
      <c r="A27" s="86"/>
      <c r="B27" s="87"/>
      <c r="C27" s="100"/>
      <c r="D27" s="101"/>
      <c r="E27" s="101"/>
      <c r="F27" s="101"/>
      <c r="G27" s="102"/>
      <c r="H27" s="64" t="s">
        <v>11</v>
      </c>
      <c r="I27" s="94" t="s">
        <v>12</v>
      </c>
      <c r="J27" s="95"/>
      <c r="K27" s="96">
        <f>K17</f>
        <v>8165.52</v>
      </c>
      <c r="L27" s="96"/>
      <c r="M27" s="96"/>
      <c r="N27" s="96"/>
      <c r="O27" s="83">
        <f>O26*O17</f>
        <v>0.22637999999999997</v>
      </c>
      <c r="P27" s="83"/>
      <c r="Q27" s="83"/>
      <c r="R27" s="83"/>
      <c r="S27" s="83"/>
      <c r="T27" s="96">
        <f>K27*O27</f>
        <v>1848.5104175999998</v>
      </c>
      <c r="U27" s="96"/>
      <c r="V27" s="96"/>
      <c r="W27" s="96"/>
      <c r="X27" s="96"/>
      <c r="AG27" s="126"/>
      <c r="AI27" s="19"/>
      <c r="AJ27" s="177"/>
      <c r="AL27" s="164"/>
    </row>
    <row r="28" spans="1:38" ht="12.75" customHeight="1" hidden="1">
      <c r="A28" s="84" t="s">
        <v>8</v>
      </c>
      <c r="B28" s="85"/>
      <c r="C28" s="97" t="s">
        <v>76</v>
      </c>
      <c r="D28" s="98"/>
      <c r="E28" s="98"/>
      <c r="F28" s="98"/>
      <c r="G28" s="99"/>
      <c r="H28" s="64" t="s">
        <v>9</v>
      </c>
      <c r="I28" s="94" t="s">
        <v>10</v>
      </c>
      <c r="J28" s="95"/>
      <c r="K28" s="96">
        <f>K18</f>
        <v>471.73</v>
      </c>
      <c r="L28" s="96"/>
      <c r="M28" s="96"/>
      <c r="N28" s="96"/>
      <c r="O28" s="83">
        <f>+'[7]Шуш_3 эт и выше'!O32</f>
        <v>3.3</v>
      </c>
      <c r="P28" s="83"/>
      <c r="Q28" s="83"/>
      <c r="R28" s="83"/>
      <c r="S28" s="83"/>
      <c r="T28" s="96">
        <f>K28*O28</f>
        <v>1556.709</v>
      </c>
      <c r="U28" s="96"/>
      <c r="V28" s="96"/>
      <c r="W28" s="96"/>
      <c r="X28" s="96"/>
      <c r="AG28" s="125">
        <f>T28+T29</f>
        <v>3267.793716</v>
      </c>
      <c r="AI28" s="19"/>
      <c r="AJ28" s="176">
        <v>844.99</v>
      </c>
      <c r="AL28" s="163">
        <f>AG28/AJ28</f>
        <v>3.8672572645830128</v>
      </c>
    </row>
    <row r="29" spans="1:38" ht="12.75" customHeight="1" hidden="1">
      <c r="A29" s="86"/>
      <c r="B29" s="87"/>
      <c r="C29" s="100"/>
      <c r="D29" s="101"/>
      <c r="E29" s="101"/>
      <c r="F29" s="101"/>
      <c r="G29" s="102"/>
      <c r="H29" s="64" t="s">
        <v>11</v>
      </c>
      <c r="I29" s="94" t="s">
        <v>12</v>
      </c>
      <c r="J29" s="95"/>
      <c r="K29" s="96">
        <f>K19</f>
        <v>8165.52</v>
      </c>
      <c r="L29" s="96"/>
      <c r="M29" s="96"/>
      <c r="N29" s="96"/>
      <c r="O29" s="83">
        <f>O28*O19</f>
        <v>0.20955</v>
      </c>
      <c r="P29" s="83"/>
      <c r="Q29" s="83"/>
      <c r="R29" s="83"/>
      <c r="S29" s="83"/>
      <c r="T29" s="96">
        <f>K29*O29</f>
        <v>1711.084716</v>
      </c>
      <c r="U29" s="96"/>
      <c r="V29" s="96"/>
      <c r="W29" s="96"/>
      <c r="X29" s="96"/>
      <c r="AG29" s="126"/>
      <c r="AI29" s="19"/>
      <c r="AJ29" s="177"/>
      <c r="AL29" s="164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3" customHeight="1">
      <c r="A31" s="108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7"/>
      <c r="AG31" s="27"/>
    </row>
    <row r="32" spans="1:36" ht="51" customHeight="1">
      <c r="A32" s="111" t="s">
        <v>5</v>
      </c>
      <c r="B32" s="112"/>
      <c r="C32" s="113" t="s">
        <v>26</v>
      </c>
      <c r="D32" s="114"/>
      <c r="E32" s="114"/>
      <c r="F32" s="114"/>
      <c r="G32" s="114"/>
      <c r="H32" s="115"/>
      <c r="I32" s="81" t="s">
        <v>6</v>
      </c>
      <c r="J32" s="81"/>
      <c r="K32" s="81" t="s">
        <v>27</v>
      </c>
      <c r="L32" s="81"/>
      <c r="M32" s="81"/>
      <c r="N32" s="81"/>
      <c r="O32" s="81" t="s">
        <v>36</v>
      </c>
      <c r="P32" s="81"/>
      <c r="Q32" s="81"/>
      <c r="R32" s="81"/>
      <c r="S32" s="81"/>
      <c r="T32" s="81" t="s">
        <v>7</v>
      </c>
      <c r="U32" s="81"/>
      <c r="V32" s="81"/>
      <c r="W32" s="81"/>
      <c r="X32" s="81"/>
      <c r="AG32" s="14"/>
      <c r="AI32" s="19"/>
      <c r="AJ32"/>
    </row>
    <row r="33" spans="1:38" ht="12.75" customHeight="1">
      <c r="A33" s="105">
        <v>1</v>
      </c>
      <c r="B33" s="107"/>
      <c r="C33" s="105">
        <v>2</v>
      </c>
      <c r="D33" s="106"/>
      <c r="E33" s="106"/>
      <c r="F33" s="106"/>
      <c r="G33" s="106"/>
      <c r="H33" s="107"/>
      <c r="I33" s="82">
        <v>3</v>
      </c>
      <c r="J33" s="82"/>
      <c r="K33" s="82">
        <v>4</v>
      </c>
      <c r="L33" s="82"/>
      <c r="M33" s="82"/>
      <c r="N33" s="82"/>
      <c r="O33" s="82">
        <v>5</v>
      </c>
      <c r="P33" s="82"/>
      <c r="Q33" s="82"/>
      <c r="R33" s="82"/>
      <c r="S33" s="82"/>
      <c r="T33" s="127" t="s">
        <v>72</v>
      </c>
      <c r="U33" s="128"/>
      <c r="V33" s="128"/>
      <c r="W33" s="128"/>
      <c r="X33" s="129"/>
      <c r="AG33" s="14"/>
      <c r="AI33" s="19"/>
      <c r="AJ33" s="14"/>
      <c r="AL33" s="14"/>
    </row>
    <row r="34" spans="1:38" ht="12.75" customHeight="1">
      <c r="A34" s="84" t="s">
        <v>8</v>
      </c>
      <c r="B34" s="85"/>
      <c r="C34" s="97" t="s">
        <v>75</v>
      </c>
      <c r="D34" s="98"/>
      <c r="E34" s="98"/>
      <c r="F34" s="98"/>
      <c r="G34" s="99"/>
      <c r="H34" s="64" t="s">
        <v>9</v>
      </c>
      <c r="I34" s="94" t="s">
        <v>10</v>
      </c>
      <c r="J34" s="95"/>
      <c r="K34" s="96">
        <f>K16</f>
        <v>471.73</v>
      </c>
      <c r="L34" s="96"/>
      <c r="M34" s="96"/>
      <c r="N34" s="96"/>
      <c r="O34" s="96">
        <f>+'[7]Шуш_3 эт и выше'!O42</f>
        <v>3.24</v>
      </c>
      <c r="P34" s="96"/>
      <c r="Q34" s="96"/>
      <c r="R34" s="96"/>
      <c r="S34" s="96"/>
      <c r="T34" s="96">
        <f>K34*O34</f>
        <v>1528.4052000000001</v>
      </c>
      <c r="U34" s="96"/>
      <c r="V34" s="96"/>
      <c r="W34" s="96"/>
      <c r="X34" s="96"/>
      <c r="AG34" s="125">
        <f>T34+T35</f>
        <v>3343.30633728</v>
      </c>
      <c r="AI34" s="19"/>
      <c r="AJ34" s="176">
        <v>810.49</v>
      </c>
      <c r="AL34" s="163">
        <f>AG34/AJ34</f>
        <v>4.1250432914409805</v>
      </c>
    </row>
    <row r="35" spans="1:38" ht="12.75" customHeight="1">
      <c r="A35" s="86"/>
      <c r="B35" s="87"/>
      <c r="C35" s="100"/>
      <c r="D35" s="101"/>
      <c r="E35" s="101"/>
      <c r="F35" s="101"/>
      <c r="G35" s="102"/>
      <c r="H35" s="64" t="s">
        <v>11</v>
      </c>
      <c r="I35" s="94" t="s">
        <v>12</v>
      </c>
      <c r="J35" s="95"/>
      <c r="K35" s="96">
        <f>K17</f>
        <v>8165.52</v>
      </c>
      <c r="L35" s="96"/>
      <c r="M35" s="96"/>
      <c r="N35" s="96"/>
      <c r="O35" s="83">
        <f>O34*O17</f>
        <v>0.222264</v>
      </c>
      <c r="P35" s="83"/>
      <c r="Q35" s="83"/>
      <c r="R35" s="83"/>
      <c r="S35" s="83"/>
      <c r="T35" s="96">
        <f>K35*O35</f>
        <v>1814.90113728</v>
      </c>
      <c r="U35" s="96"/>
      <c r="V35" s="96"/>
      <c r="W35" s="96"/>
      <c r="X35" s="96"/>
      <c r="AG35" s="126"/>
      <c r="AI35" s="19"/>
      <c r="AJ35" s="177"/>
      <c r="AL35" s="164"/>
    </row>
    <row r="36" spans="1:38" ht="12.75" customHeight="1">
      <c r="A36" s="84" t="s">
        <v>8</v>
      </c>
      <c r="B36" s="85"/>
      <c r="C36" s="97" t="s">
        <v>76</v>
      </c>
      <c r="D36" s="98"/>
      <c r="E36" s="98"/>
      <c r="F36" s="98"/>
      <c r="G36" s="99"/>
      <c r="H36" s="64" t="s">
        <v>9</v>
      </c>
      <c r="I36" s="94" t="s">
        <v>10</v>
      </c>
      <c r="J36" s="95"/>
      <c r="K36" s="96">
        <f>K18</f>
        <v>471.73</v>
      </c>
      <c r="L36" s="96"/>
      <c r="M36" s="96"/>
      <c r="N36" s="96"/>
      <c r="O36" s="96">
        <f>+'[7]Шуш_3 эт и выше'!O44</f>
        <v>3.24</v>
      </c>
      <c r="P36" s="96"/>
      <c r="Q36" s="96"/>
      <c r="R36" s="96"/>
      <c r="S36" s="96"/>
      <c r="T36" s="96">
        <f>K36*O36</f>
        <v>1528.4052000000001</v>
      </c>
      <c r="U36" s="96"/>
      <c r="V36" s="96"/>
      <c r="W36" s="96"/>
      <c r="X36" s="96"/>
      <c r="AG36" s="125">
        <f>T36+T37</f>
        <v>3208.3792848000003</v>
      </c>
      <c r="AI36" s="19"/>
      <c r="AJ36" s="176">
        <v>810.49</v>
      </c>
      <c r="AL36" s="163">
        <f>AG36/AJ36</f>
        <v>3.958567391084406</v>
      </c>
    </row>
    <row r="37" spans="1:38" ht="12.75" customHeight="1">
      <c r="A37" s="86"/>
      <c r="B37" s="87"/>
      <c r="C37" s="100"/>
      <c r="D37" s="101"/>
      <c r="E37" s="101"/>
      <c r="F37" s="101"/>
      <c r="G37" s="102"/>
      <c r="H37" s="64" t="s">
        <v>11</v>
      </c>
      <c r="I37" s="94" t="s">
        <v>12</v>
      </c>
      <c r="J37" s="95"/>
      <c r="K37" s="96">
        <f>K19</f>
        <v>8165.52</v>
      </c>
      <c r="L37" s="96"/>
      <c r="M37" s="96"/>
      <c r="N37" s="96"/>
      <c r="O37" s="83">
        <f>O36*O19</f>
        <v>0.20574</v>
      </c>
      <c r="P37" s="83"/>
      <c r="Q37" s="83"/>
      <c r="R37" s="83"/>
      <c r="S37" s="83"/>
      <c r="T37" s="96">
        <f>K37*O37</f>
        <v>1679.9740848000001</v>
      </c>
      <c r="U37" s="96"/>
      <c r="V37" s="96"/>
      <c r="W37" s="96"/>
      <c r="X37" s="96"/>
      <c r="AG37" s="126"/>
      <c r="AI37" s="19"/>
      <c r="AJ37" s="177"/>
      <c r="AL37" s="164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08" t="s">
        <v>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1:36" ht="51" customHeight="1" hidden="1">
      <c r="A40" s="111" t="s">
        <v>5</v>
      </c>
      <c r="B40" s="112"/>
      <c r="C40" s="113" t="s">
        <v>26</v>
      </c>
      <c r="D40" s="114"/>
      <c r="E40" s="114"/>
      <c r="F40" s="114"/>
      <c r="G40" s="114"/>
      <c r="H40" s="115"/>
      <c r="I40" s="81" t="s">
        <v>6</v>
      </c>
      <c r="J40" s="81"/>
      <c r="K40" s="81" t="s">
        <v>27</v>
      </c>
      <c r="L40" s="81"/>
      <c r="M40" s="81"/>
      <c r="N40" s="81"/>
      <c r="O40" s="81" t="str">
        <f>+O32</f>
        <v>Норматив
 горячей воды
куб.м. ** Гкал/куб.м</v>
      </c>
      <c r="P40" s="81"/>
      <c r="Q40" s="81"/>
      <c r="R40" s="81"/>
      <c r="S40" s="81"/>
      <c r="T40" s="81" t="s">
        <v>7</v>
      </c>
      <c r="U40" s="81"/>
      <c r="V40" s="81"/>
      <c r="W40" s="81"/>
      <c r="X40" s="81"/>
      <c r="AG40" s="14"/>
      <c r="AI40" s="19"/>
      <c r="AJ40"/>
    </row>
    <row r="41" spans="1:38" ht="12.75" customHeight="1" hidden="1">
      <c r="A41" s="105">
        <v>1</v>
      </c>
      <c r="B41" s="107"/>
      <c r="C41" s="105">
        <v>2</v>
      </c>
      <c r="D41" s="106"/>
      <c r="E41" s="106"/>
      <c r="F41" s="106"/>
      <c r="G41" s="106"/>
      <c r="H41" s="107"/>
      <c r="I41" s="82">
        <v>3</v>
      </c>
      <c r="J41" s="82"/>
      <c r="K41" s="82">
        <v>4</v>
      </c>
      <c r="L41" s="82"/>
      <c r="M41" s="82"/>
      <c r="N41" s="82"/>
      <c r="O41" s="82">
        <v>5</v>
      </c>
      <c r="P41" s="82"/>
      <c r="Q41" s="82"/>
      <c r="R41" s="82"/>
      <c r="S41" s="82"/>
      <c r="T41" s="82">
        <v>6</v>
      </c>
      <c r="U41" s="82"/>
      <c r="V41" s="82"/>
      <c r="W41" s="82"/>
      <c r="X41" s="82"/>
      <c r="AG41" s="14"/>
      <c r="AI41" s="19"/>
      <c r="AJ41" s="14"/>
      <c r="AL41" s="14"/>
    </row>
    <row r="42" spans="1:38" ht="12.75" customHeight="1" hidden="1">
      <c r="A42" s="84" t="s">
        <v>8</v>
      </c>
      <c r="B42" s="85"/>
      <c r="C42" s="97" t="s">
        <v>75</v>
      </c>
      <c r="D42" s="98"/>
      <c r="E42" s="98"/>
      <c r="F42" s="98"/>
      <c r="G42" s="99"/>
      <c r="H42" s="64" t="s">
        <v>9</v>
      </c>
      <c r="I42" s="94" t="s">
        <v>10</v>
      </c>
      <c r="J42" s="95"/>
      <c r="K42" s="96">
        <f>K16</f>
        <v>471.73</v>
      </c>
      <c r="L42" s="96"/>
      <c r="M42" s="96"/>
      <c r="N42" s="96"/>
      <c r="O42" s="83">
        <f>+'[7]Шуш_3 эт и выше'!O54</f>
        <v>3.19</v>
      </c>
      <c r="P42" s="83"/>
      <c r="Q42" s="83"/>
      <c r="R42" s="83"/>
      <c r="S42" s="83"/>
      <c r="T42" s="96">
        <f>K42*O42</f>
        <v>1504.8187</v>
      </c>
      <c r="U42" s="96"/>
      <c r="V42" s="96"/>
      <c r="W42" s="96"/>
      <c r="X42" s="96"/>
      <c r="AG42" s="125">
        <f>T42+T43</f>
        <v>3291.71210368</v>
      </c>
      <c r="AI42" s="19"/>
      <c r="AJ42" s="176">
        <v>777.52</v>
      </c>
      <c r="AL42" s="163">
        <f>AG42/AJ42</f>
        <v>4.233604413622801</v>
      </c>
    </row>
    <row r="43" spans="1:38" ht="12.75" customHeight="1" hidden="1">
      <c r="A43" s="86"/>
      <c r="B43" s="87"/>
      <c r="C43" s="100"/>
      <c r="D43" s="101"/>
      <c r="E43" s="101"/>
      <c r="F43" s="101"/>
      <c r="G43" s="102"/>
      <c r="H43" s="64" t="s">
        <v>11</v>
      </c>
      <c r="I43" s="94" t="s">
        <v>12</v>
      </c>
      <c r="J43" s="95"/>
      <c r="K43" s="96">
        <f>K17</f>
        <v>8165.52</v>
      </c>
      <c r="L43" s="96"/>
      <c r="M43" s="96"/>
      <c r="N43" s="96"/>
      <c r="O43" s="83">
        <f>O42*O17</f>
        <v>0.21883399999999997</v>
      </c>
      <c r="P43" s="83"/>
      <c r="Q43" s="83"/>
      <c r="R43" s="83"/>
      <c r="S43" s="83"/>
      <c r="T43" s="96">
        <f>K43*O43</f>
        <v>1786.89340368</v>
      </c>
      <c r="U43" s="96"/>
      <c r="V43" s="96"/>
      <c r="W43" s="96"/>
      <c r="X43" s="96"/>
      <c r="AG43" s="126"/>
      <c r="AI43" s="19"/>
      <c r="AJ43" s="177"/>
      <c r="AL43" s="164"/>
    </row>
    <row r="44" spans="1:38" ht="12.75" customHeight="1" hidden="1">
      <c r="A44" s="84" t="s">
        <v>8</v>
      </c>
      <c r="B44" s="85"/>
      <c r="C44" s="97" t="s">
        <v>76</v>
      </c>
      <c r="D44" s="98"/>
      <c r="E44" s="98"/>
      <c r="F44" s="98"/>
      <c r="G44" s="99"/>
      <c r="H44" s="64" t="s">
        <v>9</v>
      </c>
      <c r="I44" s="94" t="s">
        <v>10</v>
      </c>
      <c r="J44" s="95"/>
      <c r="K44" s="96">
        <f>K18</f>
        <v>471.73</v>
      </c>
      <c r="L44" s="96"/>
      <c r="M44" s="96"/>
      <c r="N44" s="96"/>
      <c r="O44" s="83">
        <f>+'[7]Шуш_3 эт и выше'!O56</f>
        <v>3.19</v>
      </c>
      <c r="P44" s="83"/>
      <c r="Q44" s="83"/>
      <c r="R44" s="83"/>
      <c r="S44" s="83"/>
      <c r="T44" s="96">
        <f>K44*O44</f>
        <v>1504.8187</v>
      </c>
      <c r="U44" s="96"/>
      <c r="V44" s="96"/>
      <c r="W44" s="96"/>
      <c r="X44" s="96"/>
      <c r="AG44" s="125">
        <f>T44+T45</f>
        <v>3158.8672588</v>
      </c>
      <c r="AI44" s="19"/>
      <c r="AJ44" s="176">
        <v>777.52</v>
      </c>
      <c r="AL44" s="163">
        <f>AG44/AJ44</f>
        <v>4.062747271838666</v>
      </c>
    </row>
    <row r="45" spans="1:38" ht="12.75" customHeight="1" hidden="1">
      <c r="A45" s="86"/>
      <c r="B45" s="87"/>
      <c r="C45" s="100"/>
      <c r="D45" s="101"/>
      <c r="E45" s="101"/>
      <c r="F45" s="101"/>
      <c r="G45" s="102"/>
      <c r="H45" s="64" t="s">
        <v>11</v>
      </c>
      <c r="I45" s="94" t="s">
        <v>12</v>
      </c>
      <c r="J45" s="95"/>
      <c r="K45" s="96">
        <f>K19</f>
        <v>8165.52</v>
      </c>
      <c r="L45" s="96"/>
      <c r="M45" s="96"/>
      <c r="N45" s="96"/>
      <c r="O45" s="83">
        <f>O44*O19</f>
        <v>0.202565</v>
      </c>
      <c r="P45" s="83"/>
      <c r="Q45" s="83"/>
      <c r="R45" s="83"/>
      <c r="S45" s="83"/>
      <c r="T45" s="96">
        <f>K45*O45</f>
        <v>1654.0485588000001</v>
      </c>
      <c r="U45" s="96"/>
      <c r="V45" s="96"/>
      <c r="W45" s="96"/>
      <c r="X45" s="96"/>
      <c r="AG45" s="126"/>
      <c r="AI45" s="19"/>
      <c r="AJ45" s="177"/>
      <c r="AL45" s="164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33" customHeight="1">
      <c r="A47" s="108" t="s">
        <v>39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6" ht="51" customHeight="1" hidden="1">
      <c r="A48" s="111" t="s">
        <v>5</v>
      </c>
      <c r="B48" s="112"/>
      <c r="C48" s="113" t="s">
        <v>26</v>
      </c>
      <c r="D48" s="114"/>
      <c r="E48" s="114"/>
      <c r="F48" s="114"/>
      <c r="G48" s="114"/>
      <c r="H48" s="115"/>
      <c r="I48" s="81" t="s">
        <v>6</v>
      </c>
      <c r="J48" s="81"/>
      <c r="K48" s="81" t="s">
        <v>27</v>
      </c>
      <c r="L48" s="81"/>
      <c r="M48" s="81"/>
      <c r="N48" s="81"/>
      <c r="O48" s="81" t="str">
        <f>+O40</f>
        <v>Норматив
 горячей воды
куб.м. ** Гкал/куб.м</v>
      </c>
      <c r="P48" s="81"/>
      <c r="Q48" s="81"/>
      <c r="R48" s="81"/>
      <c r="S48" s="81"/>
      <c r="T48" s="81" t="s">
        <v>7</v>
      </c>
      <c r="U48" s="81"/>
      <c r="V48" s="81"/>
      <c r="W48" s="81"/>
      <c r="X48" s="81"/>
      <c r="AG48" s="14"/>
      <c r="AI48" s="19"/>
      <c r="AJ48"/>
    </row>
    <row r="49" spans="1:38" ht="12.75" customHeight="1" hidden="1">
      <c r="A49" s="105">
        <v>1</v>
      </c>
      <c r="B49" s="107"/>
      <c r="C49" s="105">
        <v>2</v>
      </c>
      <c r="D49" s="106"/>
      <c r="E49" s="106"/>
      <c r="F49" s="106"/>
      <c r="G49" s="106"/>
      <c r="H49" s="107"/>
      <c r="I49" s="82">
        <v>3</v>
      </c>
      <c r="J49" s="82"/>
      <c r="K49" s="82">
        <v>4</v>
      </c>
      <c r="L49" s="82"/>
      <c r="M49" s="82"/>
      <c r="N49" s="82"/>
      <c r="O49" s="82">
        <v>5</v>
      </c>
      <c r="P49" s="82"/>
      <c r="Q49" s="82"/>
      <c r="R49" s="82"/>
      <c r="S49" s="82"/>
      <c r="T49" s="82">
        <v>6</v>
      </c>
      <c r="U49" s="82"/>
      <c r="V49" s="82"/>
      <c r="W49" s="82"/>
      <c r="X49" s="82"/>
      <c r="AG49" s="14"/>
      <c r="AI49" s="19"/>
      <c r="AJ49" s="14"/>
      <c r="AL49" s="14"/>
    </row>
    <row r="50" spans="1:38" ht="12.75" customHeight="1">
      <c r="A50" s="84" t="s">
        <v>8</v>
      </c>
      <c r="B50" s="85"/>
      <c r="C50" s="97" t="s">
        <v>75</v>
      </c>
      <c r="D50" s="98"/>
      <c r="E50" s="98"/>
      <c r="F50" s="98"/>
      <c r="G50" s="99"/>
      <c r="H50" s="64" t="s">
        <v>9</v>
      </c>
      <c r="I50" s="94" t="s">
        <v>10</v>
      </c>
      <c r="J50" s="95"/>
      <c r="K50" s="96">
        <f>K16</f>
        <v>471.73</v>
      </c>
      <c r="L50" s="96"/>
      <c r="M50" s="96"/>
      <c r="N50" s="96"/>
      <c r="O50" s="96">
        <f>+'[7]Шуш_3 эт и выше'!O66</f>
        <v>2.63</v>
      </c>
      <c r="P50" s="96"/>
      <c r="Q50" s="96"/>
      <c r="R50" s="96"/>
      <c r="S50" s="96"/>
      <c r="T50" s="96">
        <f>K50*O50</f>
        <v>1240.6499</v>
      </c>
      <c r="U50" s="96"/>
      <c r="V50" s="96"/>
      <c r="W50" s="96"/>
      <c r="X50" s="96"/>
      <c r="AG50" s="125">
        <f>T50+T51</f>
        <v>2713.85668736</v>
      </c>
      <c r="AI50" s="19"/>
      <c r="AJ50" s="176">
        <v>693.58</v>
      </c>
      <c r="AL50" s="163">
        <f>AG50/AJ50</f>
        <v>3.912824313503849</v>
      </c>
    </row>
    <row r="51" spans="1:38" ht="12.75" customHeight="1">
      <c r="A51" s="86"/>
      <c r="B51" s="87"/>
      <c r="C51" s="100"/>
      <c r="D51" s="101"/>
      <c r="E51" s="101"/>
      <c r="F51" s="101"/>
      <c r="G51" s="102"/>
      <c r="H51" s="64" t="s">
        <v>11</v>
      </c>
      <c r="I51" s="94" t="s">
        <v>12</v>
      </c>
      <c r="J51" s="95"/>
      <c r="K51" s="96">
        <f>K17</f>
        <v>8165.52</v>
      </c>
      <c r="L51" s="96"/>
      <c r="M51" s="96"/>
      <c r="N51" s="96"/>
      <c r="O51" s="83">
        <f>O50*O17</f>
        <v>0.18041799999999997</v>
      </c>
      <c r="P51" s="83"/>
      <c r="Q51" s="83"/>
      <c r="R51" s="83"/>
      <c r="S51" s="83"/>
      <c r="T51" s="96">
        <f>K51*O51</f>
        <v>1473.20678736</v>
      </c>
      <c r="U51" s="96"/>
      <c r="V51" s="96"/>
      <c r="W51" s="96"/>
      <c r="X51" s="96"/>
      <c r="AG51" s="126"/>
      <c r="AI51" s="19"/>
      <c r="AJ51" s="177"/>
      <c r="AL51" s="164"/>
    </row>
    <row r="52" spans="1:38" ht="12.75" customHeight="1">
      <c r="A52" s="84" t="s">
        <v>8</v>
      </c>
      <c r="B52" s="85"/>
      <c r="C52" s="97" t="s">
        <v>76</v>
      </c>
      <c r="D52" s="98"/>
      <c r="E52" s="98"/>
      <c r="F52" s="98"/>
      <c r="G52" s="99"/>
      <c r="H52" s="64" t="s">
        <v>9</v>
      </c>
      <c r="I52" s="94" t="s">
        <v>10</v>
      </c>
      <c r="J52" s="95"/>
      <c r="K52" s="96">
        <f>K18</f>
        <v>471.73</v>
      </c>
      <c r="L52" s="96"/>
      <c r="M52" s="96"/>
      <c r="N52" s="96"/>
      <c r="O52" s="96">
        <f>+'[7]Шуш_3 эт и выше'!O68</f>
        <v>2.63</v>
      </c>
      <c r="P52" s="96"/>
      <c r="Q52" s="96"/>
      <c r="R52" s="96"/>
      <c r="S52" s="96"/>
      <c r="T52" s="96">
        <f>K52*O52</f>
        <v>1240.6499</v>
      </c>
      <c r="U52" s="96"/>
      <c r="V52" s="96"/>
      <c r="W52" s="96"/>
      <c r="X52" s="96"/>
      <c r="AG52" s="125">
        <f>T52+T53</f>
        <v>2604.3325676</v>
      </c>
      <c r="AI52" s="19"/>
      <c r="AJ52" s="176">
        <v>693.58</v>
      </c>
      <c r="AL52" s="163">
        <f>AG52/AJ52</f>
        <v>3.75491301306266</v>
      </c>
    </row>
    <row r="53" spans="1:38" ht="12.75" customHeight="1">
      <c r="A53" s="86"/>
      <c r="B53" s="87"/>
      <c r="C53" s="100"/>
      <c r="D53" s="101"/>
      <c r="E53" s="101"/>
      <c r="F53" s="101"/>
      <c r="G53" s="102"/>
      <c r="H53" s="64" t="s">
        <v>11</v>
      </c>
      <c r="I53" s="94" t="s">
        <v>12</v>
      </c>
      <c r="J53" s="95"/>
      <c r="K53" s="96">
        <f>K19</f>
        <v>8165.52</v>
      </c>
      <c r="L53" s="96"/>
      <c r="M53" s="96"/>
      <c r="N53" s="96"/>
      <c r="O53" s="83">
        <f>O52*O19</f>
        <v>0.167005</v>
      </c>
      <c r="P53" s="83"/>
      <c r="Q53" s="83"/>
      <c r="R53" s="83"/>
      <c r="S53" s="83"/>
      <c r="T53" s="96">
        <f>K53*O53</f>
        <v>1363.6826676</v>
      </c>
      <c r="U53" s="96"/>
      <c r="V53" s="96"/>
      <c r="W53" s="96"/>
      <c r="X53" s="96"/>
      <c r="AG53" s="126"/>
      <c r="AI53" s="19"/>
      <c r="AJ53" s="177"/>
      <c r="AL53" s="164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3" customHeight="1" hidden="1">
      <c r="A55" s="108" t="s">
        <v>40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1:36" ht="51" customHeight="1" hidden="1">
      <c r="A56" s="111" t="s">
        <v>5</v>
      </c>
      <c r="B56" s="112"/>
      <c r="C56" s="113" t="s">
        <v>26</v>
      </c>
      <c r="D56" s="114"/>
      <c r="E56" s="114"/>
      <c r="F56" s="114"/>
      <c r="G56" s="114"/>
      <c r="H56" s="115"/>
      <c r="I56" s="81" t="s">
        <v>6</v>
      </c>
      <c r="J56" s="81"/>
      <c r="K56" s="81" t="s">
        <v>27</v>
      </c>
      <c r="L56" s="81"/>
      <c r="M56" s="81"/>
      <c r="N56" s="81"/>
      <c r="O56" s="81" t="str">
        <f>+O48</f>
        <v>Норматив
 горячей воды
куб.м. ** Гкал/куб.м</v>
      </c>
      <c r="P56" s="81"/>
      <c r="Q56" s="81"/>
      <c r="R56" s="81"/>
      <c r="S56" s="81"/>
      <c r="T56" s="81" t="s">
        <v>7</v>
      </c>
      <c r="U56" s="81"/>
      <c r="V56" s="81"/>
      <c r="W56" s="81"/>
      <c r="X56" s="81"/>
      <c r="AG56" s="14"/>
      <c r="AI56" s="19"/>
      <c r="AJ56"/>
    </row>
    <row r="57" spans="1:38" ht="12.75" customHeight="1" hidden="1">
      <c r="A57" s="105">
        <v>1</v>
      </c>
      <c r="B57" s="107"/>
      <c r="C57" s="105">
        <v>2</v>
      </c>
      <c r="D57" s="106"/>
      <c r="E57" s="106"/>
      <c r="F57" s="106"/>
      <c r="G57" s="106"/>
      <c r="H57" s="107"/>
      <c r="I57" s="82">
        <v>3</v>
      </c>
      <c r="J57" s="82"/>
      <c r="K57" s="82">
        <v>4</v>
      </c>
      <c r="L57" s="82"/>
      <c r="M57" s="82"/>
      <c r="N57" s="82"/>
      <c r="O57" s="82">
        <v>5</v>
      </c>
      <c r="P57" s="82"/>
      <c r="Q57" s="82"/>
      <c r="R57" s="82"/>
      <c r="S57" s="82"/>
      <c r="T57" s="82">
        <v>6</v>
      </c>
      <c r="U57" s="82"/>
      <c r="V57" s="82"/>
      <c r="W57" s="82"/>
      <c r="X57" s="82"/>
      <c r="AG57" s="14"/>
      <c r="AI57" s="19"/>
      <c r="AJ57" s="14"/>
      <c r="AL57" s="14"/>
    </row>
    <row r="58" spans="1:38" ht="12.75" customHeight="1" hidden="1">
      <c r="A58" s="84" t="s">
        <v>8</v>
      </c>
      <c r="B58" s="85"/>
      <c r="C58" s="97" t="s">
        <v>75</v>
      </c>
      <c r="D58" s="98"/>
      <c r="E58" s="98"/>
      <c r="F58" s="98"/>
      <c r="G58" s="99"/>
      <c r="H58" s="64" t="s">
        <v>9</v>
      </c>
      <c r="I58" s="94" t="s">
        <v>10</v>
      </c>
      <c r="J58" s="95"/>
      <c r="K58" s="96">
        <f>K16</f>
        <v>471.73</v>
      </c>
      <c r="L58" s="96"/>
      <c r="M58" s="96"/>
      <c r="N58" s="96"/>
      <c r="O58" s="83">
        <f>+'[7]Шуш_3 эт и выше'!O78</f>
        <v>1.69</v>
      </c>
      <c r="P58" s="83"/>
      <c r="Q58" s="83"/>
      <c r="R58" s="83"/>
      <c r="S58" s="83"/>
      <c r="T58" s="96">
        <f>K58*O58</f>
        <v>797.2237</v>
      </c>
      <c r="U58" s="96"/>
      <c r="V58" s="96"/>
      <c r="W58" s="96"/>
      <c r="X58" s="96"/>
      <c r="AG58" s="125">
        <f>T58+T59</f>
        <v>1743.88509568</v>
      </c>
      <c r="AI58" s="19"/>
      <c r="AJ58" s="176">
        <v>609.59</v>
      </c>
      <c r="AL58" s="163">
        <f>AG58/AJ58</f>
        <v>2.8607508254400495</v>
      </c>
    </row>
    <row r="59" spans="1:38" ht="12.75" customHeight="1" hidden="1">
      <c r="A59" s="86"/>
      <c r="B59" s="87"/>
      <c r="C59" s="100"/>
      <c r="D59" s="101"/>
      <c r="E59" s="101"/>
      <c r="F59" s="101"/>
      <c r="G59" s="102"/>
      <c r="H59" s="64" t="s">
        <v>11</v>
      </c>
      <c r="I59" s="94" t="s">
        <v>12</v>
      </c>
      <c r="J59" s="95"/>
      <c r="K59" s="96">
        <f>K17</f>
        <v>8165.52</v>
      </c>
      <c r="L59" s="96"/>
      <c r="M59" s="96"/>
      <c r="N59" s="96"/>
      <c r="O59" s="83">
        <f>O58*O17</f>
        <v>0.11593399999999998</v>
      </c>
      <c r="P59" s="83"/>
      <c r="Q59" s="83"/>
      <c r="R59" s="83"/>
      <c r="S59" s="83"/>
      <c r="T59" s="96">
        <f>K59*O59</f>
        <v>946.6613956799999</v>
      </c>
      <c r="U59" s="96"/>
      <c r="V59" s="96"/>
      <c r="W59" s="96"/>
      <c r="X59" s="96"/>
      <c r="AG59" s="126"/>
      <c r="AI59" s="19"/>
      <c r="AJ59" s="177"/>
      <c r="AL59" s="164"/>
    </row>
    <row r="60" spans="1:38" ht="12.75" customHeight="1" hidden="1">
      <c r="A60" s="84" t="s">
        <v>8</v>
      </c>
      <c r="B60" s="85"/>
      <c r="C60" s="97" t="s">
        <v>76</v>
      </c>
      <c r="D60" s="98"/>
      <c r="E60" s="98"/>
      <c r="F60" s="98"/>
      <c r="G60" s="99"/>
      <c r="H60" s="64" t="s">
        <v>9</v>
      </c>
      <c r="I60" s="94" t="s">
        <v>10</v>
      </c>
      <c r="J60" s="95"/>
      <c r="K60" s="96">
        <f>K18</f>
        <v>471.73</v>
      </c>
      <c r="L60" s="96"/>
      <c r="M60" s="96"/>
      <c r="N60" s="96"/>
      <c r="O60" s="83">
        <f>+'[7]Шуш_3 эт и выше'!O80</f>
        <v>1.69</v>
      </c>
      <c r="P60" s="83"/>
      <c r="Q60" s="83"/>
      <c r="R60" s="83"/>
      <c r="S60" s="83"/>
      <c r="T60" s="96">
        <f>K60*O60</f>
        <v>797.2237</v>
      </c>
      <c r="U60" s="96"/>
      <c r="V60" s="96"/>
      <c r="W60" s="96"/>
      <c r="X60" s="96"/>
      <c r="AG60" s="125">
        <f>T60+T61</f>
        <v>1673.5064788</v>
      </c>
      <c r="AI60" s="19"/>
      <c r="AJ60" s="176">
        <v>609.59</v>
      </c>
      <c r="AL60" s="163">
        <f>AG60/AJ60</f>
        <v>2.7452984445282893</v>
      </c>
    </row>
    <row r="61" spans="1:38" ht="12.75" customHeight="1" hidden="1">
      <c r="A61" s="86"/>
      <c r="B61" s="87"/>
      <c r="C61" s="100"/>
      <c r="D61" s="101"/>
      <c r="E61" s="101"/>
      <c r="F61" s="101"/>
      <c r="G61" s="102"/>
      <c r="H61" s="64" t="s">
        <v>11</v>
      </c>
      <c r="I61" s="94" t="s">
        <v>12</v>
      </c>
      <c r="J61" s="95"/>
      <c r="K61" s="96">
        <f>K19</f>
        <v>8165.52</v>
      </c>
      <c r="L61" s="96"/>
      <c r="M61" s="96"/>
      <c r="N61" s="96"/>
      <c r="O61" s="83">
        <f>O60*O19</f>
        <v>0.107315</v>
      </c>
      <c r="P61" s="83"/>
      <c r="Q61" s="83"/>
      <c r="R61" s="83"/>
      <c r="S61" s="83"/>
      <c r="T61" s="96">
        <f>K61*O61</f>
        <v>876.2827788</v>
      </c>
      <c r="U61" s="96"/>
      <c r="V61" s="96"/>
      <c r="W61" s="96"/>
      <c r="X61" s="96"/>
      <c r="AG61" s="126"/>
      <c r="AI61" s="19"/>
      <c r="AJ61" s="177"/>
      <c r="AL61" s="164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30" customHeight="1" hidden="1">
      <c r="A63" s="108" t="s">
        <v>41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6" ht="51" customHeight="1" hidden="1">
      <c r="A64" s="111" t="s">
        <v>5</v>
      </c>
      <c r="B64" s="112"/>
      <c r="C64" s="113" t="s">
        <v>26</v>
      </c>
      <c r="D64" s="114"/>
      <c r="E64" s="114"/>
      <c r="F64" s="114"/>
      <c r="G64" s="114"/>
      <c r="H64" s="115"/>
      <c r="I64" s="81" t="s">
        <v>6</v>
      </c>
      <c r="J64" s="81"/>
      <c r="K64" s="81" t="s">
        <v>27</v>
      </c>
      <c r="L64" s="81"/>
      <c r="M64" s="81"/>
      <c r="N64" s="81"/>
      <c r="O64" s="81" t="str">
        <f>+O56</f>
        <v>Норматив
 горячей воды
куб.м. ** Гкал/куб.м</v>
      </c>
      <c r="P64" s="81"/>
      <c r="Q64" s="81"/>
      <c r="R64" s="81"/>
      <c r="S64" s="81"/>
      <c r="T64" s="81" t="s">
        <v>7</v>
      </c>
      <c r="U64" s="81"/>
      <c r="V64" s="81"/>
      <c r="W64" s="81"/>
      <c r="X64" s="81"/>
      <c r="AG64" s="14"/>
      <c r="AI64" s="19"/>
      <c r="AJ64"/>
    </row>
    <row r="65" spans="1:38" ht="12.75" customHeight="1" hidden="1">
      <c r="A65" s="105">
        <v>1</v>
      </c>
      <c r="B65" s="107"/>
      <c r="C65" s="105">
        <v>2</v>
      </c>
      <c r="D65" s="106"/>
      <c r="E65" s="106"/>
      <c r="F65" s="106"/>
      <c r="G65" s="106"/>
      <c r="H65" s="107"/>
      <c r="I65" s="82">
        <v>3</v>
      </c>
      <c r="J65" s="82"/>
      <c r="K65" s="82">
        <v>4</v>
      </c>
      <c r="L65" s="82"/>
      <c r="M65" s="82"/>
      <c r="N65" s="82"/>
      <c r="O65" s="82">
        <v>5</v>
      </c>
      <c r="P65" s="82"/>
      <c r="Q65" s="82"/>
      <c r="R65" s="82"/>
      <c r="S65" s="82"/>
      <c r="T65" s="82">
        <v>6</v>
      </c>
      <c r="U65" s="82"/>
      <c r="V65" s="82"/>
      <c r="W65" s="82"/>
      <c r="X65" s="82"/>
      <c r="AG65" s="14"/>
      <c r="AI65" s="19"/>
      <c r="AJ65" s="14"/>
      <c r="AL65" s="14"/>
    </row>
    <row r="66" spans="1:38" ht="12.75" customHeight="1" hidden="1">
      <c r="A66" s="84" t="s">
        <v>8</v>
      </c>
      <c r="B66" s="85"/>
      <c r="C66" s="97" t="s">
        <v>75</v>
      </c>
      <c r="D66" s="98"/>
      <c r="E66" s="98"/>
      <c r="F66" s="98"/>
      <c r="G66" s="99"/>
      <c r="H66" s="64" t="s">
        <v>9</v>
      </c>
      <c r="I66" s="94" t="s">
        <v>10</v>
      </c>
      <c r="J66" s="95"/>
      <c r="K66" s="96">
        <f>K16</f>
        <v>471.73</v>
      </c>
      <c r="L66" s="96"/>
      <c r="M66" s="96"/>
      <c r="N66" s="96"/>
      <c r="O66" s="83">
        <f>+'[7]Шуш_3 эт и выше'!O90</f>
        <v>1.24</v>
      </c>
      <c r="P66" s="83"/>
      <c r="Q66" s="83"/>
      <c r="R66" s="83"/>
      <c r="S66" s="83"/>
      <c r="T66" s="96">
        <f>K66*O66</f>
        <v>584.9452</v>
      </c>
      <c r="U66" s="96"/>
      <c r="V66" s="96"/>
      <c r="W66" s="96"/>
      <c r="X66" s="96"/>
      <c r="AG66" s="125">
        <f>T66+T67</f>
        <v>1279.53699328</v>
      </c>
      <c r="AI66" s="19"/>
      <c r="AJ66" s="176">
        <v>440.15</v>
      </c>
      <c r="AL66" s="163">
        <f>AG66/AJ66</f>
        <v>2.9070475821424515</v>
      </c>
    </row>
    <row r="67" spans="1:38" ht="12.75" customHeight="1" hidden="1">
      <c r="A67" s="86"/>
      <c r="B67" s="87"/>
      <c r="C67" s="100"/>
      <c r="D67" s="101"/>
      <c r="E67" s="101"/>
      <c r="F67" s="101"/>
      <c r="G67" s="102"/>
      <c r="H67" s="64" t="s">
        <v>11</v>
      </c>
      <c r="I67" s="94" t="s">
        <v>12</v>
      </c>
      <c r="J67" s="95"/>
      <c r="K67" s="96">
        <f>K17</f>
        <v>8165.52</v>
      </c>
      <c r="L67" s="96"/>
      <c r="M67" s="96"/>
      <c r="N67" s="96"/>
      <c r="O67" s="83">
        <f>O66*O17</f>
        <v>0.08506399999999999</v>
      </c>
      <c r="P67" s="83"/>
      <c r="Q67" s="83"/>
      <c r="R67" s="83"/>
      <c r="S67" s="83"/>
      <c r="T67" s="96">
        <f>K67*O67</f>
        <v>694.5917932799999</v>
      </c>
      <c r="U67" s="96"/>
      <c r="V67" s="96"/>
      <c r="W67" s="96"/>
      <c r="X67" s="96"/>
      <c r="AG67" s="126"/>
      <c r="AI67" s="19"/>
      <c r="AJ67" s="177"/>
      <c r="AL67" s="164"/>
    </row>
    <row r="68" spans="1:38" ht="12.75" customHeight="1" hidden="1">
      <c r="A68" s="84" t="s">
        <v>8</v>
      </c>
      <c r="B68" s="85"/>
      <c r="C68" s="97" t="s">
        <v>76</v>
      </c>
      <c r="D68" s="98"/>
      <c r="E68" s="98"/>
      <c r="F68" s="98"/>
      <c r="G68" s="99"/>
      <c r="H68" s="64" t="s">
        <v>9</v>
      </c>
      <c r="I68" s="94" t="s">
        <v>10</v>
      </c>
      <c r="J68" s="95"/>
      <c r="K68" s="96">
        <f>K18</f>
        <v>471.73</v>
      </c>
      <c r="L68" s="96"/>
      <c r="M68" s="96"/>
      <c r="N68" s="96"/>
      <c r="O68" s="83">
        <f>+'[7]Шуш_3 эт и выше'!O92</f>
        <v>1.24</v>
      </c>
      <c r="P68" s="83"/>
      <c r="Q68" s="83"/>
      <c r="R68" s="83"/>
      <c r="S68" s="83"/>
      <c r="T68" s="96">
        <f>K68*O68</f>
        <v>584.9452</v>
      </c>
      <c r="U68" s="96"/>
      <c r="V68" s="96"/>
      <c r="W68" s="96"/>
      <c r="X68" s="96"/>
      <c r="AG68" s="125">
        <f>T68+T69</f>
        <v>1227.8982448000002</v>
      </c>
      <c r="AI68" s="19"/>
      <c r="AJ68" s="176">
        <v>440.15</v>
      </c>
      <c r="AL68" s="163">
        <f>AG68/AJ68</f>
        <v>2.7897267858684542</v>
      </c>
    </row>
    <row r="69" spans="1:38" ht="12.75" customHeight="1" hidden="1">
      <c r="A69" s="86"/>
      <c r="B69" s="87"/>
      <c r="C69" s="100"/>
      <c r="D69" s="101"/>
      <c r="E69" s="101"/>
      <c r="F69" s="101"/>
      <c r="G69" s="102"/>
      <c r="H69" s="64" t="s">
        <v>11</v>
      </c>
      <c r="I69" s="94" t="s">
        <v>12</v>
      </c>
      <c r="J69" s="95"/>
      <c r="K69" s="96">
        <f>K19</f>
        <v>8165.52</v>
      </c>
      <c r="L69" s="96"/>
      <c r="M69" s="96"/>
      <c r="N69" s="96"/>
      <c r="O69" s="83">
        <f>O68*O19</f>
        <v>0.07874</v>
      </c>
      <c r="P69" s="83"/>
      <c r="Q69" s="83"/>
      <c r="R69" s="83"/>
      <c r="S69" s="83"/>
      <c r="T69" s="96">
        <f>K69*O69</f>
        <v>642.9530448</v>
      </c>
      <c r="U69" s="96"/>
      <c r="V69" s="96"/>
      <c r="W69" s="96"/>
      <c r="X69" s="96"/>
      <c r="AG69" s="126"/>
      <c r="AI69" s="19"/>
      <c r="AJ69" s="177"/>
      <c r="AL69" s="164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08" t="s">
        <v>42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1:36" ht="51" customHeight="1" hidden="1">
      <c r="A72" s="111" t="s">
        <v>5</v>
      </c>
      <c r="B72" s="112"/>
      <c r="C72" s="113" t="s">
        <v>26</v>
      </c>
      <c r="D72" s="114"/>
      <c r="E72" s="114"/>
      <c r="F72" s="114"/>
      <c r="G72" s="114"/>
      <c r="H72" s="115"/>
      <c r="I72" s="81" t="s">
        <v>6</v>
      </c>
      <c r="J72" s="81"/>
      <c r="K72" s="81" t="s">
        <v>27</v>
      </c>
      <c r="L72" s="81"/>
      <c r="M72" s="81"/>
      <c r="N72" s="81"/>
      <c r="O72" s="81" t="str">
        <f>+O64</f>
        <v>Норматив
 горячей воды
куб.м. ** Гкал/куб.м</v>
      </c>
      <c r="P72" s="81"/>
      <c r="Q72" s="81"/>
      <c r="R72" s="81"/>
      <c r="S72" s="81"/>
      <c r="T72" s="81" t="s">
        <v>7</v>
      </c>
      <c r="U72" s="81"/>
      <c r="V72" s="81"/>
      <c r="W72" s="81"/>
      <c r="X72" s="81"/>
      <c r="AG72" s="14"/>
      <c r="AI72" s="19"/>
      <c r="AJ72"/>
    </row>
    <row r="73" spans="1:38" ht="12.75" customHeight="1" hidden="1">
      <c r="A73" s="105">
        <v>1</v>
      </c>
      <c r="B73" s="107"/>
      <c r="C73" s="105">
        <v>2</v>
      </c>
      <c r="D73" s="106"/>
      <c r="E73" s="106"/>
      <c r="F73" s="106"/>
      <c r="G73" s="106"/>
      <c r="H73" s="107"/>
      <c r="I73" s="82">
        <v>3</v>
      </c>
      <c r="J73" s="82"/>
      <c r="K73" s="82">
        <v>4</v>
      </c>
      <c r="L73" s="82"/>
      <c r="M73" s="82"/>
      <c r="N73" s="82"/>
      <c r="O73" s="82">
        <v>5</v>
      </c>
      <c r="P73" s="82"/>
      <c r="Q73" s="82"/>
      <c r="R73" s="82"/>
      <c r="S73" s="82"/>
      <c r="T73" s="82">
        <v>6</v>
      </c>
      <c r="U73" s="82"/>
      <c r="V73" s="82"/>
      <c r="W73" s="82"/>
      <c r="X73" s="82"/>
      <c r="AG73" s="14"/>
      <c r="AI73" s="19"/>
      <c r="AJ73" s="14"/>
      <c r="AL73" s="14"/>
    </row>
    <row r="74" spans="1:38" ht="12.75" customHeight="1" hidden="1">
      <c r="A74" s="84" t="s">
        <v>8</v>
      </c>
      <c r="B74" s="85"/>
      <c r="C74" s="97" t="s">
        <v>75</v>
      </c>
      <c r="D74" s="98"/>
      <c r="E74" s="98"/>
      <c r="F74" s="98"/>
      <c r="G74" s="99"/>
      <c r="H74" s="64" t="s">
        <v>9</v>
      </c>
      <c r="I74" s="94" t="s">
        <v>10</v>
      </c>
      <c r="J74" s="95"/>
      <c r="K74" s="96">
        <f>K16</f>
        <v>471.73</v>
      </c>
      <c r="L74" s="96"/>
      <c r="M74" s="96"/>
      <c r="N74" s="96"/>
      <c r="O74" s="83">
        <f>+'[7]Шуш_3 эт и выше'!O102</f>
        <v>0.77</v>
      </c>
      <c r="P74" s="83"/>
      <c r="Q74" s="83"/>
      <c r="R74" s="83"/>
      <c r="S74" s="83"/>
      <c r="T74" s="96">
        <f>K74*O74</f>
        <v>363.2321</v>
      </c>
      <c r="U74" s="96"/>
      <c r="V74" s="96"/>
      <c r="W74" s="96"/>
      <c r="X74" s="96"/>
      <c r="AG74" s="125">
        <f>T74+T75</f>
        <v>794.5511974399999</v>
      </c>
      <c r="AI74" s="19"/>
      <c r="AJ74" s="176">
        <v>440.15</v>
      </c>
      <c r="AL74" s="163">
        <f>AG74/AJ74</f>
        <v>1.805182772782006</v>
      </c>
    </row>
    <row r="75" spans="1:38" ht="12.75" customHeight="1" hidden="1">
      <c r="A75" s="86"/>
      <c r="B75" s="87"/>
      <c r="C75" s="100"/>
      <c r="D75" s="101"/>
      <c r="E75" s="101"/>
      <c r="F75" s="101"/>
      <c r="G75" s="102"/>
      <c r="H75" s="64" t="s">
        <v>11</v>
      </c>
      <c r="I75" s="94" t="s">
        <v>12</v>
      </c>
      <c r="J75" s="95"/>
      <c r="K75" s="96">
        <f>K17</f>
        <v>8165.52</v>
      </c>
      <c r="L75" s="96"/>
      <c r="M75" s="96"/>
      <c r="N75" s="96"/>
      <c r="O75" s="83">
        <f>O74*O17</f>
        <v>0.052821999999999994</v>
      </c>
      <c r="P75" s="83"/>
      <c r="Q75" s="83"/>
      <c r="R75" s="83"/>
      <c r="S75" s="83"/>
      <c r="T75" s="96">
        <f>K75*O75</f>
        <v>431.31909743999995</v>
      </c>
      <c r="U75" s="96"/>
      <c r="V75" s="96"/>
      <c r="W75" s="96"/>
      <c r="X75" s="96"/>
      <c r="AG75" s="126"/>
      <c r="AI75" s="19"/>
      <c r="AJ75" s="177"/>
      <c r="AL75" s="164"/>
    </row>
    <row r="76" spans="1:38" ht="12.75" customHeight="1" hidden="1">
      <c r="A76" s="84" t="s">
        <v>8</v>
      </c>
      <c r="B76" s="85"/>
      <c r="C76" s="97" t="s">
        <v>76</v>
      </c>
      <c r="D76" s="98"/>
      <c r="E76" s="98"/>
      <c r="F76" s="98"/>
      <c r="G76" s="99"/>
      <c r="H76" s="64" t="s">
        <v>9</v>
      </c>
      <c r="I76" s="94" t="s">
        <v>10</v>
      </c>
      <c r="J76" s="95"/>
      <c r="K76" s="96">
        <f>K18</f>
        <v>471.73</v>
      </c>
      <c r="L76" s="96"/>
      <c r="M76" s="96"/>
      <c r="N76" s="96"/>
      <c r="O76" s="83">
        <f>+'[7]Шуш_3 эт и выше'!O104</f>
        <v>0.77</v>
      </c>
      <c r="P76" s="83"/>
      <c r="Q76" s="83"/>
      <c r="R76" s="83"/>
      <c r="S76" s="83"/>
      <c r="T76" s="96">
        <f>K76*O76</f>
        <v>363.2321</v>
      </c>
      <c r="U76" s="96"/>
      <c r="V76" s="96"/>
      <c r="W76" s="96"/>
      <c r="X76" s="96"/>
      <c r="AG76" s="125">
        <f>T76+T77</f>
        <v>762.4852004</v>
      </c>
      <c r="AI76" s="19"/>
      <c r="AJ76" s="176">
        <v>440.15</v>
      </c>
      <c r="AL76" s="163">
        <f>AG76/AJ76</f>
        <v>1.7323303428376693</v>
      </c>
    </row>
    <row r="77" spans="1:38" ht="12.75" customHeight="1" hidden="1">
      <c r="A77" s="86"/>
      <c r="B77" s="87"/>
      <c r="C77" s="100"/>
      <c r="D77" s="101"/>
      <c r="E77" s="101"/>
      <c r="F77" s="101"/>
      <c r="G77" s="102"/>
      <c r="H77" s="64" t="s">
        <v>11</v>
      </c>
      <c r="I77" s="94" t="s">
        <v>12</v>
      </c>
      <c r="J77" s="95"/>
      <c r="K77" s="96">
        <f>K19</f>
        <v>8165.52</v>
      </c>
      <c r="L77" s="96"/>
      <c r="M77" s="96"/>
      <c r="N77" s="96"/>
      <c r="O77" s="83">
        <f>O76*O19</f>
        <v>0.048895</v>
      </c>
      <c r="P77" s="83"/>
      <c r="Q77" s="83"/>
      <c r="R77" s="83"/>
      <c r="S77" s="83"/>
      <c r="T77" s="96">
        <f>K77*O77</f>
        <v>399.25310040000005</v>
      </c>
      <c r="U77" s="96"/>
      <c r="V77" s="96"/>
      <c r="W77" s="96"/>
      <c r="X77" s="96"/>
      <c r="AG77" s="126"/>
      <c r="AI77" s="19"/>
      <c r="AJ77" s="177"/>
      <c r="AL77" s="164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08" t="s">
        <v>43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1:36" ht="51" customHeight="1" hidden="1">
      <c r="A80" s="111" t="s">
        <v>5</v>
      </c>
      <c r="B80" s="112"/>
      <c r="C80" s="113" t="s">
        <v>26</v>
      </c>
      <c r="D80" s="114"/>
      <c r="E80" s="114"/>
      <c r="F80" s="114"/>
      <c r="G80" s="114"/>
      <c r="H80" s="115"/>
      <c r="I80" s="81" t="s">
        <v>6</v>
      </c>
      <c r="J80" s="81"/>
      <c r="K80" s="81" t="s">
        <v>27</v>
      </c>
      <c r="L80" s="81"/>
      <c r="M80" s="81"/>
      <c r="N80" s="81"/>
      <c r="O80" s="81" t="str">
        <f>+O72</f>
        <v>Норматив
 горячей воды
куб.м. ** Гкал/куб.м</v>
      </c>
      <c r="P80" s="81"/>
      <c r="Q80" s="81"/>
      <c r="R80" s="81"/>
      <c r="S80" s="81"/>
      <c r="T80" s="81" t="s">
        <v>7</v>
      </c>
      <c r="U80" s="81"/>
      <c r="V80" s="81"/>
      <c r="W80" s="81"/>
      <c r="X80" s="81"/>
      <c r="AG80" s="14"/>
      <c r="AI80" s="19"/>
      <c r="AJ80"/>
    </row>
    <row r="81" spans="1:38" ht="12.75" customHeight="1" hidden="1">
      <c r="A81" s="105">
        <v>1</v>
      </c>
      <c r="B81" s="107"/>
      <c r="C81" s="105">
        <v>2</v>
      </c>
      <c r="D81" s="106"/>
      <c r="E81" s="106"/>
      <c r="F81" s="106"/>
      <c r="G81" s="106"/>
      <c r="H81" s="107"/>
      <c r="I81" s="82">
        <v>3</v>
      </c>
      <c r="J81" s="82"/>
      <c r="K81" s="82">
        <v>4</v>
      </c>
      <c r="L81" s="82"/>
      <c r="M81" s="82"/>
      <c r="N81" s="82"/>
      <c r="O81" s="82">
        <v>5</v>
      </c>
      <c r="P81" s="82"/>
      <c r="Q81" s="82"/>
      <c r="R81" s="82"/>
      <c r="S81" s="82"/>
      <c r="T81" s="82">
        <v>6</v>
      </c>
      <c r="U81" s="82"/>
      <c r="V81" s="82"/>
      <c r="W81" s="82"/>
      <c r="X81" s="82"/>
      <c r="AG81" s="14"/>
      <c r="AI81" s="19"/>
      <c r="AJ81" s="14"/>
      <c r="AL81" s="14"/>
    </row>
    <row r="82" spans="1:38" ht="12.75" customHeight="1" hidden="1">
      <c r="A82" s="84" t="s">
        <v>8</v>
      </c>
      <c r="B82" s="85"/>
      <c r="C82" s="97" t="s">
        <v>75</v>
      </c>
      <c r="D82" s="98"/>
      <c r="E82" s="98"/>
      <c r="F82" s="98"/>
      <c r="G82" s="99"/>
      <c r="H82" s="64" t="s">
        <v>9</v>
      </c>
      <c r="I82" s="94" t="s">
        <v>10</v>
      </c>
      <c r="J82" s="95"/>
      <c r="K82" s="96">
        <f>K16</f>
        <v>471.73</v>
      </c>
      <c r="L82" s="96"/>
      <c r="M82" s="96"/>
      <c r="N82" s="96"/>
      <c r="O82" s="83">
        <f>+'[7]Шуш_3 эт и выше'!O114</f>
        <v>1.24</v>
      </c>
      <c r="P82" s="83"/>
      <c r="Q82" s="83"/>
      <c r="R82" s="83"/>
      <c r="S82" s="83"/>
      <c r="T82" s="96">
        <f>K82*O82</f>
        <v>584.9452</v>
      </c>
      <c r="U82" s="96"/>
      <c r="V82" s="96"/>
      <c r="W82" s="96"/>
      <c r="X82" s="96"/>
      <c r="AG82" s="125">
        <f>T82+T83</f>
        <v>1279.53699328</v>
      </c>
      <c r="AI82" s="19"/>
      <c r="AJ82" s="176">
        <v>155.6</v>
      </c>
      <c r="AL82" s="163">
        <f>AG82/AJ82</f>
        <v>8.223245458097686</v>
      </c>
    </row>
    <row r="83" spans="1:38" ht="12.75" customHeight="1" hidden="1">
      <c r="A83" s="86"/>
      <c r="B83" s="87"/>
      <c r="C83" s="100"/>
      <c r="D83" s="101"/>
      <c r="E83" s="101"/>
      <c r="F83" s="101"/>
      <c r="G83" s="102"/>
      <c r="H83" s="64" t="s">
        <v>11</v>
      </c>
      <c r="I83" s="94" t="s">
        <v>12</v>
      </c>
      <c r="J83" s="95"/>
      <c r="K83" s="96">
        <f>K17</f>
        <v>8165.52</v>
      </c>
      <c r="L83" s="96"/>
      <c r="M83" s="96"/>
      <c r="N83" s="96"/>
      <c r="O83" s="83">
        <f>O82*O17</f>
        <v>0.08506399999999999</v>
      </c>
      <c r="P83" s="83"/>
      <c r="Q83" s="83"/>
      <c r="R83" s="83"/>
      <c r="S83" s="83"/>
      <c r="T83" s="96">
        <f>K83*O83</f>
        <v>694.5917932799999</v>
      </c>
      <c r="U83" s="96"/>
      <c r="V83" s="96"/>
      <c r="W83" s="96"/>
      <c r="X83" s="96"/>
      <c r="AG83" s="126"/>
      <c r="AI83" s="19"/>
      <c r="AJ83" s="177"/>
      <c r="AL83" s="164"/>
    </row>
    <row r="84" spans="1:38" ht="12.75" customHeight="1" hidden="1">
      <c r="A84" s="84" t="s">
        <v>8</v>
      </c>
      <c r="B84" s="85"/>
      <c r="C84" s="97" t="s">
        <v>76</v>
      </c>
      <c r="D84" s="98"/>
      <c r="E84" s="98"/>
      <c r="F84" s="98"/>
      <c r="G84" s="99"/>
      <c r="H84" s="64" t="s">
        <v>9</v>
      </c>
      <c r="I84" s="94" t="s">
        <v>10</v>
      </c>
      <c r="J84" s="95"/>
      <c r="K84" s="96">
        <f>K18</f>
        <v>471.73</v>
      </c>
      <c r="L84" s="96"/>
      <c r="M84" s="96"/>
      <c r="N84" s="96"/>
      <c r="O84" s="83">
        <f>+'[7]Шуш_3 эт и выше'!O116</f>
        <v>1.24</v>
      </c>
      <c r="P84" s="83"/>
      <c r="Q84" s="83"/>
      <c r="R84" s="83"/>
      <c r="S84" s="83"/>
      <c r="T84" s="96">
        <f>K84*O84</f>
        <v>584.9452</v>
      </c>
      <c r="U84" s="96"/>
      <c r="V84" s="96"/>
      <c r="W84" s="96"/>
      <c r="X84" s="96"/>
      <c r="AG84" s="125">
        <f>T84+T85</f>
        <v>1227.8982448000002</v>
      </c>
      <c r="AI84" s="19"/>
      <c r="AJ84" s="176">
        <v>155.6</v>
      </c>
      <c r="AL84" s="163">
        <f>AG84/AJ84</f>
        <v>7.891376894601544</v>
      </c>
    </row>
    <row r="85" spans="1:38" ht="12.75" customHeight="1" hidden="1">
      <c r="A85" s="86"/>
      <c r="B85" s="87"/>
      <c r="C85" s="100"/>
      <c r="D85" s="101"/>
      <c r="E85" s="101"/>
      <c r="F85" s="101"/>
      <c r="G85" s="102"/>
      <c r="H85" s="64" t="s">
        <v>11</v>
      </c>
      <c r="I85" s="94" t="s">
        <v>12</v>
      </c>
      <c r="J85" s="95"/>
      <c r="K85" s="96">
        <f>K19</f>
        <v>8165.52</v>
      </c>
      <c r="L85" s="96"/>
      <c r="M85" s="96"/>
      <c r="N85" s="96"/>
      <c r="O85" s="83">
        <f>O84*O19</f>
        <v>0.07874</v>
      </c>
      <c r="P85" s="83"/>
      <c r="Q85" s="83"/>
      <c r="R85" s="83"/>
      <c r="S85" s="83"/>
      <c r="T85" s="96">
        <f>K85*O85</f>
        <v>642.9530448</v>
      </c>
      <c r="U85" s="96"/>
      <c r="V85" s="96"/>
      <c r="W85" s="96"/>
      <c r="X85" s="96"/>
      <c r="AG85" s="126"/>
      <c r="AI85" s="19"/>
      <c r="AJ85" s="177"/>
      <c r="AL85" s="164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08" t="s">
        <v>44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1:36" ht="51" customHeight="1" hidden="1">
      <c r="A88" s="111" t="s">
        <v>5</v>
      </c>
      <c r="B88" s="112"/>
      <c r="C88" s="113" t="s">
        <v>26</v>
      </c>
      <c r="D88" s="114"/>
      <c r="E88" s="114"/>
      <c r="F88" s="114"/>
      <c r="G88" s="114"/>
      <c r="H88" s="115"/>
      <c r="I88" s="81" t="s">
        <v>6</v>
      </c>
      <c r="J88" s="81"/>
      <c r="K88" s="81" t="s">
        <v>27</v>
      </c>
      <c r="L88" s="81"/>
      <c r="M88" s="81"/>
      <c r="N88" s="81"/>
      <c r="O88" s="81" t="str">
        <f>+O80</f>
        <v>Норматив
 горячей воды
куб.м. ** Гкал/куб.м</v>
      </c>
      <c r="P88" s="81"/>
      <c r="Q88" s="81"/>
      <c r="R88" s="81"/>
      <c r="S88" s="81"/>
      <c r="T88" s="81" t="s">
        <v>7</v>
      </c>
      <c r="U88" s="81"/>
      <c r="V88" s="81"/>
      <c r="W88" s="81"/>
      <c r="X88" s="81"/>
      <c r="AG88" s="14"/>
      <c r="AI88" s="19"/>
      <c r="AJ88"/>
    </row>
    <row r="89" spans="1:38" ht="12.75" customHeight="1" hidden="1">
      <c r="A89" s="105">
        <v>1</v>
      </c>
      <c r="B89" s="107"/>
      <c r="C89" s="105">
        <v>2</v>
      </c>
      <c r="D89" s="106"/>
      <c r="E89" s="106"/>
      <c r="F89" s="106"/>
      <c r="G89" s="106"/>
      <c r="H89" s="107"/>
      <c r="I89" s="82">
        <v>3</v>
      </c>
      <c r="J89" s="82"/>
      <c r="K89" s="82">
        <v>4</v>
      </c>
      <c r="L89" s="82"/>
      <c r="M89" s="82"/>
      <c r="N89" s="82"/>
      <c r="O89" s="82">
        <v>5</v>
      </c>
      <c r="P89" s="82"/>
      <c r="Q89" s="82"/>
      <c r="R89" s="82"/>
      <c r="S89" s="82"/>
      <c r="T89" s="82">
        <v>6</v>
      </c>
      <c r="U89" s="82"/>
      <c r="V89" s="82"/>
      <c r="W89" s="82"/>
      <c r="X89" s="82"/>
      <c r="AG89" s="14"/>
      <c r="AI89" s="19"/>
      <c r="AJ89" s="14"/>
      <c r="AL89" s="14"/>
    </row>
    <row r="90" spans="1:38" ht="12.75" customHeight="1">
      <c r="A90" s="84" t="s">
        <v>8</v>
      </c>
      <c r="B90" s="85"/>
      <c r="C90" s="97" t="s">
        <v>75</v>
      </c>
      <c r="D90" s="98"/>
      <c r="E90" s="98"/>
      <c r="F90" s="98"/>
      <c r="G90" s="99"/>
      <c r="H90" s="64" t="s">
        <v>9</v>
      </c>
      <c r="I90" s="94" t="s">
        <v>10</v>
      </c>
      <c r="J90" s="95"/>
      <c r="K90" s="96">
        <f>K16</f>
        <v>471.73</v>
      </c>
      <c r="L90" s="96"/>
      <c r="M90" s="96"/>
      <c r="N90" s="96"/>
      <c r="O90" s="96">
        <f>+'[7]Шуш_3 эт и выше'!O126</f>
        <v>0.55</v>
      </c>
      <c r="P90" s="96"/>
      <c r="Q90" s="96"/>
      <c r="R90" s="96"/>
      <c r="S90" s="96"/>
      <c r="T90" s="96">
        <f>K90*O90</f>
        <v>259.4515</v>
      </c>
      <c r="U90" s="96"/>
      <c r="V90" s="96"/>
      <c r="W90" s="96"/>
      <c r="X90" s="96"/>
      <c r="AG90" s="125">
        <f>T90+T91</f>
        <v>567.5365696</v>
      </c>
      <c r="AI90" s="19"/>
      <c r="AJ90" s="176">
        <v>155.6</v>
      </c>
      <c r="AL90" s="163">
        <f>AG90/AJ90</f>
        <v>3.647407259640103</v>
      </c>
    </row>
    <row r="91" spans="1:38" ht="12.75" customHeight="1">
      <c r="A91" s="86"/>
      <c r="B91" s="87"/>
      <c r="C91" s="100"/>
      <c r="D91" s="101"/>
      <c r="E91" s="101"/>
      <c r="F91" s="101"/>
      <c r="G91" s="102"/>
      <c r="H91" s="64" t="s">
        <v>11</v>
      </c>
      <c r="I91" s="94" t="s">
        <v>12</v>
      </c>
      <c r="J91" s="95"/>
      <c r="K91" s="96">
        <f>K17</f>
        <v>8165.52</v>
      </c>
      <c r="L91" s="96"/>
      <c r="M91" s="96"/>
      <c r="N91" s="96"/>
      <c r="O91" s="83">
        <f>O90*O17</f>
        <v>0.03773</v>
      </c>
      <c r="P91" s="83"/>
      <c r="Q91" s="83"/>
      <c r="R91" s="83"/>
      <c r="S91" s="83"/>
      <c r="T91" s="96">
        <f>K91*O91</f>
        <v>308.0850696</v>
      </c>
      <c r="U91" s="96"/>
      <c r="V91" s="96"/>
      <c r="W91" s="96"/>
      <c r="X91" s="96"/>
      <c r="AG91" s="126"/>
      <c r="AI91" s="19"/>
      <c r="AJ91" s="177"/>
      <c r="AL91" s="164"/>
    </row>
    <row r="92" spans="1:38" ht="12.75" customHeight="1">
      <c r="A92" s="84" t="s">
        <v>8</v>
      </c>
      <c r="B92" s="85"/>
      <c r="C92" s="97" t="s">
        <v>76</v>
      </c>
      <c r="D92" s="98"/>
      <c r="E92" s="98"/>
      <c r="F92" s="98"/>
      <c r="G92" s="99"/>
      <c r="H92" s="64" t="s">
        <v>9</v>
      </c>
      <c r="I92" s="94" t="s">
        <v>10</v>
      </c>
      <c r="J92" s="95"/>
      <c r="K92" s="96">
        <f>K18</f>
        <v>471.73</v>
      </c>
      <c r="L92" s="96"/>
      <c r="M92" s="96"/>
      <c r="N92" s="96"/>
      <c r="O92" s="96">
        <f>+'[7]Шуш_3 эт и выше'!O128</f>
        <v>0.55</v>
      </c>
      <c r="P92" s="96"/>
      <c r="Q92" s="96"/>
      <c r="R92" s="96"/>
      <c r="S92" s="96"/>
      <c r="T92" s="96">
        <f>K92*O92</f>
        <v>259.4515</v>
      </c>
      <c r="U92" s="96"/>
      <c r="V92" s="96"/>
      <c r="W92" s="96"/>
      <c r="X92" s="96"/>
      <c r="AG92" s="125">
        <f>T92+T93</f>
        <v>544.632286</v>
      </c>
      <c r="AI92" s="19"/>
      <c r="AJ92" s="176">
        <v>155.6</v>
      </c>
      <c r="AL92" s="163">
        <f>AG92/AJ92</f>
        <v>3.500207493573265</v>
      </c>
    </row>
    <row r="93" spans="1:38" ht="12.75" customHeight="1">
      <c r="A93" s="86"/>
      <c r="B93" s="87"/>
      <c r="C93" s="100"/>
      <c r="D93" s="101"/>
      <c r="E93" s="101"/>
      <c r="F93" s="101"/>
      <c r="G93" s="102"/>
      <c r="H93" s="64" t="s">
        <v>11</v>
      </c>
      <c r="I93" s="94" t="s">
        <v>12</v>
      </c>
      <c r="J93" s="95"/>
      <c r="K93" s="96">
        <f>K19</f>
        <v>8165.52</v>
      </c>
      <c r="L93" s="96"/>
      <c r="M93" s="96"/>
      <c r="N93" s="96"/>
      <c r="O93" s="83">
        <f>O92*O19</f>
        <v>0.034925000000000005</v>
      </c>
      <c r="P93" s="83"/>
      <c r="Q93" s="83"/>
      <c r="R93" s="83"/>
      <c r="S93" s="83"/>
      <c r="T93" s="96">
        <f>K93*O93</f>
        <v>285.18078600000007</v>
      </c>
      <c r="U93" s="96"/>
      <c r="V93" s="96"/>
      <c r="W93" s="96"/>
      <c r="X93" s="96"/>
      <c r="AG93" s="126"/>
      <c r="AI93" s="19"/>
      <c r="AJ93" s="177"/>
      <c r="AL93" s="164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08" t="s">
        <v>45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1:36" ht="51" customHeight="1" hidden="1">
      <c r="A96" s="111" t="s">
        <v>5</v>
      </c>
      <c r="B96" s="112"/>
      <c r="C96" s="113" t="s">
        <v>26</v>
      </c>
      <c r="D96" s="114"/>
      <c r="E96" s="114"/>
      <c r="F96" s="114"/>
      <c r="G96" s="114"/>
      <c r="H96" s="115"/>
      <c r="I96" s="81" t="s">
        <v>6</v>
      </c>
      <c r="J96" s="81"/>
      <c r="K96" s="81" t="s">
        <v>27</v>
      </c>
      <c r="L96" s="81"/>
      <c r="M96" s="81"/>
      <c r="N96" s="81"/>
      <c r="O96" s="81" t="str">
        <f>+O88</f>
        <v>Норматив
 горячей воды
куб.м. ** Гкал/куб.м</v>
      </c>
      <c r="P96" s="81"/>
      <c r="Q96" s="81"/>
      <c r="R96" s="81"/>
      <c r="S96" s="81"/>
      <c r="T96" s="81" t="s">
        <v>7</v>
      </c>
      <c r="U96" s="81"/>
      <c r="V96" s="81"/>
      <c r="W96" s="81"/>
      <c r="X96" s="81"/>
      <c r="AG96" s="14"/>
      <c r="AI96" s="19"/>
      <c r="AJ96"/>
    </row>
    <row r="97" spans="1:38" ht="12.75" customHeight="1" hidden="1">
      <c r="A97" s="105">
        <v>1</v>
      </c>
      <c r="B97" s="107"/>
      <c r="C97" s="105">
        <v>2</v>
      </c>
      <c r="D97" s="106"/>
      <c r="E97" s="106"/>
      <c r="F97" s="106"/>
      <c r="G97" s="106"/>
      <c r="H97" s="107"/>
      <c r="I97" s="82">
        <v>3</v>
      </c>
      <c r="J97" s="82"/>
      <c r="K97" s="82">
        <v>4</v>
      </c>
      <c r="L97" s="82"/>
      <c r="M97" s="82"/>
      <c r="N97" s="82"/>
      <c r="O97" s="82">
        <v>5</v>
      </c>
      <c r="P97" s="82"/>
      <c r="Q97" s="82"/>
      <c r="R97" s="82"/>
      <c r="S97" s="82"/>
      <c r="T97" s="82">
        <v>6</v>
      </c>
      <c r="U97" s="82"/>
      <c r="V97" s="82"/>
      <c r="W97" s="82"/>
      <c r="X97" s="82"/>
      <c r="AG97" s="14"/>
      <c r="AI97" s="19"/>
      <c r="AJ97" s="14"/>
      <c r="AL97" s="14"/>
    </row>
    <row r="98" spans="1:38" ht="12.75" customHeight="1">
      <c r="A98" s="84" t="s">
        <v>8</v>
      </c>
      <c r="B98" s="85"/>
      <c r="C98" s="97" t="s">
        <v>75</v>
      </c>
      <c r="D98" s="98"/>
      <c r="E98" s="98"/>
      <c r="F98" s="98"/>
      <c r="G98" s="99"/>
      <c r="H98" s="64" t="s">
        <v>9</v>
      </c>
      <c r="I98" s="94" t="s">
        <v>10</v>
      </c>
      <c r="J98" s="95"/>
      <c r="K98" s="96">
        <f>K16</f>
        <v>471.73</v>
      </c>
      <c r="L98" s="96"/>
      <c r="M98" s="96"/>
      <c r="N98" s="96"/>
      <c r="O98" s="96">
        <f>+'[7]Шуш_3 эт и выше'!O138</f>
        <v>1.91</v>
      </c>
      <c r="P98" s="96"/>
      <c r="Q98" s="96"/>
      <c r="R98" s="96"/>
      <c r="S98" s="96"/>
      <c r="T98" s="96">
        <f>K98*O98</f>
        <v>901.0043</v>
      </c>
      <c r="U98" s="96"/>
      <c r="V98" s="96"/>
      <c r="W98" s="96"/>
      <c r="X98" s="96"/>
      <c r="AG98" s="125">
        <f>T98+T99</f>
        <v>1970.89972352</v>
      </c>
      <c r="AI98" s="19"/>
      <c r="AJ98" s="176">
        <v>375.04</v>
      </c>
      <c r="AL98" s="163">
        <f>AG98/AJ98</f>
        <v>5.2551720443686</v>
      </c>
    </row>
    <row r="99" spans="1:38" ht="12.75" customHeight="1">
      <c r="A99" s="86"/>
      <c r="B99" s="87"/>
      <c r="C99" s="100"/>
      <c r="D99" s="101"/>
      <c r="E99" s="101"/>
      <c r="F99" s="101"/>
      <c r="G99" s="102"/>
      <c r="H99" s="64" t="s">
        <v>11</v>
      </c>
      <c r="I99" s="94" t="s">
        <v>12</v>
      </c>
      <c r="J99" s="95"/>
      <c r="K99" s="96">
        <f>K17</f>
        <v>8165.52</v>
      </c>
      <c r="L99" s="96"/>
      <c r="M99" s="96"/>
      <c r="N99" s="96"/>
      <c r="O99" s="83">
        <f>O98*O17</f>
        <v>0.13102599999999998</v>
      </c>
      <c r="P99" s="83"/>
      <c r="Q99" s="83"/>
      <c r="R99" s="83"/>
      <c r="S99" s="83"/>
      <c r="T99" s="96">
        <f>K99*O99</f>
        <v>1069.89542352</v>
      </c>
      <c r="U99" s="96"/>
      <c r="V99" s="96"/>
      <c r="W99" s="96"/>
      <c r="X99" s="96"/>
      <c r="AG99" s="126"/>
      <c r="AI99" s="19"/>
      <c r="AJ99" s="177"/>
      <c r="AL99" s="164"/>
    </row>
    <row r="100" spans="1:38" ht="12.75" customHeight="1">
      <c r="A100" s="84" t="s">
        <v>8</v>
      </c>
      <c r="B100" s="85"/>
      <c r="C100" s="97" t="s">
        <v>76</v>
      </c>
      <c r="D100" s="98"/>
      <c r="E100" s="98"/>
      <c r="F100" s="98"/>
      <c r="G100" s="99"/>
      <c r="H100" s="64" t="s">
        <v>9</v>
      </c>
      <c r="I100" s="94" t="s">
        <v>10</v>
      </c>
      <c r="J100" s="95"/>
      <c r="K100" s="96">
        <f>K18</f>
        <v>471.73</v>
      </c>
      <c r="L100" s="96"/>
      <c r="M100" s="96"/>
      <c r="N100" s="96"/>
      <c r="O100" s="96">
        <f>+'[7]Шуш_3 эт и выше'!O140</f>
        <v>1.91</v>
      </c>
      <c r="P100" s="96"/>
      <c r="Q100" s="96"/>
      <c r="R100" s="96"/>
      <c r="S100" s="96"/>
      <c r="T100" s="96">
        <f>K100*O100</f>
        <v>901.0043</v>
      </c>
      <c r="U100" s="96"/>
      <c r="V100" s="96"/>
      <c r="W100" s="96"/>
      <c r="X100" s="96"/>
      <c r="AG100" s="125">
        <f>T100+T101</f>
        <v>1891.3593931999999</v>
      </c>
      <c r="AI100" s="19"/>
      <c r="AJ100" s="176">
        <v>375.04</v>
      </c>
      <c r="AL100" s="163">
        <f>AG100/AJ100</f>
        <v>5.043087119240614</v>
      </c>
    </row>
    <row r="101" spans="1:38" ht="12.75" customHeight="1">
      <c r="A101" s="86"/>
      <c r="B101" s="87"/>
      <c r="C101" s="100"/>
      <c r="D101" s="101"/>
      <c r="E101" s="101"/>
      <c r="F101" s="101"/>
      <c r="G101" s="102"/>
      <c r="H101" s="64" t="s">
        <v>11</v>
      </c>
      <c r="I101" s="94" t="s">
        <v>12</v>
      </c>
      <c r="J101" s="95"/>
      <c r="K101" s="96">
        <f>K19</f>
        <v>8165.52</v>
      </c>
      <c r="L101" s="96"/>
      <c r="M101" s="96"/>
      <c r="N101" s="96"/>
      <c r="O101" s="83">
        <f>O100*O19</f>
        <v>0.12128499999999999</v>
      </c>
      <c r="P101" s="83"/>
      <c r="Q101" s="83"/>
      <c r="R101" s="83"/>
      <c r="S101" s="83"/>
      <c r="T101" s="96">
        <f>K101*O101</f>
        <v>990.3550931999999</v>
      </c>
      <c r="U101" s="96"/>
      <c r="V101" s="96"/>
      <c r="W101" s="96"/>
      <c r="X101" s="96"/>
      <c r="AG101" s="126"/>
      <c r="AI101" s="19"/>
      <c r="AJ101" s="177"/>
      <c r="AL101" s="164"/>
    </row>
    <row r="102" spans="4:36" ht="12.75" hidden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12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6" customFormat="1" ht="15">
      <c r="A104" s="120" t="s">
        <v>88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65"/>
      <c r="AG104" s="65"/>
      <c r="AH104"/>
      <c r="AI104" s="18"/>
    </row>
    <row r="105" spans="1:33" s="20" customFormat="1" ht="39" customHeight="1">
      <c r="A105" s="108" t="s">
        <v>37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27"/>
      <c r="AG105" s="27"/>
    </row>
    <row r="106" spans="1:36" ht="51" customHeight="1">
      <c r="A106" s="111" t="s">
        <v>5</v>
      </c>
      <c r="B106" s="112"/>
      <c r="C106" s="113" t="s">
        <v>26</v>
      </c>
      <c r="D106" s="114"/>
      <c r="E106" s="114"/>
      <c r="F106" s="114"/>
      <c r="G106" s="114"/>
      <c r="H106" s="115"/>
      <c r="I106" s="81" t="s">
        <v>6</v>
      </c>
      <c r="J106" s="81"/>
      <c r="K106" s="81" t="s">
        <v>27</v>
      </c>
      <c r="L106" s="81"/>
      <c r="M106" s="81"/>
      <c r="N106" s="81"/>
      <c r="O106" s="81" t="s">
        <v>89</v>
      </c>
      <c r="P106" s="81"/>
      <c r="Q106" s="81"/>
      <c r="R106" s="81"/>
      <c r="S106" s="81"/>
      <c r="T106" s="81" t="s">
        <v>7</v>
      </c>
      <c r="U106" s="81"/>
      <c r="V106" s="81"/>
      <c r="W106" s="81"/>
      <c r="X106" s="81"/>
      <c r="AG106" s="14"/>
      <c r="AI106" s="19"/>
      <c r="AJ106"/>
    </row>
    <row r="107" spans="1:38" ht="12.75" customHeight="1">
      <c r="A107" s="105">
        <v>1</v>
      </c>
      <c r="B107" s="107"/>
      <c r="C107" s="105">
        <v>2</v>
      </c>
      <c r="D107" s="106"/>
      <c r="E107" s="106"/>
      <c r="F107" s="106"/>
      <c r="G107" s="106"/>
      <c r="H107" s="107"/>
      <c r="I107" s="82">
        <v>3</v>
      </c>
      <c r="J107" s="82"/>
      <c r="K107" s="82">
        <v>4</v>
      </c>
      <c r="L107" s="82"/>
      <c r="M107" s="82"/>
      <c r="N107" s="82"/>
      <c r="O107" s="82">
        <v>5</v>
      </c>
      <c r="P107" s="82"/>
      <c r="Q107" s="82"/>
      <c r="R107" s="82"/>
      <c r="S107" s="82"/>
      <c r="T107" s="127" t="s">
        <v>72</v>
      </c>
      <c r="U107" s="128"/>
      <c r="V107" s="128"/>
      <c r="W107" s="128"/>
      <c r="X107" s="129"/>
      <c r="AG107" s="14"/>
      <c r="AI107" s="19"/>
      <c r="AJ107" s="14"/>
      <c r="AL107" s="14"/>
    </row>
    <row r="108" spans="1:38" ht="12.75" customHeight="1">
      <c r="A108" s="84" t="s">
        <v>8</v>
      </c>
      <c r="B108" s="85"/>
      <c r="C108" s="88" t="s">
        <v>90</v>
      </c>
      <c r="D108" s="89"/>
      <c r="E108" s="89"/>
      <c r="F108" s="89"/>
      <c r="G108" s="90"/>
      <c r="H108" s="64" t="s">
        <v>9</v>
      </c>
      <c r="I108" s="94" t="s">
        <v>10</v>
      </c>
      <c r="J108" s="95"/>
      <c r="K108" s="96">
        <f>+K34</f>
        <v>471.73</v>
      </c>
      <c r="L108" s="96"/>
      <c r="M108" s="96"/>
      <c r="N108" s="96"/>
      <c r="O108" s="96">
        <f>+O34*2</f>
        <v>6.48</v>
      </c>
      <c r="P108" s="96"/>
      <c r="Q108" s="96"/>
      <c r="R108" s="96"/>
      <c r="S108" s="96"/>
      <c r="T108" s="96">
        <f>K108*O108</f>
        <v>3056.8104000000003</v>
      </c>
      <c r="U108" s="96"/>
      <c r="V108" s="96"/>
      <c r="W108" s="96"/>
      <c r="X108" s="96"/>
      <c r="AG108" s="125">
        <f>T108+T109</f>
        <v>6686.61267456</v>
      </c>
      <c r="AI108" s="19"/>
      <c r="AJ108" s="176">
        <v>844.99</v>
      </c>
      <c r="AL108" s="163">
        <f>AG108/AJ108</f>
        <v>7.913244742020616</v>
      </c>
    </row>
    <row r="109" spans="1:38" ht="12.75" customHeight="1">
      <c r="A109" s="86"/>
      <c r="B109" s="87"/>
      <c r="C109" s="91"/>
      <c r="D109" s="92"/>
      <c r="E109" s="92"/>
      <c r="F109" s="92"/>
      <c r="G109" s="93"/>
      <c r="H109" s="64" t="s">
        <v>11</v>
      </c>
      <c r="I109" s="94" t="s">
        <v>12</v>
      </c>
      <c r="J109" s="95"/>
      <c r="K109" s="96">
        <f>+K35</f>
        <v>8165.52</v>
      </c>
      <c r="L109" s="96"/>
      <c r="M109" s="96"/>
      <c r="N109" s="96"/>
      <c r="O109" s="83">
        <f>O108*O$17</f>
        <v>0.444528</v>
      </c>
      <c r="P109" s="83"/>
      <c r="Q109" s="83"/>
      <c r="R109" s="83"/>
      <c r="S109" s="83"/>
      <c r="T109" s="96">
        <f>K109*O109</f>
        <v>3629.80227456</v>
      </c>
      <c r="U109" s="96"/>
      <c r="V109" s="96"/>
      <c r="W109" s="96"/>
      <c r="X109" s="96"/>
      <c r="AG109" s="126"/>
      <c r="AI109" s="19"/>
      <c r="AJ109" s="177"/>
      <c r="AL109" s="164"/>
    </row>
    <row r="110" spans="1:38" ht="12.75" customHeight="1">
      <c r="A110" s="84" t="s">
        <v>8</v>
      </c>
      <c r="B110" s="85"/>
      <c r="C110" s="88" t="s">
        <v>76</v>
      </c>
      <c r="D110" s="89"/>
      <c r="E110" s="89"/>
      <c r="F110" s="89"/>
      <c r="G110" s="90"/>
      <c r="H110" s="64" t="s">
        <v>9</v>
      </c>
      <c r="I110" s="94" t="s">
        <v>10</v>
      </c>
      <c r="J110" s="95"/>
      <c r="K110" s="96">
        <f>+K108</f>
        <v>471.73</v>
      </c>
      <c r="L110" s="96"/>
      <c r="M110" s="96"/>
      <c r="N110" s="96"/>
      <c r="O110" s="96">
        <f>+O108</f>
        <v>6.48</v>
      </c>
      <c r="P110" s="96"/>
      <c r="Q110" s="96"/>
      <c r="R110" s="96"/>
      <c r="S110" s="96"/>
      <c r="T110" s="96">
        <f>K110*O110</f>
        <v>3056.8104000000003</v>
      </c>
      <c r="U110" s="96"/>
      <c r="V110" s="96"/>
      <c r="W110" s="96"/>
      <c r="X110" s="96"/>
      <c r="AG110" s="125">
        <f>T110+T111</f>
        <v>6416.758569600001</v>
      </c>
      <c r="AI110" s="19"/>
      <c r="AJ110" s="176">
        <v>844.99</v>
      </c>
      <c r="AL110" s="163">
        <f>AG110/AJ110</f>
        <v>7.593886992272099</v>
      </c>
    </row>
    <row r="111" spans="1:38" ht="12.75" customHeight="1">
      <c r="A111" s="86"/>
      <c r="B111" s="87"/>
      <c r="C111" s="91"/>
      <c r="D111" s="92"/>
      <c r="E111" s="92"/>
      <c r="F111" s="92"/>
      <c r="G111" s="93"/>
      <c r="H111" s="64" t="s">
        <v>11</v>
      </c>
      <c r="I111" s="94" t="s">
        <v>12</v>
      </c>
      <c r="J111" s="95"/>
      <c r="K111" s="96">
        <f>+K109</f>
        <v>8165.52</v>
      </c>
      <c r="L111" s="96"/>
      <c r="M111" s="96"/>
      <c r="N111" s="96"/>
      <c r="O111" s="83">
        <f>O110*O$19</f>
        <v>0.41148</v>
      </c>
      <c r="P111" s="83"/>
      <c r="Q111" s="83"/>
      <c r="R111" s="83"/>
      <c r="S111" s="83"/>
      <c r="T111" s="96">
        <f>K111*O111</f>
        <v>3359.9481696000003</v>
      </c>
      <c r="U111" s="96"/>
      <c r="V111" s="96"/>
      <c r="W111" s="96"/>
      <c r="X111" s="96"/>
      <c r="AG111" s="126"/>
      <c r="AI111" s="19"/>
      <c r="AJ111" s="177"/>
      <c r="AL111" s="164"/>
    </row>
    <row r="112" spans="1:33" s="20" customFormat="1" ht="30" customHeight="1">
      <c r="A112" s="108" t="s">
        <v>39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8" ht="12.75" customHeight="1">
      <c r="A113" s="84" t="s">
        <v>8</v>
      </c>
      <c r="B113" s="85"/>
      <c r="C113" s="88" t="s">
        <v>90</v>
      </c>
      <c r="D113" s="89"/>
      <c r="E113" s="89"/>
      <c r="F113" s="89"/>
      <c r="G113" s="90"/>
      <c r="H113" s="64" t="s">
        <v>9</v>
      </c>
      <c r="I113" s="94" t="s">
        <v>10</v>
      </c>
      <c r="J113" s="95"/>
      <c r="K113" s="96">
        <f>+K108</f>
        <v>471.73</v>
      </c>
      <c r="L113" s="96"/>
      <c r="M113" s="96"/>
      <c r="N113" s="96"/>
      <c r="O113" s="96">
        <f>+O50*2</f>
        <v>5.26</v>
      </c>
      <c r="P113" s="96"/>
      <c r="Q113" s="96"/>
      <c r="R113" s="96"/>
      <c r="S113" s="96"/>
      <c r="T113" s="96">
        <f>K113*O113</f>
        <v>2481.2998</v>
      </c>
      <c r="U113" s="96"/>
      <c r="V113" s="96"/>
      <c r="W113" s="96"/>
      <c r="X113" s="96"/>
      <c r="AG113" s="125">
        <f>T113+T114</f>
        <v>5427.71337472</v>
      </c>
      <c r="AI113" s="19"/>
      <c r="AJ113" s="176">
        <v>844.99</v>
      </c>
      <c r="AL113" s="163">
        <f>AG113/AJ113</f>
        <v>6.423405454171054</v>
      </c>
    </row>
    <row r="114" spans="1:38" ht="12.75" customHeight="1">
      <c r="A114" s="86"/>
      <c r="B114" s="87"/>
      <c r="C114" s="91"/>
      <c r="D114" s="92"/>
      <c r="E114" s="92"/>
      <c r="F114" s="92"/>
      <c r="G114" s="93"/>
      <c r="H114" s="64" t="s">
        <v>11</v>
      </c>
      <c r="I114" s="94" t="s">
        <v>12</v>
      </c>
      <c r="J114" s="95"/>
      <c r="K114" s="96">
        <f>+K109</f>
        <v>8165.52</v>
      </c>
      <c r="L114" s="96"/>
      <c r="M114" s="96"/>
      <c r="N114" s="96"/>
      <c r="O114" s="83">
        <f>O113*O$17</f>
        <v>0.36083599999999993</v>
      </c>
      <c r="P114" s="83"/>
      <c r="Q114" s="83"/>
      <c r="R114" s="83"/>
      <c r="S114" s="83"/>
      <c r="T114" s="96">
        <f>K114*O114</f>
        <v>2946.41357472</v>
      </c>
      <c r="U114" s="96"/>
      <c r="V114" s="96"/>
      <c r="W114" s="96"/>
      <c r="X114" s="96"/>
      <c r="AG114" s="126"/>
      <c r="AI114" s="19"/>
      <c r="AJ114" s="177"/>
      <c r="AL114" s="164"/>
    </row>
    <row r="115" spans="1:38" ht="12.75" customHeight="1">
      <c r="A115" s="84" t="s">
        <v>8</v>
      </c>
      <c r="B115" s="85"/>
      <c r="C115" s="88" t="s">
        <v>76</v>
      </c>
      <c r="D115" s="89"/>
      <c r="E115" s="89"/>
      <c r="F115" s="89"/>
      <c r="G115" s="90"/>
      <c r="H115" s="64" t="s">
        <v>9</v>
      </c>
      <c r="I115" s="94" t="s">
        <v>10</v>
      </c>
      <c r="J115" s="95"/>
      <c r="K115" s="96">
        <f>+K110</f>
        <v>471.73</v>
      </c>
      <c r="L115" s="96"/>
      <c r="M115" s="96"/>
      <c r="N115" s="96"/>
      <c r="O115" s="96">
        <f>+O113</f>
        <v>5.26</v>
      </c>
      <c r="P115" s="96"/>
      <c r="Q115" s="96"/>
      <c r="R115" s="96"/>
      <c r="S115" s="96"/>
      <c r="T115" s="96">
        <f>K115*O115</f>
        <v>2481.2998</v>
      </c>
      <c r="U115" s="96"/>
      <c r="V115" s="96"/>
      <c r="W115" s="96"/>
      <c r="X115" s="96"/>
      <c r="AG115" s="125">
        <f>T115+T116</f>
        <v>5208.6651352</v>
      </c>
      <c r="AI115" s="19"/>
      <c r="AJ115" s="176">
        <v>844.99</v>
      </c>
      <c r="AL115" s="163">
        <f>AG115/AJ115</f>
        <v>6.164173700517166</v>
      </c>
    </row>
    <row r="116" spans="1:38" ht="12.75" customHeight="1">
      <c r="A116" s="86"/>
      <c r="B116" s="87"/>
      <c r="C116" s="91"/>
      <c r="D116" s="92"/>
      <c r="E116" s="92"/>
      <c r="F116" s="92"/>
      <c r="G116" s="93"/>
      <c r="H116" s="64" t="s">
        <v>11</v>
      </c>
      <c r="I116" s="94" t="s">
        <v>12</v>
      </c>
      <c r="J116" s="95"/>
      <c r="K116" s="96">
        <f>+K111</f>
        <v>8165.52</v>
      </c>
      <c r="L116" s="96"/>
      <c r="M116" s="96"/>
      <c r="N116" s="96"/>
      <c r="O116" s="83">
        <f>O115*O$19</f>
        <v>0.33401</v>
      </c>
      <c r="P116" s="83"/>
      <c r="Q116" s="83"/>
      <c r="R116" s="83"/>
      <c r="S116" s="83"/>
      <c r="T116" s="96">
        <f>K116*O116</f>
        <v>2727.3653352</v>
      </c>
      <c r="U116" s="96"/>
      <c r="V116" s="96"/>
      <c r="W116" s="96"/>
      <c r="X116" s="96"/>
      <c r="AG116" s="126"/>
      <c r="AI116" s="19"/>
      <c r="AJ116" s="177"/>
      <c r="AL116" s="164"/>
    </row>
    <row r="117" spans="1:39" ht="25.5" customHeight="1">
      <c r="A117" s="108" t="s">
        <v>44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"/>
      <c r="AJ117"/>
      <c r="AL117" s="29" t="s">
        <v>91</v>
      </c>
      <c r="AM117" s="30" t="s">
        <v>92</v>
      </c>
    </row>
    <row r="118" spans="1:38" ht="12.75" customHeight="1">
      <c r="A118" s="84" t="s">
        <v>8</v>
      </c>
      <c r="B118" s="85"/>
      <c r="C118" s="88" t="s">
        <v>90</v>
      </c>
      <c r="D118" s="89"/>
      <c r="E118" s="89"/>
      <c r="F118" s="89"/>
      <c r="G118" s="90"/>
      <c r="H118" s="64" t="s">
        <v>9</v>
      </c>
      <c r="I118" s="94" t="s">
        <v>10</v>
      </c>
      <c r="J118" s="95"/>
      <c r="K118" s="96">
        <f>+K113</f>
        <v>471.73</v>
      </c>
      <c r="L118" s="96"/>
      <c r="M118" s="96"/>
      <c r="N118" s="96"/>
      <c r="O118" s="96">
        <f>+O90*2</f>
        <v>1.1</v>
      </c>
      <c r="P118" s="96"/>
      <c r="Q118" s="96"/>
      <c r="R118" s="96"/>
      <c r="S118" s="96"/>
      <c r="T118" s="96">
        <f>K118*O118</f>
        <v>518.903</v>
      </c>
      <c r="U118" s="96"/>
      <c r="V118" s="96"/>
      <c r="W118" s="96"/>
      <c r="X118" s="96"/>
      <c r="AG118" s="125">
        <f>T118+T119</f>
        <v>1135.0731392</v>
      </c>
      <c r="AI118" s="19"/>
      <c r="AJ118" s="176">
        <v>844.99</v>
      </c>
      <c r="AL118" s="163">
        <f>AG118/AJ118</f>
        <v>1.3432977185528823</v>
      </c>
    </row>
    <row r="119" spans="1:38" ht="12.75" customHeight="1">
      <c r="A119" s="86"/>
      <c r="B119" s="87"/>
      <c r="C119" s="91"/>
      <c r="D119" s="92"/>
      <c r="E119" s="92"/>
      <c r="F119" s="92"/>
      <c r="G119" s="93"/>
      <c r="H119" s="64" t="s">
        <v>11</v>
      </c>
      <c r="I119" s="94" t="s">
        <v>12</v>
      </c>
      <c r="J119" s="95"/>
      <c r="K119" s="96">
        <f>+K114</f>
        <v>8165.52</v>
      </c>
      <c r="L119" s="96"/>
      <c r="M119" s="96"/>
      <c r="N119" s="96"/>
      <c r="O119" s="83">
        <f>O118*O$17</f>
        <v>0.07546</v>
      </c>
      <c r="P119" s="83"/>
      <c r="Q119" s="83"/>
      <c r="R119" s="83"/>
      <c r="S119" s="83"/>
      <c r="T119" s="96">
        <f>K119*O119</f>
        <v>616.1701392</v>
      </c>
      <c r="U119" s="96"/>
      <c r="V119" s="96"/>
      <c r="W119" s="96"/>
      <c r="X119" s="96"/>
      <c r="AG119" s="126"/>
      <c r="AI119" s="19"/>
      <c r="AJ119" s="177"/>
      <c r="AL119" s="164"/>
    </row>
    <row r="120" spans="1:38" ht="12.75" customHeight="1">
      <c r="A120" s="84" t="s">
        <v>8</v>
      </c>
      <c r="B120" s="85"/>
      <c r="C120" s="88" t="s">
        <v>76</v>
      </c>
      <c r="D120" s="89"/>
      <c r="E120" s="89"/>
      <c r="F120" s="89"/>
      <c r="G120" s="90"/>
      <c r="H120" s="64" t="s">
        <v>9</v>
      </c>
      <c r="I120" s="94" t="s">
        <v>10</v>
      </c>
      <c r="J120" s="95"/>
      <c r="K120" s="96">
        <f>+K115</f>
        <v>471.73</v>
      </c>
      <c r="L120" s="96"/>
      <c r="M120" s="96"/>
      <c r="N120" s="96"/>
      <c r="O120" s="96">
        <f>+O118</f>
        <v>1.1</v>
      </c>
      <c r="P120" s="96"/>
      <c r="Q120" s="96"/>
      <c r="R120" s="96"/>
      <c r="S120" s="96"/>
      <c r="T120" s="96">
        <f>K120*O120</f>
        <v>518.903</v>
      </c>
      <c r="U120" s="96"/>
      <c r="V120" s="96"/>
      <c r="W120" s="96"/>
      <c r="X120" s="96"/>
      <c r="AG120" s="125">
        <f>T120+T121</f>
        <v>1089.264572</v>
      </c>
      <c r="AI120" s="19"/>
      <c r="AJ120" s="176">
        <v>844.99</v>
      </c>
      <c r="AL120" s="163">
        <f>AG120/AJ120</f>
        <v>1.2890857548610044</v>
      </c>
    </row>
    <row r="121" spans="1:38" ht="12.75" customHeight="1">
      <c r="A121" s="86"/>
      <c r="B121" s="87"/>
      <c r="C121" s="91"/>
      <c r="D121" s="92"/>
      <c r="E121" s="92"/>
      <c r="F121" s="92"/>
      <c r="G121" s="93"/>
      <c r="H121" s="64" t="s">
        <v>11</v>
      </c>
      <c r="I121" s="94" t="s">
        <v>12</v>
      </c>
      <c r="J121" s="95"/>
      <c r="K121" s="96">
        <f>+K116</f>
        <v>8165.52</v>
      </c>
      <c r="L121" s="96"/>
      <c r="M121" s="96"/>
      <c r="N121" s="96"/>
      <c r="O121" s="83">
        <f>O120*O$19</f>
        <v>0.06985000000000001</v>
      </c>
      <c r="P121" s="83"/>
      <c r="Q121" s="83"/>
      <c r="R121" s="83"/>
      <c r="S121" s="83"/>
      <c r="T121" s="96">
        <f>K121*O121</f>
        <v>570.3615720000001</v>
      </c>
      <c r="U121" s="96"/>
      <c r="V121" s="96"/>
      <c r="W121" s="96"/>
      <c r="X121" s="96"/>
      <c r="AG121" s="126"/>
      <c r="AI121" s="19"/>
      <c r="AJ121" s="177"/>
      <c r="AL121" s="164"/>
    </row>
    <row r="122" spans="1:33" s="20" customFormat="1" ht="25.5" customHeight="1">
      <c r="A122" s="108" t="s">
        <v>45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1:38" ht="12.75" customHeight="1">
      <c r="A123" s="84" t="s">
        <v>8</v>
      </c>
      <c r="B123" s="85"/>
      <c r="C123" s="88" t="s">
        <v>90</v>
      </c>
      <c r="D123" s="89"/>
      <c r="E123" s="89"/>
      <c r="F123" s="89"/>
      <c r="G123" s="90"/>
      <c r="H123" s="64" t="s">
        <v>9</v>
      </c>
      <c r="I123" s="94" t="s">
        <v>10</v>
      </c>
      <c r="J123" s="95"/>
      <c r="K123" s="96">
        <f>+K118</f>
        <v>471.73</v>
      </c>
      <c r="L123" s="96"/>
      <c r="M123" s="96"/>
      <c r="N123" s="96"/>
      <c r="O123" s="96">
        <f>+O98*2</f>
        <v>3.82</v>
      </c>
      <c r="P123" s="96"/>
      <c r="Q123" s="96"/>
      <c r="R123" s="96"/>
      <c r="S123" s="96"/>
      <c r="T123" s="96">
        <f>K123*O123</f>
        <v>1802.0086</v>
      </c>
      <c r="U123" s="96"/>
      <c r="V123" s="96"/>
      <c r="W123" s="96"/>
      <c r="X123" s="96"/>
      <c r="AG123" s="125">
        <f>T123+T124</f>
        <v>3941.79944704</v>
      </c>
      <c r="AI123" s="19"/>
      <c r="AJ123" s="176">
        <v>844.99</v>
      </c>
      <c r="AL123" s="163">
        <f>AG123/AJ123</f>
        <v>4.664906622610919</v>
      </c>
    </row>
    <row r="124" spans="1:38" ht="12.75" customHeight="1">
      <c r="A124" s="86"/>
      <c r="B124" s="87"/>
      <c r="C124" s="91"/>
      <c r="D124" s="92"/>
      <c r="E124" s="92"/>
      <c r="F124" s="92"/>
      <c r="G124" s="93"/>
      <c r="H124" s="64" t="s">
        <v>11</v>
      </c>
      <c r="I124" s="94" t="s">
        <v>12</v>
      </c>
      <c r="J124" s="95"/>
      <c r="K124" s="96">
        <f>+K119</f>
        <v>8165.52</v>
      </c>
      <c r="L124" s="96"/>
      <c r="M124" s="96"/>
      <c r="N124" s="96"/>
      <c r="O124" s="83">
        <f>O123*O$17</f>
        <v>0.26205199999999995</v>
      </c>
      <c r="P124" s="83"/>
      <c r="Q124" s="83"/>
      <c r="R124" s="83"/>
      <c r="S124" s="83"/>
      <c r="T124" s="96">
        <f>K124*O124</f>
        <v>2139.79084704</v>
      </c>
      <c r="U124" s="96"/>
      <c r="V124" s="96"/>
      <c r="W124" s="96"/>
      <c r="X124" s="96"/>
      <c r="AG124" s="126"/>
      <c r="AI124" s="19"/>
      <c r="AJ124" s="177"/>
      <c r="AL124" s="164"/>
    </row>
    <row r="125" spans="1:38" ht="12.75" customHeight="1">
      <c r="A125" s="84" t="s">
        <v>8</v>
      </c>
      <c r="B125" s="85"/>
      <c r="C125" s="88" t="s">
        <v>76</v>
      </c>
      <c r="D125" s="89"/>
      <c r="E125" s="89"/>
      <c r="F125" s="89"/>
      <c r="G125" s="90"/>
      <c r="H125" s="64" t="s">
        <v>9</v>
      </c>
      <c r="I125" s="94" t="s">
        <v>10</v>
      </c>
      <c r="J125" s="95"/>
      <c r="K125" s="96">
        <f>+K120</f>
        <v>471.73</v>
      </c>
      <c r="L125" s="96"/>
      <c r="M125" s="96"/>
      <c r="N125" s="96"/>
      <c r="O125" s="96">
        <f>+O123</f>
        <v>3.82</v>
      </c>
      <c r="P125" s="96"/>
      <c r="Q125" s="96"/>
      <c r="R125" s="96"/>
      <c r="S125" s="96"/>
      <c r="T125" s="96">
        <f>K125*O125</f>
        <v>1802.0086</v>
      </c>
      <c r="U125" s="96"/>
      <c r="V125" s="96"/>
      <c r="W125" s="96"/>
      <c r="X125" s="96"/>
      <c r="AG125" s="125">
        <f>T125+T126</f>
        <v>3782.7187863999998</v>
      </c>
      <c r="AI125" s="19"/>
      <c r="AJ125" s="176">
        <v>844.99</v>
      </c>
      <c r="AL125" s="163">
        <f>AG125/AJ125</f>
        <v>4.476643257790033</v>
      </c>
    </row>
    <row r="126" spans="1:38" ht="12.75" customHeight="1">
      <c r="A126" s="86"/>
      <c r="B126" s="87"/>
      <c r="C126" s="91"/>
      <c r="D126" s="92"/>
      <c r="E126" s="92"/>
      <c r="F126" s="92"/>
      <c r="G126" s="93"/>
      <c r="H126" s="64" t="s">
        <v>11</v>
      </c>
      <c r="I126" s="94" t="s">
        <v>12</v>
      </c>
      <c r="J126" s="95"/>
      <c r="K126" s="96">
        <f>+K121</f>
        <v>8165.52</v>
      </c>
      <c r="L126" s="96"/>
      <c r="M126" s="96"/>
      <c r="N126" s="96"/>
      <c r="O126" s="83">
        <f>O125*O$19</f>
        <v>0.24256999999999998</v>
      </c>
      <c r="P126" s="83"/>
      <c r="Q126" s="83"/>
      <c r="R126" s="83"/>
      <c r="S126" s="83"/>
      <c r="T126" s="96">
        <f>K126*O126</f>
        <v>1980.7101863999999</v>
      </c>
      <c r="U126" s="96"/>
      <c r="V126" s="96"/>
      <c r="W126" s="96"/>
      <c r="X126" s="96"/>
      <c r="AG126" s="126"/>
      <c r="AI126" s="19"/>
      <c r="AJ126" s="177"/>
      <c r="AL126" s="164"/>
    </row>
    <row r="127" spans="1:38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  <c r="AJ127" s="70"/>
      <c r="AL127" s="71"/>
    </row>
    <row r="128" spans="1:35" s="6" customFormat="1" ht="15">
      <c r="A128" s="120" t="s">
        <v>93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65"/>
      <c r="AG128" s="65"/>
      <c r="AH128"/>
      <c r="AI128" s="18"/>
    </row>
    <row r="129" spans="1:33" s="20" customFormat="1" ht="36.75" customHeight="1">
      <c r="A129" s="108" t="s">
        <v>37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27"/>
      <c r="AG129" s="27"/>
    </row>
    <row r="130" spans="1:36" ht="51" customHeight="1">
      <c r="A130" s="111" t="s">
        <v>5</v>
      </c>
      <c r="B130" s="112"/>
      <c r="C130" s="113" t="s">
        <v>26</v>
      </c>
      <c r="D130" s="114"/>
      <c r="E130" s="114"/>
      <c r="F130" s="114"/>
      <c r="G130" s="114"/>
      <c r="H130" s="115"/>
      <c r="I130" s="81" t="s">
        <v>6</v>
      </c>
      <c r="J130" s="81"/>
      <c r="K130" s="81" t="s">
        <v>27</v>
      </c>
      <c r="L130" s="81"/>
      <c r="M130" s="81"/>
      <c r="N130" s="81"/>
      <c r="O130" s="81" t="str">
        <f>+O106</f>
        <v>Объем теплоносителя, Гкал на нагрев, (м3, Гкал)</v>
      </c>
      <c r="P130" s="81"/>
      <c r="Q130" s="81"/>
      <c r="R130" s="81"/>
      <c r="S130" s="81"/>
      <c r="T130" s="81" t="s">
        <v>7</v>
      </c>
      <c r="U130" s="81"/>
      <c r="V130" s="81"/>
      <c r="W130" s="81"/>
      <c r="X130" s="81"/>
      <c r="AG130" s="14"/>
      <c r="AI130" s="19"/>
      <c r="AJ130"/>
    </row>
    <row r="131" spans="1:38" ht="12.75" customHeight="1">
      <c r="A131" s="105">
        <v>1</v>
      </c>
      <c r="B131" s="107"/>
      <c r="C131" s="105">
        <v>2</v>
      </c>
      <c r="D131" s="106"/>
      <c r="E131" s="106"/>
      <c r="F131" s="106"/>
      <c r="G131" s="106"/>
      <c r="H131" s="107"/>
      <c r="I131" s="82">
        <v>3</v>
      </c>
      <c r="J131" s="82"/>
      <c r="K131" s="82">
        <v>4</v>
      </c>
      <c r="L131" s="82"/>
      <c r="M131" s="82"/>
      <c r="N131" s="82"/>
      <c r="O131" s="82">
        <v>5</v>
      </c>
      <c r="P131" s="82"/>
      <c r="Q131" s="82"/>
      <c r="R131" s="82"/>
      <c r="S131" s="82"/>
      <c r="T131" s="127" t="s">
        <v>72</v>
      </c>
      <c r="U131" s="128"/>
      <c r="V131" s="128"/>
      <c r="W131" s="128"/>
      <c r="X131" s="129"/>
      <c r="AG131" s="14"/>
      <c r="AI131" s="19"/>
      <c r="AJ131" s="14"/>
      <c r="AL131" s="14"/>
    </row>
    <row r="132" spans="1:38" ht="12.75" customHeight="1">
      <c r="A132" s="84" t="s">
        <v>8</v>
      </c>
      <c r="B132" s="85"/>
      <c r="C132" s="88" t="s">
        <v>90</v>
      </c>
      <c r="D132" s="89"/>
      <c r="E132" s="89"/>
      <c r="F132" s="89"/>
      <c r="G132" s="90"/>
      <c r="H132" s="64" t="s">
        <v>9</v>
      </c>
      <c r="I132" s="94" t="s">
        <v>10</v>
      </c>
      <c r="J132" s="95"/>
      <c r="K132" s="96">
        <f>K118</f>
        <v>471.73</v>
      </c>
      <c r="L132" s="96"/>
      <c r="M132" s="96"/>
      <c r="N132" s="96"/>
      <c r="O132" s="96">
        <f>+O34*3</f>
        <v>9.72</v>
      </c>
      <c r="P132" s="96"/>
      <c r="Q132" s="96"/>
      <c r="R132" s="96"/>
      <c r="S132" s="96"/>
      <c r="T132" s="96">
        <f>K132*O132</f>
        <v>4585.2156</v>
      </c>
      <c r="U132" s="96"/>
      <c r="V132" s="96"/>
      <c r="W132" s="96"/>
      <c r="X132" s="96"/>
      <c r="AG132" s="125">
        <f>T132+T133</f>
        <v>10029.91901184</v>
      </c>
      <c r="AI132" s="19"/>
      <c r="AJ132" s="176">
        <v>844.99</v>
      </c>
      <c r="AL132" s="163">
        <f>AG132/AJ132</f>
        <v>11.869867113030924</v>
      </c>
    </row>
    <row r="133" spans="1:38" ht="12.75" customHeight="1">
      <c r="A133" s="86"/>
      <c r="B133" s="87"/>
      <c r="C133" s="91"/>
      <c r="D133" s="92"/>
      <c r="E133" s="92"/>
      <c r="F133" s="92"/>
      <c r="G133" s="93"/>
      <c r="H133" s="64" t="s">
        <v>11</v>
      </c>
      <c r="I133" s="94" t="s">
        <v>12</v>
      </c>
      <c r="J133" s="95"/>
      <c r="K133" s="96">
        <f>K119</f>
        <v>8165.52</v>
      </c>
      <c r="L133" s="96"/>
      <c r="M133" s="96"/>
      <c r="N133" s="96"/>
      <c r="O133" s="83">
        <f>O132*O$17</f>
        <v>0.6667919999999999</v>
      </c>
      <c r="P133" s="83"/>
      <c r="Q133" s="83"/>
      <c r="R133" s="83"/>
      <c r="S133" s="83"/>
      <c r="T133" s="96">
        <f>K133*O133</f>
        <v>5444.70341184</v>
      </c>
      <c r="U133" s="96"/>
      <c r="V133" s="96"/>
      <c r="W133" s="96"/>
      <c r="X133" s="96"/>
      <c r="AG133" s="126"/>
      <c r="AI133" s="19"/>
      <c r="AJ133" s="177"/>
      <c r="AL133" s="164"/>
    </row>
    <row r="134" spans="1:38" ht="12.75" customHeight="1">
      <c r="A134" s="84" t="s">
        <v>8</v>
      </c>
      <c r="B134" s="85"/>
      <c r="C134" s="88" t="s">
        <v>76</v>
      </c>
      <c r="D134" s="89"/>
      <c r="E134" s="89"/>
      <c r="F134" s="89"/>
      <c r="G134" s="90"/>
      <c r="H134" s="64" t="s">
        <v>9</v>
      </c>
      <c r="I134" s="94" t="s">
        <v>10</v>
      </c>
      <c r="J134" s="95"/>
      <c r="K134" s="96">
        <f>K120</f>
        <v>471.73</v>
      </c>
      <c r="L134" s="96"/>
      <c r="M134" s="96"/>
      <c r="N134" s="96"/>
      <c r="O134" s="96">
        <f>+O132</f>
        <v>9.72</v>
      </c>
      <c r="P134" s="96"/>
      <c r="Q134" s="96"/>
      <c r="R134" s="96"/>
      <c r="S134" s="96"/>
      <c r="T134" s="96">
        <f>K134*O134</f>
        <v>4585.2156</v>
      </c>
      <c r="U134" s="96"/>
      <c r="V134" s="96"/>
      <c r="W134" s="96"/>
      <c r="X134" s="96"/>
      <c r="AG134" s="125">
        <f>T134+T135</f>
        <v>9625.137854400002</v>
      </c>
      <c r="AI134" s="19"/>
      <c r="AJ134" s="176">
        <v>844.99</v>
      </c>
      <c r="AL134" s="163">
        <f>AG134/AJ134</f>
        <v>11.390830488408149</v>
      </c>
    </row>
    <row r="135" spans="1:38" ht="12.75" customHeight="1">
      <c r="A135" s="86"/>
      <c r="B135" s="87"/>
      <c r="C135" s="91"/>
      <c r="D135" s="92"/>
      <c r="E135" s="92"/>
      <c r="F135" s="92"/>
      <c r="G135" s="93"/>
      <c r="H135" s="64" t="s">
        <v>11</v>
      </c>
      <c r="I135" s="94" t="s">
        <v>12</v>
      </c>
      <c r="J135" s="95"/>
      <c r="K135" s="96">
        <f>K121</f>
        <v>8165.52</v>
      </c>
      <c r="L135" s="96"/>
      <c r="M135" s="96"/>
      <c r="N135" s="96"/>
      <c r="O135" s="83">
        <f>O134*O$19</f>
        <v>0.6172200000000001</v>
      </c>
      <c r="P135" s="83"/>
      <c r="Q135" s="83"/>
      <c r="R135" s="83"/>
      <c r="S135" s="83"/>
      <c r="T135" s="96">
        <f>K135*O135</f>
        <v>5039.922254400001</v>
      </c>
      <c r="U135" s="96"/>
      <c r="V135" s="96"/>
      <c r="W135" s="96"/>
      <c r="X135" s="96"/>
      <c r="AG135" s="126"/>
      <c r="AI135" s="19"/>
      <c r="AJ135" s="177"/>
      <c r="AL135" s="164"/>
    </row>
    <row r="136" spans="1:33" s="20" customFormat="1" ht="30" customHeight="1">
      <c r="A136" s="108" t="s">
        <v>39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</row>
    <row r="137" spans="1:38" ht="12.75" customHeight="1">
      <c r="A137" s="84" t="s">
        <v>8</v>
      </c>
      <c r="B137" s="85"/>
      <c r="C137" s="88" t="s">
        <v>90</v>
      </c>
      <c r="D137" s="89"/>
      <c r="E137" s="89"/>
      <c r="F137" s="89"/>
      <c r="G137" s="90"/>
      <c r="H137" s="64" t="s">
        <v>9</v>
      </c>
      <c r="I137" s="94" t="s">
        <v>10</v>
      </c>
      <c r="J137" s="95"/>
      <c r="K137" s="96">
        <f>+K132</f>
        <v>471.73</v>
      </c>
      <c r="L137" s="96"/>
      <c r="M137" s="96"/>
      <c r="N137" s="96"/>
      <c r="O137" s="96">
        <f>+O50*3</f>
        <v>7.89</v>
      </c>
      <c r="P137" s="96"/>
      <c r="Q137" s="96"/>
      <c r="R137" s="96"/>
      <c r="S137" s="96"/>
      <c r="T137" s="96">
        <f>K137*O137</f>
        <v>3721.9497</v>
      </c>
      <c r="U137" s="96"/>
      <c r="V137" s="96"/>
      <c r="W137" s="96"/>
      <c r="X137" s="96"/>
      <c r="AG137" s="125">
        <f>T137+T138</f>
        <v>8141.57006208</v>
      </c>
      <c r="AI137" s="19"/>
      <c r="AJ137" s="176">
        <v>844.99</v>
      </c>
      <c r="AL137" s="163">
        <f>AG137/AJ137</f>
        <v>9.635108181256582</v>
      </c>
    </row>
    <row r="138" spans="1:38" ht="12.75" customHeight="1">
      <c r="A138" s="86"/>
      <c r="B138" s="87"/>
      <c r="C138" s="91"/>
      <c r="D138" s="92"/>
      <c r="E138" s="92"/>
      <c r="F138" s="92"/>
      <c r="G138" s="93"/>
      <c r="H138" s="64" t="s">
        <v>11</v>
      </c>
      <c r="I138" s="94" t="s">
        <v>12</v>
      </c>
      <c r="J138" s="95"/>
      <c r="K138" s="96">
        <f>+K133</f>
        <v>8165.52</v>
      </c>
      <c r="L138" s="96"/>
      <c r="M138" s="96"/>
      <c r="N138" s="96"/>
      <c r="O138" s="83">
        <f>O137*O$17</f>
        <v>0.5412539999999999</v>
      </c>
      <c r="P138" s="83"/>
      <c r="Q138" s="83"/>
      <c r="R138" s="83"/>
      <c r="S138" s="83"/>
      <c r="T138" s="96">
        <f>K138*O138</f>
        <v>4419.62036208</v>
      </c>
      <c r="U138" s="96"/>
      <c r="V138" s="96"/>
      <c r="W138" s="96"/>
      <c r="X138" s="96"/>
      <c r="AG138" s="126"/>
      <c r="AI138" s="19"/>
      <c r="AJ138" s="177"/>
      <c r="AL138" s="164"/>
    </row>
    <row r="139" spans="1:38" ht="12.75" customHeight="1">
      <c r="A139" s="84" t="s">
        <v>8</v>
      </c>
      <c r="B139" s="85"/>
      <c r="C139" s="88" t="s">
        <v>76</v>
      </c>
      <c r="D139" s="89"/>
      <c r="E139" s="89"/>
      <c r="F139" s="89"/>
      <c r="G139" s="90"/>
      <c r="H139" s="64" t="s">
        <v>9</v>
      </c>
      <c r="I139" s="94" t="s">
        <v>10</v>
      </c>
      <c r="J139" s="95"/>
      <c r="K139" s="96">
        <f>+K134</f>
        <v>471.73</v>
      </c>
      <c r="L139" s="96"/>
      <c r="M139" s="96"/>
      <c r="N139" s="96"/>
      <c r="O139" s="96">
        <f>+O137</f>
        <v>7.89</v>
      </c>
      <c r="P139" s="96"/>
      <c r="Q139" s="96"/>
      <c r="R139" s="96"/>
      <c r="S139" s="96"/>
      <c r="T139" s="96">
        <f>K139*O139</f>
        <v>3721.9497</v>
      </c>
      <c r="U139" s="96"/>
      <c r="V139" s="96"/>
      <c r="W139" s="96"/>
      <c r="X139" s="96"/>
      <c r="AG139" s="125">
        <f>T139+T140</f>
        <v>7812.9977028</v>
      </c>
      <c r="AI139" s="19"/>
      <c r="AJ139" s="176">
        <v>844.99</v>
      </c>
      <c r="AL139" s="163">
        <f>AG139/AJ139</f>
        <v>9.24626055077575</v>
      </c>
    </row>
    <row r="140" spans="1:38" ht="12.75" customHeight="1">
      <c r="A140" s="86"/>
      <c r="B140" s="87"/>
      <c r="C140" s="91"/>
      <c r="D140" s="92"/>
      <c r="E140" s="92"/>
      <c r="F140" s="92"/>
      <c r="G140" s="93"/>
      <c r="H140" s="64" t="s">
        <v>11</v>
      </c>
      <c r="I140" s="94" t="s">
        <v>12</v>
      </c>
      <c r="J140" s="95"/>
      <c r="K140" s="96">
        <f>+K135</f>
        <v>8165.52</v>
      </c>
      <c r="L140" s="96"/>
      <c r="M140" s="96"/>
      <c r="N140" s="96"/>
      <c r="O140" s="83">
        <f>O139*O$19</f>
        <v>0.501015</v>
      </c>
      <c r="P140" s="83"/>
      <c r="Q140" s="83"/>
      <c r="R140" s="83"/>
      <c r="S140" s="83"/>
      <c r="T140" s="96">
        <f>K140*O140</f>
        <v>4091.0480028</v>
      </c>
      <c r="U140" s="96"/>
      <c r="V140" s="96"/>
      <c r="W140" s="96"/>
      <c r="X140" s="96"/>
      <c r="AG140" s="126"/>
      <c r="AI140" s="19"/>
      <c r="AJ140" s="177"/>
      <c r="AL140" s="164"/>
    </row>
    <row r="141" spans="1:39" ht="25.5" customHeight="1">
      <c r="A141" s="108" t="s">
        <v>44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"/>
      <c r="AJ141"/>
      <c r="AL141" s="29" t="s">
        <v>91</v>
      </c>
      <c r="AM141" s="30" t="s">
        <v>92</v>
      </c>
    </row>
    <row r="142" spans="1:38" ht="12.75" customHeight="1">
      <c r="A142" s="84" t="s">
        <v>8</v>
      </c>
      <c r="B142" s="85"/>
      <c r="C142" s="88" t="s">
        <v>90</v>
      </c>
      <c r="D142" s="89"/>
      <c r="E142" s="89"/>
      <c r="F142" s="89"/>
      <c r="G142" s="90"/>
      <c r="H142" s="64" t="s">
        <v>9</v>
      </c>
      <c r="I142" s="94" t="s">
        <v>10</v>
      </c>
      <c r="J142" s="95"/>
      <c r="K142" s="96">
        <f>+K137</f>
        <v>471.73</v>
      </c>
      <c r="L142" s="96"/>
      <c r="M142" s="96"/>
      <c r="N142" s="96"/>
      <c r="O142" s="96">
        <f>+O90*3</f>
        <v>1.6500000000000001</v>
      </c>
      <c r="P142" s="96"/>
      <c r="Q142" s="96"/>
      <c r="R142" s="96"/>
      <c r="S142" s="96"/>
      <c r="T142" s="96">
        <f>K142*O142</f>
        <v>778.3545000000001</v>
      </c>
      <c r="U142" s="96"/>
      <c r="V142" s="96"/>
      <c r="W142" s="96"/>
      <c r="X142" s="96"/>
      <c r="AG142" s="125">
        <f>T142+T143</f>
        <v>1702.6097088000001</v>
      </c>
      <c r="AI142" s="19"/>
      <c r="AJ142" s="176">
        <v>844.99</v>
      </c>
      <c r="AL142" s="163">
        <f>AG142/AJ142</f>
        <v>2.0149465778293236</v>
      </c>
    </row>
    <row r="143" spans="1:38" ht="12.75" customHeight="1">
      <c r="A143" s="86"/>
      <c r="B143" s="87"/>
      <c r="C143" s="91"/>
      <c r="D143" s="92"/>
      <c r="E143" s="92"/>
      <c r="F143" s="92"/>
      <c r="G143" s="93"/>
      <c r="H143" s="64" t="s">
        <v>11</v>
      </c>
      <c r="I143" s="94" t="s">
        <v>12</v>
      </c>
      <c r="J143" s="95"/>
      <c r="K143" s="96">
        <f>+K138</f>
        <v>8165.52</v>
      </c>
      <c r="L143" s="96"/>
      <c r="M143" s="96"/>
      <c r="N143" s="96"/>
      <c r="O143" s="83">
        <f>O142*O$17</f>
        <v>0.11319</v>
      </c>
      <c r="P143" s="83"/>
      <c r="Q143" s="83"/>
      <c r="R143" s="83"/>
      <c r="S143" s="83"/>
      <c r="T143" s="96">
        <f>K143*O143</f>
        <v>924.2552088</v>
      </c>
      <c r="U143" s="96"/>
      <c r="V143" s="96"/>
      <c r="W143" s="96"/>
      <c r="X143" s="96"/>
      <c r="AG143" s="126"/>
      <c r="AI143" s="19"/>
      <c r="AJ143" s="177"/>
      <c r="AL143" s="164"/>
    </row>
    <row r="144" spans="1:38" ht="12.75" customHeight="1">
      <c r="A144" s="84" t="s">
        <v>8</v>
      </c>
      <c r="B144" s="85"/>
      <c r="C144" s="88" t="s">
        <v>76</v>
      </c>
      <c r="D144" s="89"/>
      <c r="E144" s="89"/>
      <c r="F144" s="89"/>
      <c r="G144" s="90"/>
      <c r="H144" s="64" t="s">
        <v>9</v>
      </c>
      <c r="I144" s="94" t="s">
        <v>10</v>
      </c>
      <c r="J144" s="95"/>
      <c r="K144" s="96">
        <f>+K139</f>
        <v>471.73</v>
      </c>
      <c r="L144" s="96"/>
      <c r="M144" s="96"/>
      <c r="N144" s="96"/>
      <c r="O144" s="96">
        <f>+O142</f>
        <v>1.6500000000000001</v>
      </c>
      <c r="P144" s="96"/>
      <c r="Q144" s="96"/>
      <c r="R144" s="96"/>
      <c r="S144" s="96"/>
      <c r="T144" s="96">
        <f>K144*O144</f>
        <v>778.3545000000001</v>
      </c>
      <c r="U144" s="96"/>
      <c r="V144" s="96"/>
      <c r="W144" s="96"/>
      <c r="X144" s="96"/>
      <c r="AG144" s="125">
        <f>T144+T145</f>
        <v>1633.8968580000003</v>
      </c>
      <c r="AI144" s="19"/>
      <c r="AJ144" s="176">
        <v>844.99</v>
      </c>
      <c r="AL144" s="163">
        <f>AG144/AJ144</f>
        <v>1.9336286322915068</v>
      </c>
    </row>
    <row r="145" spans="1:38" ht="12.75" customHeight="1">
      <c r="A145" s="86"/>
      <c r="B145" s="87"/>
      <c r="C145" s="91"/>
      <c r="D145" s="92"/>
      <c r="E145" s="92"/>
      <c r="F145" s="92"/>
      <c r="G145" s="93"/>
      <c r="H145" s="64" t="s">
        <v>11</v>
      </c>
      <c r="I145" s="94" t="s">
        <v>12</v>
      </c>
      <c r="J145" s="95"/>
      <c r="K145" s="96">
        <f>+K140</f>
        <v>8165.52</v>
      </c>
      <c r="L145" s="96"/>
      <c r="M145" s="96"/>
      <c r="N145" s="96"/>
      <c r="O145" s="83">
        <f>O144*O$19</f>
        <v>0.10477500000000001</v>
      </c>
      <c r="P145" s="83"/>
      <c r="Q145" s="83"/>
      <c r="R145" s="83"/>
      <c r="S145" s="83"/>
      <c r="T145" s="96">
        <f>K145*O145</f>
        <v>855.5423580000001</v>
      </c>
      <c r="U145" s="96"/>
      <c r="V145" s="96"/>
      <c r="W145" s="96"/>
      <c r="X145" s="96"/>
      <c r="AG145" s="126"/>
      <c r="AI145" s="19"/>
      <c r="AJ145" s="177"/>
      <c r="AL145" s="164"/>
    </row>
    <row r="146" spans="1:33" s="20" customFormat="1" ht="25.5" customHeight="1">
      <c r="A146" s="108" t="s">
        <v>45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</row>
    <row r="147" spans="1:38" ht="12.75" customHeight="1">
      <c r="A147" s="84" t="s">
        <v>8</v>
      </c>
      <c r="B147" s="85"/>
      <c r="C147" s="88" t="s">
        <v>90</v>
      </c>
      <c r="D147" s="89"/>
      <c r="E147" s="89"/>
      <c r="F147" s="89"/>
      <c r="G147" s="90"/>
      <c r="H147" s="64" t="s">
        <v>9</v>
      </c>
      <c r="I147" s="94" t="s">
        <v>10</v>
      </c>
      <c r="J147" s="95"/>
      <c r="K147" s="96">
        <f>+K142</f>
        <v>471.73</v>
      </c>
      <c r="L147" s="96"/>
      <c r="M147" s="96"/>
      <c r="N147" s="96"/>
      <c r="O147" s="96">
        <f>+O98*3</f>
        <v>5.7299999999999995</v>
      </c>
      <c r="P147" s="96"/>
      <c r="Q147" s="96"/>
      <c r="R147" s="96"/>
      <c r="S147" s="96"/>
      <c r="T147" s="96">
        <f>K147*O147</f>
        <v>2703.0128999999997</v>
      </c>
      <c r="U147" s="96"/>
      <c r="V147" s="96"/>
      <c r="W147" s="96"/>
      <c r="X147" s="96"/>
      <c r="AG147" s="125">
        <f>T147+T148</f>
        <v>5912.699170559999</v>
      </c>
      <c r="AI147" s="19"/>
      <c r="AJ147" s="176">
        <v>844.99</v>
      </c>
      <c r="AL147" s="163">
        <f>AG147/AJ147</f>
        <v>6.997359933916377</v>
      </c>
    </row>
    <row r="148" spans="1:38" ht="12.75" customHeight="1">
      <c r="A148" s="86"/>
      <c r="B148" s="87"/>
      <c r="C148" s="91"/>
      <c r="D148" s="92"/>
      <c r="E148" s="92"/>
      <c r="F148" s="92"/>
      <c r="G148" s="93"/>
      <c r="H148" s="64" t="s">
        <v>11</v>
      </c>
      <c r="I148" s="94" t="s">
        <v>12</v>
      </c>
      <c r="J148" s="95"/>
      <c r="K148" s="96">
        <f>+K143</f>
        <v>8165.52</v>
      </c>
      <c r="L148" s="96"/>
      <c r="M148" s="96"/>
      <c r="N148" s="96"/>
      <c r="O148" s="83">
        <f>O147*O$17</f>
        <v>0.3930779999999999</v>
      </c>
      <c r="P148" s="83"/>
      <c r="Q148" s="83"/>
      <c r="R148" s="83"/>
      <c r="S148" s="83"/>
      <c r="T148" s="96">
        <f>K148*O148</f>
        <v>3209.6862705599997</v>
      </c>
      <c r="U148" s="96"/>
      <c r="V148" s="96"/>
      <c r="W148" s="96"/>
      <c r="X148" s="96"/>
      <c r="AG148" s="126"/>
      <c r="AI148" s="19"/>
      <c r="AJ148" s="177"/>
      <c r="AL148" s="164"/>
    </row>
    <row r="149" spans="1:38" ht="12.75" customHeight="1">
      <c r="A149" s="84" t="s">
        <v>8</v>
      </c>
      <c r="B149" s="85"/>
      <c r="C149" s="88" t="s">
        <v>76</v>
      </c>
      <c r="D149" s="89"/>
      <c r="E149" s="89"/>
      <c r="F149" s="89"/>
      <c r="G149" s="90"/>
      <c r="H149" s="64" t="s">
        <v>9</v>
      </c>
      <c r="I149" s="94" t="s">
        <v>10</v>
      </c>
      <c r="J149" s="95"/>
      <c r="K149" s="96">
        <f>+K144</f>
        <v>471.73</v>
      </c>
      <c r="L149" s="96"/>
      <c r="M149" s="96"/>
      <c r="N149" s="96"/>
      <c r="O149" s="96">
        <f>+O147</f>
        <v>5.7299999999999995</v>
      </c>
      <c r="P149" s="96"/>
      <c r="Q149" s="96"/>
      <c r="R149" s="96"/>
      <c r="S149" s="96"/>
      <c r="T149" s="96">
        <f>K149*O149</f>
        <v>2703.0128999999997</v>
      </c>
      <c r="U149" s="96"/>
      <c r="V149" s="96"/>
      <c r="W149" s="96"/>
      <c r="X149" s="96"/>
      <c r="AG149" s="125">
        <f>T149+T150</f>
        <v>5674.078179599999</v>
      </c>
      <c r="AI149" s="19"/>
      <c r="AJ149" s="176">
        <v>844.99</v>
      </c>
      <c r="AL149" s="163">
        <f>AG149/AJ149</f>
        <v>6.714964886685048</v>
      </c>
    </row>
    <row r="150" spans="1:38" ht="12.75" customHeight="1">
      <c r="A150" s="86"/>
      <c r="B150" s="87"/>
      <c r="C150" s="91"/>
      <c r="D150" s="92"/>
      <c r="E150" s="92"/>
      <c r="F150" s="92"/>
      <c r="G150" s="93"/>
      <c r="H150" s="64" t="s">
        <v>11</v>
      </c>
      <c r="I150" s="94" t="s">
        <v>12</v>
      </c>
      <c r="J150" s="95"/>
      <c r="K150" s="96">
        <f>+K145</f>
        <v>8165.52</v>
      </c>
      <c r="L150" s="96"/>
      <c r="M150" s="96"/>
      <c r="N150" s="96"/>
      <c r="O150" s="83">
        <f>O149*O$19</f>
        <v>0.363855</v>
      </c>
      <c r="P150" s="83"/>
      <c r="Q150" s="83"/>
      <c r="R150" s="83"/>
      <c r="S150" s="83"/>
      <c r="T150" s="96">
        <f>K150*O150</f>
        <v>2971.0652796</v>
      </c>
      <c r="U150" s="96"/>
      <c r="V150" s="96"/>
      <c r="W150" s="96"/>
      <c r="X150" s="96"/>
      <c r="AG150" s="126"/>
      <c r="AI150" s="19"/>
      <c r="AJ150" s="177"/>
      <c r="AL150" s="164"/>
    </row>
    <row r="151" spans="4:36" ht="15" customHeight="1">
      <c r="D151" s="61"/>
      <c r="E151" s="61"/>
      <c r="F151" s="61"/>
      <c r="G151" s="61"/>
      <c r="H151" s="61"/>
      <c r="I151" s="61"/>
      <c r="J151" s="61"/>
      <c r="AG151" s="14"/>
      <c r="AI151" s="19"/>
      <c r="AJ151"/>
    </row>
    <row r="152" spans="1:35" s="5" customFormat="1" ht="18">
      <c r="A152" s="119" t="s">
        <v>13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4"/>
      <c r="AG152" s="38"/>
      <c r="AH152"/>
      <c r="AI152" s="39"/>
    </row>
    <row r="153" spans="33:36" ht="12.75" hidden="1">
      <c r="AG153" s="14"/>
      <c r="AI153" s="19"/>
      <c r="AJ153"/>
    </row>
    <row r="154" spans="1:36" ht="64.5" customHeight="1">
      <c r="A154" s="130" t="s">
        <v>5</v>
      </c>
      <c r="B154" s="131"/>
      <c r="C154" s="131"/>
      <c r="D154" s="131"/>
      <c r="E154" s="131"/>
      <c r="F154" s="131"/>
      <c r="G154" s="131"/>
      <c r="H154" s="132"/>
      <c r="I154" s="136" t="s">
        <v>14</v>
      </c>
      <c r="J154" s="136"/>
      <c r="K154" s="136"/>
      <c r="L154" s="136"/>
      <c r="M154" s="136"/>
      <c r="N154" s="136"/>
      <c r="O154" s="137" t="s">
        <v>15</v>
      </c>
      <c r="P154" s="138"/>
      <c r="Q154" s="138"/>
      <c r="R154" s="138"/>
      <c r="S154" s="139"/>
      <c r="T154" s="136" t="s">
        <v>16</v>
      </c>
      <c r="U154" s="136"/>
      <c r="V154" s="136"/>
      <c r="W154" s="136"/>
      <c r="X154" s="136"/>
      <c r="Y154" s="136"/>
      <c r="Z154" s="136" t="s">
        <v>17</v>
      </c>
      <c r="AA154" s="136"/>
      <c r="AB154" s="136"/>
      <c r="AC154" s="136"/>
      <c r="AD154" s="136"/>
      <c r="AE154" s="136"/>
      <c r="AF154" s="72"/>
      <c r="AG154" s="14"/>
      <c r="AI154" s="19"/>
      <c r="AJ154"/>
    </row>
    <row r="155" spans="1:36" ht="12.75" customHeight="1">
      <c r="A155" s="133"/>
      <c r="B155" s="134"/>
      <c r="C155" s="134"/>
      <c r="D155" s="134"/>
      <c r="E155" s="134"/>
      <c r="F155" s="134"/>
      <c r="G155" s="134"/>
      <c r="H155" s="135"/>
      <c r="I155" s="136" t="s">
        <v>18</v>
      </c>
      <c r="J155" s="136"/>
      <c r="K155" s="136"/>
      <c r="L155" s="136"/>
      <c r="M155" s="136"/>
      <c r="N155" s="136"/>
      <c r="O155" s="137" t="s">
        <v>19</v>
      </c>
      <c r="P155" s="138"/>
      <c r="Q155" s="138"/>
      <c r="R155" s="138"/>
      <c r="S155" s="139"/>
      <c r="T155" s="136" t="s">
        <v>20</v>
      </c>
      <c r="U155" s="136"/>
      <c r="V155" s="136"/>
      <c r="W155" s="136"/>
      <c r="X155" s="136"/>
      <c r="Y155" s="136"/>
      <c r="Z155" s="136" t="s">
        <v>21</v>
      </c>
      <c r="AA155" s="136"/>
      <c r="AB155" s="136"/>
      <c r="AC155" s="136"/>
      <c r="AD155" s="136"/>
      <c r="AE155" s="136"/>
      <c r="AF155" s="73"/>
      <c r="AG155" s="14"/>
      <c r="AI155" s="19"/>
      <c r="AJ155"/>
    </row>
    <row r="156" spans="1:38" s="7" customFormat="1" ht="24.75" customHeight="1">
      <c r="A156" s="140">
        <v>1</v>
      </c>
      <c r="B156" s="141"/>
      <c r="C156" s="141"/>
      <c r="D156" s="141"/>
      <c r="E156" s="141"/>
      <c r="F156" s="141"/>
      <c r="G156" s="141"/>
      <c r="H156" s="142"/>
      <c r="I156" s="143">
        <v>2</v>
      </c>
      <c r="J156" s="143"/>
      <c r="K156" s="143"/>
      <c r="L156" s="143"/>
      <c r="M156" s="143"/>
      <c r="N156" s="143"/>
      <c r="O156" s="144">
        <v>3</v>
      </c>
      <c r="P156" s="145"/>
      <c r="Q156" s="145"/>
      <c r="R156" s="145"/>
      <c r="S156" s="146"/>
      <c r="T156" s="143">
        <v>4</v>
      </c>
      <c r="U156" s="143"/>
      <c r="V156" s="143"/>
      <c r="W156" s="143"/>
      <c r="X156" s="143"/>
      <c r="Y156" s="143"/>
      <c r="Z156" s="143" t="s">
        <v>22</v>
      </c>
      <c r="AA156" s="143"/>
      <c r="AB156" s="143"/>
      <c r="AC156" s="143"/>
      <c r="AD156" s="143"/>
      <c r="AE156" s="143"/>
      <c r="AF156" s="74"/>
      <c r="AG156" s="40" t="s">
        <v>32</v>
      </c>
      <c r="AH156"/>
      <c r="AI156" s="41"/>
      <c r="AJ156" s="40" t="s">
        <v>48</v>
      </c>
      <c r="AL156" s="40" t="s">
        <v>31</v>
      </c>
    </row>
    <row r="157" spans="1:38" s="21" customFormat="1" ht="23.25" customHeight="1">
      <c r="A157" s="147" t="s">
        <v>49</v>
      </c>
      <c r="B157" s="148"/>
      <c r="C157" s="148"/>
      <c r="D157" s="148"/>
      <c r="E157" s="148"/>
      <c r="F157" s="148"/>
      <c r="G157" s="148"/>
      <c r="H157" s="85"/>
      <c r="I157" s="150">
        <v>19.8</v>
      </c>
      <c r="J157" s="150"/>
      <c r="K157" s="150"/>
      <c r="L157" s="150"/>
      <c r="M157" s="150"/>
      <c r="N157" s="150"/>
      <c r="O157" s="151">
        <f>+'[7]Шуш_3 эт и выше'!O253</f>
        <v>0.0446</v>
      </c>
      <c r="P157" s="152"/>
      <c r="Q157" s="152"/>
      <c r="R157" s="152"/>
      <c r="S157" s="153"/>
      <c r="T157" s="154">
        <f>K17</f>
        <v>8165.52</v>
      </c>
      <c r="U157" s="154"/>
      <c r="V157" s="154"/>
      <c r="W157" s="154"/>
      <c r="X157" s="154"/>
      <c r="Y157" s="154"/>
      <c r="Z157" s="155">
        <f>I157*O157*T157</f>
        <v>7210.807401600001</v>
      </c>
      <c r="AA157" s="155"/>
      <c r="AB157" s="155"/>
      <c r="AC157" s="155"/>
      <c r="AD157" s="155"/>
      <c r="AE157" s="155"/>
      <c r="AF157" s="62"/>
      <c r="AG157" s="42">
        <f>O157*T157</f>
        <v>364.18219200000004</v>
      </c>
      <c r="AH157"/>
      <c r="AI157" s="43"/>
      <c r="AJ157" s="44">
        <v>54.52</v>
      </c>
      <c r="AL157" s="63">
        <f>AG157/AJ157</f>
        <v>6.679790755685987</v>
      </c>
    </row>
    <row r="158" spans="1:35" s="21" customFormat="1" ht="34.5" customHeight="1">
      <c r="A158" s="86"/>
      <c r="B158" s="149"/>
      <c r="C158" s="149"/>
      <c r="D158" s="149"/>
      <c r="E158" s="149"/>
      <c r="F158" s="149"/>
      <c r="G158" s="149"/>
      <c r="H158" s="87"/>
      <c r="I158" s="156" t="str">
        <f>CONCATENATE(I157," ",I155," х ",O157," ",O155," х ",T157," ",T155," = ",Z157," ",Z155)</f>
        <v>19,8 кв.м х 0,0446 Гкал/кв.м х 8165,52 руб./Гкал = 7210,8074016 руб.</v>
      </c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75"/>
      <c r="AG158" s="45"/>
      <c r="AH158"/>
      <c r="AI158" s="43"/>
    </row>
    <row r="159" spans="1:38" s="21" customFormat="1" ht="23.25" customHeight="1">
      <c r="A159" s="147" t="s">
        <v>85</v>
      </c>
      <c r="B159" s="148"/>
      <c r="C159" s="148"/>
      <c r="D159" s="148"/>
      <c r="E159" s="148"/>
      <c r="F159" s="148"/>
      <c r="G159" s="148"/>
      <c r="H159" s="85"/>
      <c r="I159" s="150">
        <v>19.8</v>
      </c>
      <c r="J159" s="150"/>
      <c r="K159" s="150"/>
      <c r="L159" s="150"/>
      <c r="M159" s="150"/>
      <c r="N159" s="150"/>
      <c r="O159" s="151">
        <f>+'[7]Шуш_3 эт и выше'!O255</f>
        <v>0.0452</v>
      </c>
      <c r="P159" s="152"/>
      <c r="Q159" s="152"/>
      <c r="R159" s="152"/>
      <c r="S159" s="153"/>
      <c r="T159" s="154">
        <f>+T157</f>
        <v>8165.52</v>
      </c>
      <c r="U159" s="154"/>
      <c r="V159" s="154"/>
      <c r="W159" s="154"/>
      <c r="X159" s="154"/>
      <c r="Y159" s="154"/>
      <c r="Z159" s="155">
        <f>I159*O159*T159</f>
        <v>7307.8137792</v>
      </c>
      <c r="AA159" s="155"/>
      <c r="AB159" s="155"/>
      <c r="AC159" s="155"/>
      <c r="AD159" s="155"/>
      <c r="AE159" s="155"/>
      <c r="AF159" s="62"/>
      <c r="AG159" s="42">
        <f>O159*T159</f>
        <v>369.081504</v>
      </c>
      <c r="AH159"/>
      <c r="AI159" s="43"/>
      <c r="AJ159" s="44">
        <v>54.52</v>
      </c>
      <c r="AL159" s="63">
        <f>AG159/AJ159</f>
        <v>6.769653411592076</v>
      </c>
    </row>
    <row r="160" spans="1:35" s="21" customFormat="1" ht="21" customHeight="1">
      <c r="A160" s="86"/>
      <c r="B160" s="149"/>
      <c r="C160" s="149"/>
      <c r="D160" s="149"/>
      <c r="E160" s="149"/>
      <c r="F160" s="149"/>
      <c r="G160" s="149"/>
      <c r="H160" s="87"/>
      <c r="I160" s="156" t="str">
        <f>CONCATENATE(I159," ",I$155," х ",O159," ",O$155," х ",T159," ",T$155," = ",Z159," ",Z$155)</f>
        <v>19,8 кв.м х 0,0452 Гкал/кв.м х 8165,52 руб./Гкал = 7307,8137792 руб.</v>
      </c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75"/>
      <c r="AG160" s="45"/>
      <c r="AH160"/>
      <c r="AI160" s="43"/>
    </row>
    <row r="161" spans="1:38" s="21" customFormat="1" ht="21" customHeight="1">
      <c r="A161" s="147" t="s">
        <v>95</v>
      </c>
      <c r="B161" s="148"/>
      <c r="C161" s="148"/>
      <c r="D161" s="148"/>
      <c r="E161" s="148"/>
      <c r="F161" s="148"/>
      <c r="G161" s="148"/>
      <c r="H161" s="85"/>
      <c r="I161" s="150">
        <v>19.8</v>
      </c>
      <c r="J161" s="150"/>
      <c r="K161" s="150"/>
      <c r="L161" s="150"/>
      <c r="M161" s="150"/>
      <c r="N161" s="150"/>
      <c r="O161" s="151">
        <f>+'[7]Шуш_3 эт и выше'!O257</f>
        <v>0.0451</v>
      </c>
      <c r="P161" s="152"/>
      <c r="Q161" s="152"/>
      <c r="R161" s="152"/>
      <c r="S161" s="153"/>
      <c r="T161" s="154">
        <f>+T157</f>
        <v>8165.52</v>
      </c>
      <c r="U161" s="154"/>
      <c r="V161" s="154"/>
      <c r="W161" s="154"/>
      <c r="X161" s="154"/>
      <c r="Y161" s="154"/>
      <c r="Z161" s="155">
        <f>I161*O161*T161</f>
        <v>7291.646049600001</v>
      </c>
      <c r="AA161" s="155"/>
      <c r="AB161" s="155"/>
      <c r="AC161" s="155"/>
      <c r="AD161" s="155"/>
      <c r="AE161" s="155"/>
      <c r="AF161" s="62"/>
      <c r="AG161" s="42">
        <f>O161*T161</f>
        <v>368.26495200000005</v>
      </c>
      <c r="AH161"/>
      <c r="AI161" s="43"/>
      <c r="AJ161" s="44">
        <v>54.52</v>
      </c>
      <c r="AL161" s="63">
        <f>AG161/AJ161</f>
        <v>6.754676302274396</v>
      </c>
    </row>
    <row r="162" spans="1:35" s="21" customFormat="1" ht="20.25" customHeight="1">
      <c r="A162" s="86"/>
      <c r="B162" s="149"/>
      <c r="C162" s="149"/>
      <c r="D162" s="149"/>
      <c r="E162" s="149"/>
      <c r="F162" s="149"/>
      <c r="G162" s="149"/>
      <c r="H162" s="87"/>
      <c r="I162" s="156" t="str">
        <f>CONCATENATE(I161," ",I$155," х ",O161," ",O$155," х ",T161," ",T$155," = ",Z161," ",Z$155)</f>
        <v>19,8 кв.м х 0,0451 Гкал/кв.м х 8165,52 руб./Гкал = 7291,6460496 руб.</v>
      </c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75"/>
      <c r="AG162" s="45"/>
      <c r="AH162"/>
      <c r="AI162" s="43"/>
    </row>
    <row r="163" spans="1:38" s="21" customFormat="1" ht="27.75" customHeight="1">
      <c r="A163" s="147" t="s">
        <v>86</v>
      </c>
      <c r="B163" s="148"/>
      <c r="C163" s="148"/>
      <c r="D163" s="148"/>
      <c r="E163" s="148"/>
      <c r="F163" s="148"/>
      <c r="G163" s="148"/>
      <c r="H163" s="85"/>
      <c r="I163" s="150">
        <v>19.8</v>
      </c>
      <c r="J163" s="150"/>
      <c r="K163" s="150"/>
      <c r="L163" s="150"/>
      <c r="M163" s="150"/>
      <c r="N163" s="150"/>
      <c r="O163" s="151">
        <f>+'[7]Шуш_3 эт и выше'!O259</f>
        <v>0.0444</v>
      </c>
      <c r="P163" s="152"/>
      <c r="Q163" s="152"/>
      <c r="R163" s="152"/>
      <c r="S163" s="153"/>
      <c r="T163" s="154">
        <f>+T157</f>
        <v>8165.52</v>
      </c>
      <c r="U163" s="154"/>
      <c r="V163" s="154"/>
      <c r="W163" s="154"/>
      <c r="X163" s="154"/>
      <c r="Y163" s="154"/>
      <c r="Z163" s="155">
        <f>I163*O163*T163</f>
        <v>7178.471942400001</v>
      </c>
      <c r="AA163" s="155"/>
      <c r="AB163" s="155"/>
      <c r="AC163" s="155"/>
      <c r="AD163" s="155"/>
      <c r="AE163" s="155"/>
      <c r="AF163" s="62"/>
      <c r="AG163" s="42">
        <f>O163*T163</f>
        <v>362.54908800000004</v>
      </c>
      <c r="AH163"/>
      <c r="AI163" s="43"/>
      <c r="AJ163" s="44">
        <v>54.52</v>
      </c>
      <c r="AL163" s="63">
        <f>AG163/AJ163</f>
        <v>6.649836537050624</v>
      </c>
    </row>
    <row r="164" spans="1:35" s="21" customFormat="1" ht="29.25" customHeight="1">
      <c r="A164" s="86"/>
      <c r="B164" s="149"/>
      <c r="C164" s="149"/>
      <c r="D164" s="149"/>
      <c r="E164" s="149"/>
      <c r="F164" s="149"/>
      <c r="G164" s="149"/>
      <c r="H164" s="87"/>
      <c r="I164" s="156" t="str">
        <f>CONCATENATE(I163," ",I$155," х ",O163," ",O$155," х ",T163," ",T$155," = ",Z163," ",Z$155)</f>
        <v>19,8 кв.м х 0,0444 Гкал/кв.м х 8165,52 руб./Гкал = 7178,4719424 руб.</v>
      </c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75"/>
      <c r="AG164" s="45"/>
      <c r="AH164"/>
      <c r="AI164" s="43"/>
    </row>
    <row r="165" spans="1:38" s="21" customFormat="1" ht="23.25" customHeight="1" hidden="1">
      <c r="A165" s="147" t="s">
        <v>87</v>
      </c>
      <c r="B165" s="148"/>
      <c r="C165" s="148"/>
      <c r="D165" s="148"/>
      <c r="E165" s="148"/>
      <c r="F165" s="148"/>
      <c r="G165" s="148"/>
      <c r="H165" s="85"/>
      <c r="I165" s="150">
        <v>19.8</v>
      </c>
      <c r="J165" s="150"/>
      <c r="K165" s="150"/>
      <c r="L165" s="150"/>
      <c r="M165" s="150"/>
      <c r="N165" s="150"/>
      <c r="O165" s="151">
        <f>+'[7]Шуш_3 эт и выше'!O261</f>
        <v>0.0284</v>
      </c>
      <c r="P165" s="152"/>
      <c r="Q165" s="152"/>
      <c r="R165" s="152"/>
      <c r="S165" s="153"/>
      <c r="T165" s="154">
        <f>+T157</f>
        <v>8165.52</v>
      </c>
      <c r="U165" s="154"/>
      <c r="V165" s="154"/>
      <c r="W165" s="154"/>
      <c r="X165" s="154"/>
      <c r="Y165" s="154"/>
      <c r="Z165" s="155">
        <f>I165*O165*T165</f>
        <v>4591.6352064</v>
      </c>
      <c r="AA165" s="155"/>
      <c r="AB165" s="155"/>
      <c r="AC165" s="155"/>
      <c r="AD165" s="155"/>
      <c r="AE165" s="155"/>
      <c r="AF165" s="62"/>
      <c r="AG165" s="42">
        <f>O165*T165</f>
        <v>231.90076800000003</v>
      </c>
      <c r="AH165"/>
      <c r="AI165" s="43"/>
      <c r="AJ165" s="44">
        <v>54.52</v>
      </c>
      <c r="AL165" s="63">
        <f>AG165/AJ165</f>
        <v>4.25349904622157</v>
      </c>
    </row>
    <row r="166" spans="1:35" s="21" customFormat="1" ht="29.25" customHeight="1" hidden="1">
      <c r="A166" s="86"/>
      <c r="B166" s="149"/>
      <c r="C166" s="149"/>
      <c r="D166" s="149"/>
      <c r="E166" s="149"/>
      <c r="F166" s="149"/>
      <c r="G166" s="149"/>
      <c r="H166" s="87"/>
      <c r="I166" s="156" t="str">
        <f>CONCATENATE(I165," ",I$155," х ",O165," ",O$155," х ",T165," ",T$155," = ",Z165," ",Z$155)</f>
        <v>19,8 кв.м х 0,0284 Гкал/кв.м х 8165,52 руб./Гкал = 4591,6352064 руб.</v>
      </c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75"/>
      <c r="AG166" s="45"/>
      <c r="AH166"/>
      <c r="AI166" s="43"/>
    </row>
    <row r="167" spans="1:38" s="21" customFormat="1" ht="23.25" customHeight="1" hidden="1">
      <c r="A167" s="147" t="s">
        <v>54</v>
      </c>
      <c r="B167" s="148"/>
      <c r="C167" s="148"/>
      <c r="D167" s="148"/>
      <c r="E167" s="148"/>
      <c r="F167" s="148"/>
      <c r="G167" s="148"/>
      <c r="H167" s="85"/>
      <c r="I167" s="150">
        <v>19.8</v>
      </c>
      <c r="J167" s="150"/>
      <c r="K167" s="150"/>
      <c r="L167" s="150"/>
      <c r="M167" s="150"/>
      <c r="N167" s="150"/>
      <c r="O167" s="151">
        <f>+'[7]Шуш_3 эт и выше'!O263</f>
        <v>0.0287</v>
      </c>
      <c r="P167" s="152"/>
      <c r="Q167" s="152"/>
      <c r="R167" s="152"/>
      <c r="S167" s="153"/>
      <c r="T167" s="154">
        <f>+T157</f>
        <v>8165.52</v>
      </c>
      <c r="U167" s="154"/>
      <c r="V167" s="154"/>
      <c r="W167" s="154"/>
      <c r="X167" s="154"/>
      <c r="Y167" s="154"/>
      <c r="Z167" s="155">
        <f>I167*O167*T167</f>
        <v>4640.138395200001</v>
      </c>
      <c r="AA167" s="155"/>
      <c r="AB167" s="155"/>
      <c r="AC167" s="155"/>
      <c r="AD167" s="155"/>
      <c r="AE167" s="155"/>
      <c r="AF167" s="62"/>
      <c r="AG167" s="42">
        <f>O167*T167</f>
        <v>234.350424</v>
      </c>
      <c r="AH167"/>
      <c r="AI167" s="43"/>
      <c r="AJ167" s="44">
        <v>54.52</v>
      </c>
      <c r="AL167" s="63">
        <f>AG167/AJ167</f>
        <v>4.298430374174615</v>
      </c>
    </row>
    <row r="168" spans="1:35" s="21" customFormat="1" ht="34.5" customHeight="1" hidden="1">
      <c r="A168" s="86"/>
      <c r="B168" s="149"/>
      <c r="C168" s="149"/>
      <c r="D168" s="149"/>
      <c r="E168" s="149"/>
      <c r="F168" s="149"/>
      <c r="G168" s="149"/>
      <c r="H168" s="87"/>
      <c r="I168" s="156" t="str">
        <f>CONCATENATE(I167," ",I$155," х ",O167," ",O$155," х ",T167," ",T$155," = ",Z167," ",Z$155)</f>
        <v>19,8 кв.м х 0,0287 Гкал/кв.м х 8165,52 руб./Гкал = 4640,1383952 руб.</v>
      </c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75"/>
      <c r="AG168" s="45"/>
      <c r="AH168"/>
      <c r="AI168" s="43"/>
    </row>
    <row r="169" spans="1:38" s="21" customFormat="1" ht="30.75" customHeight="1" hidden="1">
      <c r="A169" s="147" t="s">
        <v>55</v>
      </c>
      <c r="B169" s="148"/>
      <c r="C169" s="148"/>
      <c r="D169" s="148"/>
      <c r="E169" s="148"/>
      <c r="F169" s="148"/>
      <c r="G169" s="148"/>
      <c r="H169" s="85"/>
      <c r="I169" s="150">
        <v>19.8</v>
      </c>
      <c r="J169" s="150"/>
      <c r="K169" s="150"/>
      <c r="L169" s="150"/>
      <c r="M169" s="150"/>
      <c r="N169" s="150"/>
      <c r="O169" s="151">
        <v>0.0243</v>
      </c>
      <c r="P169" s="152"/>
      <c r="Q169" s="152"/>
      <c r="R169" s="152"/>
      <c r="S169" s="153"/>
      <c r="T169" s="154">
        <f>+T161</f>
        <v>8165.52</v>
      </c>
      <c r="U169" s="154"/>
      <c r="V169" s="154"/>
      <c r="W169" s="154"/>
      <c r="X169" s="154"/>
      <c r="Y169" s="154"/>
      <c r="Z169" s="155">
        <f>I169*O169*T169</f>
        <v>3928.7582928</v>
      </c>
      <c r="AA169" s="155"/>
      <c r="AB169" s="155"/>
      <c r="AC169" s="155"/>
      <c r="AD169" s="155"/>
      <c r="AE169" s="155"/>
      <c r="AF169" s="62"/>
      <c r="AG169" s="42">
        <f>O169*T169</f>
        <v>198.422136</v>
      </c>
      <c r="AH169"/>
      <c r="AI169" s="43"/>
      <c r="AJ169" s="44">
        <v>54.52</v>
      </c>
      <c r="AL169" s="63">
        <f>AG169/AJ169</f>
        <v>3.639437564196625</v>
      </c>
    </row>
    <row r="170" spans="1:35" s="21" customFormat="1" ht="30.75" customHeight="1" hidden="1">
      <c r="A170" s="86"/>
      <c r="B170" s="149"/>
      <c r="C170" s="149"/>
      <c r="D170" s="149"/>
      <c r="E170" s="149"/>
      <c r="F170" s="149"/>
      <c r="G170" s="149"/>
      <c r="H170" s="87"/>
      <c r="I170" s="156" t="str">
        <f>CONCATENATE(I169," ",I$155," х ",O169," ",O$155," х ",T169," ",T$155," = ",Z169," ",Z$155)</f>
        <v>19,8 кв.м х 0,0243 Гкал/кв.м х 8165,52 руб./Гкал = 3928,7582928 руб.</v>
      </c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75"/>
      <c r="AG170" s="45"/>
      <c r="AH170"/>
      <c r="AI170" s="43"/>
    </row>
    <row r="171" spans="1:38" s="21" customFormat="1" ht="30.75" customHeight="1" hidden="1">
      <c r="A171" s="147" t="s">
        <v>56</v>
      </c>
      <c r="B171" s="148"/>
      <c r="C171" s="148"/>
      <c r="D171" s="148"/>
      <c r="E171" s="148"/>
      <c r="F171" s="148"/>
      <c r="G171" s="148"/>
      <c r="H171" s="85"/>
      <c r="I171" s="150">
        <v>19.8</v>
      </c>
      <c r="J171" s="150"/>
      <c r="K171" s="150"/>
      <c r="L171" s="150"/>
      <c r="M171" s="150"/>
      <c r="N171" s="150"/>
      <c r="O171" s="151">
        <v>0.0247</v>
      </c>
      <c r="P171" s="152"/>
      <c r="Q171" s="152"/>
      <c r="R171" s="152"/>
      <c r="S171" s="153"/>
      <c r="T171" s="154">
        <f>+T161</f>
        <v>8165.52</v>
      </c>
      <c r="U171" s="154"/>
      <c r="V171" s="154"/>
      <c r="W171" s="154"/>
      <c r="X171" s="154"/>
      <c r="Y171" s="154"/>
      <c r="Z171" s="155">
        <f>I171*O171*T171</f>
        <v>3993.4292112000003</v>
      </c>
      <c r="AA171" s="155"/>
      <c r="AB171" s="155"/>
      <c r="AC171" s="155"/>
      <c r="AD171" s="155"/>
      <c r="AE171" s="155"/>
      <c r="AF171" s="62"/>
      <c r="AG171" s="42">
        <f>O171*T171</f>
        <v>201.688344</v>
      </c>
      <c r="AH171"/>
      <c r="AI171" s="43"/>
      <c r="AJ171" s="44">
        <v>54.52</v>
      </c>
      <c r="AL171" s="63">
        <f>AG171/AJ171</f>
        <v>3.6993460014673514</v>
      </c>
    </row>
    <row r="172" spans="1:35" s="21" customFormat="1" ht="30.75" customHeight="1" hidden="1">
      <c r="A172" s="86"/>
      <c r="B172" s="149"/>
      <c r="C172" s="149"/>
      <c r="D172" s="149"/>
      <c r="E172" s="149"/>
      <c r="F172" s="149"/>
      <c r="G172" s="149"/>
      <c r="H172" s="87"/>
      <c r="I172" s="156" t="str">
        <f>CONCATENATE(I171," ",I$155," х ",O171," ",O$155," х ",T171," ",T$155," = ",Z171," ",Z$155)</f>
        <v>19,8 кв.м х 0,0247 Гкал/кв.м х 8165,52 руб./Гкал = 3993,4292112 руб.</v>
      </c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75"/>
      <c r="AG172" s="45"/>
      <c r="AH172"/>
      <c r="AI172" s="43"/>
    </row>
    <row r="173" spans="1:38" s="21" customFormat="1" ht="23.25" customHeight="1" hidden="1">
      <c r="A173" s="147" t="s">
        <v>57</v>
      </c>
      <c r="B173" s="148"/>
      <c r="C173" s="148"/>
      <c r="D173" s="148"/>
      <c r="E173" s="148"/>
      <c r="F173" s="148"/>
      <c r="G173" s="148"/>
      <c r="H173" s="85"/>
      <c r="I173" s="150">
        <v>19.8</v>
      </c>
      <c r="J173" s="150"/>
      <c r="K173" s="150"/>
      <c r="L173" s="150"/>
      <c r="M173" s="150"/>
      <c r="N173" s="150"/>
      <c r="O173" s="151">
        <f>+'[7]Шуш_3 эт и выше'!O269</f>
        <v>0.0192</v>
      </c>
      <c r="P173" s="152"/>
      <c r="Q173" s="152"/>
      <c r="R173" s="152"/>
      <c r="S173" s="153"/>
      <c r="T173" s="154">
        <f>+T157</f>
        <v>8165.52</v>
      </c>
      <c r="U173" s="154"/>
      <c r="V173" s="154"/>
      <c r="W173" s="154"/>
      <c r="X173" s="154"/>
      <c r="Y173" s="154"/>
      <c r="Z173" s="155">
        <f>I173*O173*T173</f>
        <v>3104.2040832000002</v>
      </c>
      <c r="AA173" s="155"/>
      <c r="AB173" s="155"/>
      <c r="AC173" s="155"/>
      <c r="AD173" s="155"/>
      <c r="AE173" s="155"/>
      <c r="AF173" s="62"/>
      <c r="AG173" s="42">
        <f>O173*T173</f>
        <v>156.777984</v>
      </c>
      <c r="AH173"/>
      <c r="AI173" s="43"/>
      <c r="AJ173" s="44">
        <v>54.52</v>
      </c>
      <c r="AL173" s="63">
        <f>AG173/AJ173</f>
        <v>2.8756049889948643</v>
      </c>
    </row>
    <row r="174" spans="1:35" s="21" customFormat="1" ht="43.5" customHeight="1" hidden="1">
      <c r="A174" s="86"/>
      <c r="B174" s="149"/>
      <c r="C174" s="149"/>
      <c r="D174" s="149"/>
      <c r="E174" s="149"/>
      <c r="F174" s="149"/>
      <c r="G174" s="149"/>
      <c r="H174" s="87"/>
      <c r="I174" s="156" t="str">
        <f>CONCATENATE(I173," ",I167," х ",O173," ",O167," х ",T173," ",T167," = ",Z173," ",Z167)</f>
        <v>19,8 19,8 х 0,0192 0,0287 х 8165,52 8165,52 = 3104,2040832 4640,1383952</v>
      </c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75"/>
      <c r="AG174" s="45"/>
      <c r="AH174"/>
      <c r="AI174" s="43"/>
    </row>
    <row r="175" spans="1:38" s="21" customFormat="1" ht="23.25" customHeight="1" hidden="1">
      <c r="A175" s="147" t="s">
        <v>58</v>
      </c>
      <c r="B175" s="148"/>
      <c r="C175" s="148"/>
      <c r="D175" s="148"/>
      <c r="E175" s="148"/>
      <c r="F175" s="148"/>
      <c r="G175" s="148"/>
      <c r="H175" s="85"/>
      <c r="I175" s="150">
        <v>19.8</v>
      </c>
      <c r="J175" s="150"/>
      <c r="K175" s="150"/>
      <c r="L175" s="150"/>
      <c r="M175" s="150"/>
      <c r="N175" s="150"/>
      <c r="O175" s="151">
        <f>+'[7]Шуш_3 эт и выше'!O271</f>
        <v>0.0176</v>
      </c>
      <c r="P175" s="152"/>
      <c r="Q175" s="152"/>
      <c r="R175" s="152"/>
      <c r="S175" s="153"/>
      <c r="T175" s="154">
        <f>+T157</f>
        <v>8165.52</v>
      </c>
      <c r="U175" s="154"/>
      <c r="V175" s="154"/>
      <c r="W175" s="154"/>
      <c r="X175" s="154"/>
      <c r="Y175" s="154"/>
      <c r="Z175" s="155">
        <f>I175*O175*T175</f>
        <v>2845.5204096</v>
      </c>
      <c r="AA175" s="155"/>
      <c r="AB175" s="155"/>
      <c r="AC175" s="155"/>
      <c r="AD175" s="155"/>
      <c r="AE175" s="155"/>
      <c r="AF175" s="62"/>
      <c r="AG175" s="42">
        <f>O175*T175</f>
        <v>143.713152</v>
      </c>
      <c r="AH175"/>
      <c r="AI175" s="43"/>
      <c r="AJ175" s="44">
        <v>54.52</v>
      </c>
      <c r="AL175" s="63">
        <f>AG175/AJ175</f>
        <v>2.635971239911959</v>
      </c>
    </row>
    <row r="176" spans="1:35" s="21" customFormat="1" ht="18.75" customHeight="1" hidden="1">
      <c r="A176" s="86"/>
      <c r="B176" s="149"/>
      <c r="C176" s="149"/>
      <c r="D176" s="149"/>
      <c r="E176" s="149"/>
      <c r="F176" s="149"/>
      <c r="G176" s="149"/>
      <c r="H176" s="87"/>
      <c r="I176" s="156" t="str">
        <f>CONCATENATE(I175," ",I$155," х ",O175," ",O$155," х ",T175," ",T$155," = ",Z175," ",Z$155)</f>
        <v>19,8 кв.м х 0,0176 Гкал/кв.м х 8165,52 руб./Гкал = 2845,5204096 руб.</v>
      </c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75"/>
      <c r="AG176" s="45"/>
      <c r="AH176"/>
      <c r="AI176" s="43"/>
    </row>
    <row r="177" spans="1:38" s="21" customFormat="1" ht="23.25" customHeight="1" hidden="1">
      <c r="A177" s="147" t="s">
        <v>59</v>
      </c>
      <c r="B177" s="148"/>
      <c r="C177" s="148"/>
      <c r="D177" s="148"/>
      <c r="E177" s="148"/>
      <c r="F177" s="148"/>
      <c r="G177" s="148"/>
      <c r="H177" s="85"/>
      <c r="I177" s="150">
        <v>19.8</v>
      </c>
      <c r="J177" s="150"/>
      <c r="K177" s="150"/>
      <c r="L177" s="150"/>
      <c r="M177" s="150"/>
      <c r="N177" s="150"/>
      <c r="O177" s="151">
        <f>+'[7]Шуш_3 эт и выше'!O273</f>
        <v>0.0164</v>
      </c>
      <c r="P177" s="152"/>
      <c r="Q177" s="152"/>
      <c r="R177" s="152"/>
      <c r="S177" s="153"/>
      <c r="T177" s="154">
        <f>+T157</f>
        <v>8165.52</v>
      </c>
      <c r="U177" s="154"/>
      <c r="V177" s="154"/>
      <c r="W177" s="154"/>
      <c r="X177" s="154"/>
      <c r="Y177" s="154"/>
      <c r="Z177" s="155">
        <f>I177*O177*T177</f>
        <v>2651.507654400001</v>
      </c>
      <c r="AA177" s="155"/>
      <c r="AB177" s="155"/>
      <c r="AC177" s="155"/>
      <c r="AD177" s="155"/>
      <c r="AE177" s="155"/>
      <c r="AF177" s="62"/>
      <c r="AG177" s="42">
        <f>O177*T177</f>
        <v>133.91452800000002</v>
      </c>
      <c r="AH177"/>
      <c r="AI177" s="43"/>
      <c r="AJ177" s="44">
        <v>54.52</v>
      </c>
      <c r="AL177" s="63">
        <f>AG177/AJ177</f>
        <v>2.45624592809978</v>
      </c>
    </row>
    <row r="178" spans="1:35" s="21" customFormat="1" ht="33" customHeight="1" hidden="1">
      <c r="A178" s="86"/>
      <c r="B178" s="149"/>
      <c r="C178" s="149"/>
      <c r="D178" s="149"/>
      <c r="E178" s="149"/>
      <c r="F178" s="149"/>
      <c r="G178" s="149"/>
      <c r="H178" s="87"/>
      <c r="I178" s="156" t="str">
        <f>CONCATENATE(I177," ",I$155," х ",O177," ",O$155," х ",T177," ",T$155," = ",Z177," ",Z$155)</f>
        <v>19,8 кв.м х 0,0164 Гкал/кв.м х 8165,52 руб./Гкал = 2651,5076544 руб.</v>
      </c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75"/>
      <c r="AG178" s="45"/>
      <c r="AH178"/>
      <c r="AI178" s="43"/>
    </row>
    <row r="179" spans="1:38" s="21" customFormat="1" ht="25.5" customHeight="1" hidden="1">
      <c r="A179" s="147" t="s">
        <v>60</v>
      </c>
      <c r="B179" s="148"/>
      <c r="C179" s="148"/>
      <c r="D179" s="148"/>
      <c r="E179" s="148"/>
      <c r="F179" s="148"/>
      <c r="G179" s="148"/>
      <c r="H179" s="85"/>
      <c r="I179" s="150">
        <v>19.8</v>
      </c>
      <c r="J179" s="150"/>
      <c r="K179" s="150"/>
      <c r="L179" s="150"/>
      <c r="M179" s="150"/>
      <c r="N179" s="150"/>
      <c r="O179" s="151">
        <f>+'[7]Шуш_3 эт и выше'!O275</f>
        <v>0.0179</v>
      </c>
      <c r="P179" s="152"/>
      <c r="Q179" s="152"/>
      <c r="R179" s="152"/>
      <c r="S179" s="153"/>
      <c r="T179" s="154">
        <f>+T157</f>
        <v>8165.52</v>
      </c>
      <c r="U179" s="154"/>
      <c r="V179" s="154"/>
      <c r="W179" s="154"/>
      <c r="X179" s="154"/>
      <c r="Y179" s="154"/>
      <c r="Z179" s="155">
        <f>I179*O179*T179</f>
        <v>2894.0235984</v>
      </c>
      <c r="AA179" s="155"/>
      <c r="AB179" s="155"/>
      <c r="AC179" s="155"/>
      <c r="AD179" s="155"/>
      <c r="AE179" s="155"/>
      <c r="AF179" s="62"/>
      <c r="AG179" s="42">
        <f>O179*T179</f>
        <v>146.162808</v>
      </c>
      <c r="AH179"/>
      <c r="AI179" s="43"/>
      <c r="AJ179" s="44">
        <v>54.52</v>
      </c>
      <c r="AL179" s="63">
        <f>AG179/AJ179</f>
        <v>2.6809025678650036</v>
      </c>
    </row>
    <row r="180" spans="1:35" s="21" customFormat="1" ht="27" customHeight="1" hidden="1">
      <c r="A180" s="86"/>
      <c r="B180" s="149"/>
      <c r="C180" s="149"/>
      <c r="D180" s="149"/>
      <c r="E180" s="149"/>
      <c r="F180" s="149"/>
      <c r="G180" s="149"/>
      <c r="H180" s="87"/>
      <c r="I180" s="156" t="str">
        <f>CONCATENATE(I179," ",I$155," х ",O179," ",O$155," х ",T179," ",T$155," = ",Z179," ",Z$155)</f>
        <v>19,8 кв.м х 0,0179 Гкал/кв.м х 8165,52 руб./Гкал = 2894,0235984 руб.</v>
      </c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75"/>
      <c r="AG180" s="45"/>
      <c r="AH180"/>
      <c r="AI180" s="43"/>
    </row>
    <row r="181" spans="1:38" s="21" customFormat="1" ht="23.25" customHeight="1" hidden="1">
      <c r="A181" s="147" t="s">
        <v>61</v>
      </c>
      <c r="B181" s="148"/>
      <c r="C181" s="148"/>
      <c r="D181" s="148"/>
      <c r="E181" s="148"/>
      <c r="F181" s="148"/>
      <c r="G181" s="148"/>
      <c r="H181" s="85"/>
      <c r="I181" s="150">
        <v>19.8</v>
      </c>
      <c r="J181" s="150"/>
      <c r="K181" s="150"/>
      <c r="L181" s="150"/>
      <c r="M181" s="150"/>
      <c r="N181" s="150"/>
      <c r="O181" s="151">
        <f>+'[7]Шуш_3 эт и выше'!O277</f>
        <v>0.0154</v>
      </c>
      <c r="P181" s="152"/>
      <c r="Q181" s="152"/>
      <c r="R181" s="152"/>
      <c r="S181" s="153"/>
      <c r="T181" s="154">
        <f>+T157</f>
        <v>8165.52</v>
      </c>
      <c r="U181" s="154"/>
      <c r="V181" s="154"/>
      <c r="W181" s="154"/>
      <c r="X181" s="154"/>
      <c r="Y181" s="154"/>
      <c r="Z181" s="155">
        <f>I181*O181*T181</f>
        <v>2489.8303584000005</v>
      </c>
      <c r="AA181" s="155"/>
      <c r="AB181" s="155"/>
      <c r="AC181" s="155"/>
      <c r="AD181" s="155"/>
      <c r="AE181" s="155"/>
      <c r="AF181" s="62"/>
      <c r="AG181" s="42">
        <f>O181*T181</f>
        <v>125.74900800000002</v>
      </c>
      <c r="AH181"/>
      <c r="AI181" s="43"/>
      <c r="AJ181" s="44">
        <v>54.52</v>
      </c>
      <c r="AL181" s="63">
        <f>AG181/AJ181</f>
        <v>2.3064748349229642</v>
      </c>
    </row>
    <row r="182" spans="1:35" s="21" customFormat="1" ht="20.25" customHeight="1" hidden="1">
      <c r="A182" s="86"/>
      <c r="B182" s="149"/>
      <c r="C182" s="149"/>
      <c r="D182" s="149"/>
      <c r="E182" s="149"/>
      <c r="F182" s="149"/>
      <c r="G182" s="149"/>
      <c r="H182" s="87"/>
      <c r="I182" s="156" t="str">
        <f>CONCATENATE(I181," ",I$155," х ",O181," ",O$155," х ",T181," ",T$155," = ",Z181," ",Z$155)</f>
        <v>19,8 кв.м х 0,0154 Гкал/кв.м х 8165,52 руб./Гкал = 2489,8303584 руб.</v>
      </c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75"/>
      <c r="AG182" s="45"/>
      <c r="AH182"/>
      <c r="AI182" s="43"/>
    </row>
    <row r="183" spans="1:38" s="21" customFormat="1" ht="23.25" customHeight="1" hidden="1">
      <c r="A183" s="147" t="s">
        <v>62</v>
      </c>
      <c r="B183" s="148"/>
      <c r="C183" s="148"/>
      <c r="D183" s="148"/>
      <c r="E183" s="148"/>
      <c r="F183" s="148"/>
      <c r="G183" s="148"/>
      <c r="H183" s="85"/>
      <c r="I183" s="150">
        <v>19.8</v>
      </c>
      <c r="J183" s="150"/>
      <c r="K183" s="150"/>
      <c r="L183" s="150"/>
      <c r="M183" s="150"/>
      <c r="N183" s="150"/>
      <c r="O183" s="151">
        <v>0.0139</v>
      </c>
      <c r="P183" s="152"/>
      <c r="Q183" s="152"/>
      <c r="R183" s="152"/>
      <c r="S183" s="153"/>
      <c r="T183" s="154">
        <f>+T157</f>
        <v>8165.52</v>
      </c>
      <c r="U183" s="154"/>
      <c r="V183" s="154"/>
      <c r="W183" s="154"/>
      <c r="X183" s="154"/>
      <c r="Y183" s="154"/>
      <c r="Z183" s="155">
        <f>I183*O183*T183</f>
        <v>2247.3144144000003</v>
      </c>
      <c r="AA183" s="155"/>
      <c r="AB183" s="155"/>
      <c r="AC183" s="155"/>
      <c r="AD183" s="155"/>
      <c r="AE183" s="155"/>
      <c r="AF183" s="62"/>
      <c r="AG183" s="42">
        <f>O183*T183</f>
        <v>113.500728</v>
      </c>
      <c r="AH183"/>
      <c r="AI183" s="43"/>
      <c r="AJ183" s="44">
        <v>54.52</v>
      </c>
      <c r="AL183" s="63">
        <f>AG183/AJ183</f>
        <v>2.08181819515774</v>
      </c>
    </row>
    <row r="184" spans="1:35" s="21" customFormat="1" ht="20.25" customHeight="1" hidden="1">
      <c r="A184" s="86"/>
      <c r="B184" s="149"/>
      <c r="C184" s="149"/>
      <c r="D184" s="149"/>
      <c r="E184" s="149"/>
      <c r="F184" s="149"/>
      <c r="G184" s="149"/>
      <c r="H184" s="87"/>
      <c r="I184" s="156" t="str">
        <f>CONCATENATE(I183," ",I$155," х ",O183," ",O$155," х ",T183," ",T$155," = ",Z183," ",Z$155)</f>
        <v>19,8 кв.м х 0,0139 Гкал/кв.м х 8165,52 руб./Гкал = 2247,3144144 руб.</v>
      </c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75"/>
      <c r="AG184" s="45"/>
      <c r="AH184"/>
      <c r="AI184" s="43"/>
    </row>
    <row r="185" ht="5.25" customHeight="1"/>
    <row r="186" ht="3" customHeight="1" hidden="1"/>
    <row r="187" ht="12.75">
      <c r="A187" s="8" t="s">
        <v>23</v>
      </c>
    </row>
    <row r="188" spans="1:35" ht="25.5" customHeight="1">
      <c r="A188" s="9">
        <v>1</v>
      </c>
      <c r="B188" s="157" t="str">
        <f>CONCATENATE("Тариф на тепловую энергию в размере ",K17," руб./Гкал (с НДС) утвержден Приказом Министерства тарифной политики Красноярского края ",AH188," № ",AI188)</f>
        <v>Тариф на тепловую энергию в размере 8165,52 руб./Гкал (с НДС) утвержден Приказом Министерства тарифной политики Красноярского края от 29.11.2021 г. № 133-п</v>
      </c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0"/>
      <c r="AH188" s="29" t="s">
        <v>91</v>
      </c>
      <c r="AI188" s="30" t="s">
        <v>94</v>
      </c>
    </row>
    <row r="189" spans="1:35" ht="25.5" customHeight="1">
      <c r="A189" s="9">
        <v>2</v>
      </c>
      <c r="B189" s="157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",AH189," № ",AI189)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0"/>
      <c r="AH189" s="29" t="s">
        <v>91</v>
      </c>
      <c r="AI189" s="56" t="s">
        <v>92</v>
      </c>
    </row>
    <row r="190" spans="1:35" ht="17.25" customHeight="1" hidden="1">
      <c r="A190" s="9" t="s">
        <v>33</v>
      </c>
      <c r="B190" s="157" t="str">
        <f>CONCATENATE("Тариф на теплоноситель "," утвержден Приказом Министерства тарифной политики Красноярского края ",AH190," № ",AI190)</f>
        <v>Тариф на теплоноситель  утвержден Приказом Министерства тарифной политики Красноярского края 0 № 0</v>
      </c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0"/>
      <c r="AH190" s="29">
        <f>+'[7]Шуш_3 эт и выше'!AL245</f>
        <v>0</v>
      </c>
      <c r="AI190" s="30">
        <f>+'[7]Шуш_3 эт и выше'!AM245</f>
        <v>0</v>
      </c>
    </row>
    <row r="191" spans="1:39" ht="37.5" customHeight="1">
      <c r="A191" s="9">
        <v>3</v>
      </c>
      <c r="B191" s="158" t="str">
        <f>+'[7]Шуш_1-2 эт'!B297:AE297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0"/>
      <c r="AJ191"/>
      <c r="AL191" s="76"/>
      <c r="AM191" s="77"/>
    </row>
    <row r="192" spans="1:36" ht="24" customHeight="1">
      <c r="A192" s="9">
        <v>4</v>
      </c>
      <c r="B192" s="158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G192" s="14"/>
      <c r="AJ192"/>
    </row>
    <row r="193" spans="1:36" ht="34.5" customHeight="1">
      <c r="A193" s="9">
        <v>5</v>
      </c>
      <c r="B193" s="158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J193"/>
    </row>
    <row r="194" spans="1:36" s="22" customFormat="1" ht="35.25" customHeight="1">
      <c r="A194" s="28" t="str">
        <f>+'[7]Шуш_3 эт и выше'!A293</f>
        <v>Начальник ПЭО                                         С.А.Окунева</v>
      </c>
      <c r="AE194" s="23"/>
      <c r="AF194" s="23"/>
      <c r="AG194" s="24"/>
      <c r="AJ194" s="24"/>
    </row>
    <row r="195" ht="12.75">
      <c r="A195" s="31" t="s">
        <v>46</v>
      </c>
    </row>
    <row r="196" ht="12.75">
      <c r="A196" s="32" t="s">
        <v>47</v>
      </c>
    </row>
  </sheetData>
  <sheetProtection/>
  <mergeCells count="795">
    <mergeCell ref="AJ149:AJ150"/>
    <mergeCell ref="AL149:AL150"/>
    <mergeCell ref="AJ142:AJ143"/>
    <mergeCell ref="AL142:AL143"/>
    <mergeCell ref="AJ144:AJ145"/>
    <mergeCell ref="AL144:AL145"/>
    <mergeCell ref="AJ147:AJ148"/>
    <mergeCell ref="AL147:AL148"/>
    <mergeCell ref="AJ134:AJ135"/>
    <mergeCell ref="AL134:AL135"/>
    <mergeCell ref="AJ137:AJ138"/>
    <mergeCell ref="AL137:AL138"/>
    <mergeCell ref="AJ139:AJ140"/>
    <mergeCell ref="AL139:AL140"/>
    <mergeCell ref="AJ123:AJ124"/>
    <mergeCell ref="AL123:AL124"/>
    <mergeCell ref="AJ125:AJ126"/>
    <mergeCell ref="AL125:AL126"/>
    <mergeCell ref="AJ132:AJ133"/>
    <mergeCell ref="AL132:AL133"/>
    <mergeCell ref="AJ115:AJ116"/>
    <mergeCell ref="AL115:AL116"/>
    <mergeCell ref="AJ118:AJ119"/>
    <mergeCell ref="AL118:AL119"/>
    <mergeCell ref="AJ120:AJ121"/>
    <mergeCell ref="AL120:AL121"/>
    <mergeCell ref="AJ108:AJ109"/>
    <mergeCell ref="AL108:AL109"/>
    <mergeCell ref="AJ110:AJ111"/>
    <mergeCell ref="AL110:AL111"/>
    <mergeCell ref="AJ113:AJ114"/>
    <mergeCell ref="AL113:AL114"/>
    <mergeCell ref="AJ92:AJ93"/>
    <mergeCell ref="AL92:AL93"/>
    <mergeCell ref="AJ98:AJ99"/>
    <mergeCell ref="AL98:AL99"/>
    <mergeCell ref="AJ100:AJ101"/>
    <mergeCell ref="AL100:AL101"/>
    <mergeCell ref="AJ82:AJ83"/>
    <mergeCell ref="AL82:AL83"/>
    <mergeCell ref="AJ84:AJ85"/>
    <mergeCell ref="AL84:AL85"/>
    <mergeCell ref="AJ90:AJ91"/>
    <mergeCell ref="AL90:AL91"/>
    <mergeCell ref="AJ68:AJ69"/>
    <mergeCell ref="AL68:AL69"/>
    <mergeCell ref="AJ74:AJ75"/>
    <mergeCell ref="AL74:AL75"/>
    <mergeCell ref="AJ76:AJ77"/>
    <mergeCell ref="AL76:AL77"/>
    <mergeCell ref="AJ58:AJ59"/>
    <mergeCell ref="AL58:AL59"/>
    <mergeCell ref="AJ60:AJ61"/>
    <mergeCell ref="AL60:AL61"/>
    <mergeCell ref="AJ66:AJ67"/>
    <mergeCell ref="AL66:AL67"/>
    <mergeCell ref="AJ44:AJ45"/>
    <mergeCell ref="AL44:AL45"/>
    <mergeCell ref="AJ50:AJ51"/>
    <mergeCell ref="AL50:AL51"/>
    <mergeCell ref="AJ52:AJ53"/>
    <mergeCell ref="AL52:AL53"/>
    <mergeCell ref="AJ34:AJ35"/>
    <mergeCell ref="AL34:AL35"/>
    <mergeCell ref="AJ36:AJ37"/>
    <mergeCell ref="AL36:AL37"/>
    <mergeCell ref="AJ42:AJ43"/>
    <mergeCell ref="AL42:AL43"/>
    <mergeCell ref="AL16:AL17"/>
    <mergeCell ref="AL18:AL19"/>
    <mergeCell ref="AJ26:AJ27"/>
    <mergeCell ref="AL26:AL27"/>
    <mergeCell ref="AJ28:AJ29"/>
    <mergeCell ref="AL28:AL29"/>
    <mergeCell ref="B188:AE188"/>
    <mergeCell ref="B189:AE189"/>
    <mergeCell ref="B190:AE190"/>
    <mergeCell ref="B191:AE191"/>
    <mergeCell ref="B192:AE192"/>
    <mergeCell ref="B193:AE193"/>
    <mergeCell ref="A183:H184"/>
    <mergeCell ref="I183:N183"/>
    <mergeCell ref="O183:S183"/>
    <mergeCell ref="T183:Y183"/>
    <mergeCell ref="Z183:AE183"/>
    <mergeCell ref="I184:AE184"/>
    <mergeCell ref="A181:H182"/>
    <mergeCell ref="I181:N181"/>
    <mergeCell ref="O181:S181"/>
    <mergeCell ref="T181:Y181"/>
    <mergeCell ref="Z181:AE181"/>
    <mergeCell ref="I182:AE182"/>
    <mergeCell ref="A179:H180"/>
    <mergeCell ref="I179:N179"/>
    <mergeCell ref="O179:S179"/>
    <mergeCell ref="T179:Y179"/>
    <mergeCell ref="Z179:AE179"/>
    <mergeCell ref="I180:AE180"/>
    <mergeCell ref="A177:H178"/>
    <mergeCell ref="I177:N177"/>
    <mergeCell ref="O177:S177"/>
    <mergeCell ref="T177:Y177"/>
    <mergeCell ref="Z177:AE177"/>
    <mergeCell ref="I178:AE178"/>
    <mergeCell ref="A175:H176"/>
    <mergeCell ref="I175:N175"/>
    <mergeCell ref="O175:S175"/>
    <mergeCell ref="T175:Y175"/>
    <mergeCell ref="Z175:AE175"/>
    <mergeCell ref="I176:AE176"/>
    <mergeCell ref="A173:H174"/>
    <mergeCell ref="I173:N173"/>
    <mergeCell ref="O173:S173"/>
    <mergeCell ref="T173:Y173"/>
    <mergeCell ref="Z173:AE173"/>
    <mergeCell ref="I174:AE174"/>
    <mergeCell ref="A171:H172"/>
    <mergeCell ref="I171:N171"/>
    <mergeCell ref="O171:S171"/>
    <mergeCell ref="T171:Y171"/>
    <mergeCell ref="Z171:AE171"/>
    <mergeCell ref="I172:AE172"/>
    <mergeCell ref="A169:H170"/>
    <mergeCell ref="I169:N169"/>
    <mergeCell ref="O169:S169"/>
    <mergeCell ref="T169:Y169"/>
    <mergeCell ref="Z169:AE169"/>
    <mergeCell ref="I170:AE170"/>
    <mergeCell ref="A167:H168"/>
    <mergeCell ref="I167:N167"/>
    <mergeCell ref="O167:S167"/>
    <mergeCell ref="T167:Y167"/>
    <mergeCell ref="Z167:AE167"/>
    <mergeCell ref="I168:AE168"/>
    <mergeCell ref="A165:H166"/>
    <mergeCell ref="I165:N165"/>
    <mergeCell ref="O165:S165"/>
    <mergeCell ref="T165:Y165"/>
    <mergeCell ref="Z165:AE165"/>
    <mergeCell ref="I166:AE166"/>
    <mergeCell ref="A163:H164"/>
    <mergeCell ref="I163:N163"/>
    <mergeCell ref="O163:S163"/>
    <mergeCell ref="T163:Y163"/>
    <mergeCell ref="Z163:AE163"/>
    <mergeCell ref="I164:AE164"/>
    <mergeCell ref="A161:H162"/>
    <mergeCell ref="I161:N161"/>
    <mergeCell ref="O161:S161"/>
    <mergeCell ref="T161:Y161"/>
    <mergeCell ref="Z161:AE161"/>
    <mergeCell ref="I162:AE162"/>
    <mergeCell ref="I158:AE158"/>
    <mergeCell ref="A159:H160"/>
    <mergeCell ref="I159:N159"/>
    <mergeCell ref="O159:S159"/>
    <mergeCell ref="T159:Y159"/>
    <mergeCell ref="Z159:AE159"/>
    <mergeCell ref="I160:AE160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G149:AG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I143:J143"/>
    <mergeCell ref="K143:N143"/>
    <mergeCell ref="O143:S143"/>
    <mergeCell ref="T143:X143"/>
    <mergeCell ref="AG144:AG145"/>
    <mergeCell ref="I145:J145"/>
    <mergeCell ref="K145:N145"/>
    <mergeCell ref="O145:S145"/>
    <mergeCell ref="A141:AE141"/>
    <mergeCell ref="A142:B143"/>
    <mergeCell ref="C142:G143"/>
    <mergeCell ref="I142:J142"/>
    <mergeCell ref="K142:N142"/>
    <mergeCell ref="O142:S142"/>
    <mergeCell ref="T142:X142"/>
    <mergeCell ref="AG139:AG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T139:X139"/>
    <mergeCell ref="I138:J138"/>
    <mergeCell ref="K138:N138"/>
    <mergeCell ref="O138:S138"/>
    <mergeCell ref="T138:X138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G134:AG135"/>
    <mergeCell ref="I135:J135"/>
    <mergeCell ref="K135:N135"/>
    <mergeCell ref="T135:X135"/>
    <mergeCell ref="A134:B135"/>
    <mergeCell ref="C134:G135"/>
    <mergeCell ref="I134:J134"/>
    <mergeCell ref="K134:N134"/>
    <mergeCell ref="O134:S134"/>
    <mergeCell ref="T134:X134"/>
    <mergeCell ref="AG132:AG133"/>
    <mergeCell ref="I133:J133"/>
    <mergeCell ref="K133:N133"/>
    <mergeCell ref="T133:X133"/>
    <mergeCell ref="K130:N130"/>
    <mergeCell ref="O130:S130"/>
    <mergeCell ref="T130:X130"/>
    <mergeCell ref="T132:X132"/>
    <mergeCell ref="I131:J131"/>
    <mergeCell ref="K131:N131"/>
    <mergeCell ref="T131:X131"/>
    <mergeCell ref="T125:X125"/>
    <mergeCell ref="A129:AE129"/>
    <mergeCell ref="A130:B130"/>
    <mergeCell ref="C130:H130"/>
    <mergeCell ref="I130:J130"/>
    <mergeCell ref="AG125:AG126"/>
    <mergeCell ref="I126:J126"/>
    <mergeCell ref="K126:N126"/>
    <mergeCell ref="O126:S126"/>
    <mergeCell ref="T126:X126"/>
    <mergeCell ref="I124:J124"/>
    <mergeCell ref="K124:N124"/>
    <mergeCell ref="O124:S124"/>
    <mergeCell ref="T124:X124"/>
    <mergeCell ref="A122:AE122"/>
    <mergeCell ref="AF122:AG122"/>
    <mergeCell ref="A123:B124"/>
    <mergeCell ref="C123:G124"/>
    <mergeCell ref="I123:J123"/>
    <mergeCell ref="K123:N123"/>
    <mergeCell ref="T123:X123"/>
    <mergeCell ref="AG123:AG124"/>
    <mergeCell ref="O123:S123"/>
    <mergeCell ref="AG120:AG121"/>
    <mergeCell ref="I121:J121"/>
    <mergeCell ref="K121:N121"/>
    <mergeCell ref="T121:X121"/>
    <mergeCell ref="I119:J119"/>
    <mergeCell ref="K119:N119"/>
    <mergeCell ref="T119:X119"/>
    <mergeCell ref="O119:S119"/>
    <mergeCell ref="A120:B121"/>
    <mergeCell ref="C120:G121"/>
    <mergeCell ref="I120:J120"/>
    <mergeCell ref="K120:N120"/>
    <mergeCell ref="O120:S120"/>
    <mergeCell ref="T120:X120"/>
    <mergeCell ref="O121:S121"/>
    <mergeCell ref="K118:N118"/>
    <mergeCell ref="O118:S118"/>
    <mergeCell ref="T118:X118"/>
    <mergeCell ref="AG118:AG119"/>
    <mergeCell ref="I116:J116"/>
    <mergeCell ref="K116:N116"/>
    <mergeCell ref="O116:S116"/>
    <mergeCell ref="T116:X116"/>
    <mergeCell ref="A117:AE117"/>
    <mergeCell ref="A118:B119"/>
    <mergeCell ref="A115:B116"/>
    <mergeCell ref="C115:G116"/>
    <mergeCell ref="I115:J115"/>
    <mergeCell ref="K115:N115"/>
    <mergeCell ref="T115:X115"/>
    <mergeCell ref="AG115:AG116"/>
    <mergeCell ref="K114:N114"/>
    <mergeCell ref="O114:S114"/>
    <mergeCell ref="T114:X114"/>
    <mergeCell ref="AF112:AG112"/>
    <mergeCell ref="A113:B114"/>
    <mergeCell ref="C113:G114"/>
    <mergeCell ref="I113:J113"/>
    <mergeCell ref="K113:N113"/>
    <mergeCell ref="T113:X113"/>
    <mergeCell ref="AG113:AG114"/>
    <mergeCell ref="O110:S110"/>
    <mergeCell ref="T110:X110"/>
    <mergeCell ref="AG110:AG111"/>
    <mergeCell ref="I111:J111"/>
    <mergeCell ref="K111:N111"/>
    <mergeCell ref="T111:X111"/>
    <mergeCell ref="A112:AE112"/>
    <mergeCell ref="O113:S113"/>
    <mergeCell ref="I114:J114"/>
    <mergeCell ref="AG108:AG109"/>
    <mergeCell ref="I109:J109"/>
    <mergeCell ref="K109:N109"/>
    <mergeCell ref="T109:X109"/>
    <mergeCell ref="A107:B107"/>
    <mergeCell ref="C107:H107"/>
    <mergeCell ref="I107:J107"/>
    <mergeCell ref="K107:N107"/>
    <mergeCell ref="T107:X107"/>
    <mergeCell ref="A108:B109"/>
    <mergeCell ref="T108:X108"/>
    <mergeCell ref="A105:AE105"/>
    <mergeCell ref="A106:B106"/>
    <mergeCell ref="C106:H106"/>
    <mergeCell ref="I106:J106"/>
    <mergeCell ref="K106:N106"/>
    <mergeCell ref="T106:X106"/>
    <mergeCell ref="O135:S135"/>
    <mergeCell ref="O133:S133"/>
    <mergeCell ref="A132:B133"/>
    <mergeCell ref="C132:G133"/>
    <mergeCell ref="I132:J132"/>
    <mergeCell ref="O131:S131"/>
    <mergeCell ref="K132:N132"/>
    <mergeCell ref="O132:S132"/>
    <mergeCell ref="A131:B131"/>
    <mergeCell ref="C131:H131"/>
    <mergeCell ref="A128:AE128"/>
    <mergeCell ref="O125:S125"/>
    <mergeCell ref="A125:B126"/>
    <mergeCell ref="C125:G126"/>
    <mergeCell ref="I125:J125"/>
    <mergeCell ref="K125:N125"/>
    <mergeCell ref="T100:X100"/>
    <mergeCell ref="AG100:AG101"/>
    <mergeCell ref="I101:J101"/>
    <mergeCell ref="K101:N101"/>
    <mergeCell ref="T101:X101"/>
    <mergeCell ref="A104:AE104"/>
    <mergeCell ref="A98:B99"/>
    <mergeCell ref="C98:G99"/>
    <mergeCell ref="I98:J98"/>
    <mergeCell ref="K98:N98"/>
    <mergeCell ref="O98:S98"/>
    <mergeCell ref="C118:G119"/>
    <mergeCell ref="I118:J118"/>
    <mergeCell ref="O108:S108"/>
    <mergeCell ref="O115:S115"/>
    <mergeCell ref="C108:G109"/>
    <mergeCell ref="C97:H97"/>
    <mergeCell ref="AF95:AG95"/>
    <mergeCell ref="A96:B96"/>
    <mergeCell ref="C96:H96"/>
    <mergeCell ref="I96:J96"/>
    <mergeCell ref="K96:N96"/>
    <mergeCell ref="O96:S96"/>
    <mergeCell ref="T97:X97"/>
    <mergeCell ref="AG92:AG93"/>
    <mergeCell ref="I93:J93"/>
    <mergeCell ref="K93:N93"/>
    <mergeCell ref="T93:X93"/>
    <mergeCell ref="T98:X98"/>
    <mergeCell ref="O97:S97"/>
    <mergeCell ref="AG98:AG99"/>
    <mergeCell ref="I99:J99"/>
    <mergeCell ref="K99:N99"/>
    <mergeCell ref="T99:X99"/>
    <mergeCell ref="A89:B89"/>
    <mergeCell ref="C89:H89"/>
    <mergeCell ref="I89:J89"/>
    <mergeCell ref="K89:N89"/>
    <mergeCell ref="T89:X89"/>
    <mergeCell ref="T96:X96"/>
    <mergeCell ref="A95:AE95"/>
    <mergeCell ref="O92:S92"/>
    <mergeCell ref="T92:X92"/>
    <mergeCell ref="O88:S88"/>
    <mergeCell ref="T90:X90"/>
    <mergeCell ref="AG90:AG91"/>
    <mergeCell ref="I91:J91"/>
    <mergeCell ref="K91:N91"/>
    <mergeCell ref="T91:X91"/>
    <mergeCell ref="AF87:AG87"/>
    <mergeCell ref="A84:B85"/>
    <mergeCell ref="C84:G85"/>
    <mergeCell ref="I84:J84"/>
    <mergeCell ref="K84:N84"/>
    <mergeCell ref="A90:B91"/>
    <mergeCell ref="C90:G91"/>
    <mergeCell ref="I90:J90"/>
    <mergeCell ref="K90:N90"/>
    <mergeCell ref="O90:S90"/>
    <mergeCell ref="K83:N83"/>
    <mergeCell ref="T88:X88"/>
    <mergeCell ref="I85:J85"/>
    <mergeCell ref="K85:N85"/>
    <mergeCell ref="T85:X85"/>
    <mergeCell ref="A87:AE87"/>
    <mergeCell ref="A88:B88"/>
    <mergeCell ref="C88:H88"/>
    <mergeCell ref="I88:J88"/>
    <mergeCell ref="K88:N88"/>
    <mergeCell ref="T81:X81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I80:J80"/>
    <mergeCell ref="K80:N80"/>
    <mergeCell ref="O80:S80"/>
    <mergeCell ref="O83:S83"/>
    <mergeCell ref="T83:X83"/>
    <mergeCell ref="A81:B81"/>
    <mergeCell ref="C81:H81"/>
    <mergeCell ref="I81:J81"/>
    <mergeCell ref="K81:N81"/>
    <mergeCell ref="O81:S81"/>
    <mergeCell ref="A76:B77"/>
    <mergeCell ref="AG74:AG75"/>
    <mergeCell ref="I75:J75"/>
    <mergeCell ref="K75:N75"/>
    <mergeCell ref="O75:S75"/>
    <mergeCell ref="T75:X75"/>
    <mergeCell ref="C76:G77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C60:G61"/>
    <mergeCell ref="AG60:AG61"/>
    <mergeCell ref="I61:J61"/>
    <mergeCell ref="AG66:AG67"/>
    <mergeCell ref="I67:J67"/>
    <mergeCell ref="K67:N67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55:AE55"/>
    <mergeCell ref="AF55:AG55"/>
    <mergeCell ref="T53:X53"/>
    <mergeCell ref="T52:X52"/>
    <mergeCell ref="I52:J52"/>
    <mergeCell ref="AG50:AG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34:AG35"/>
    <mergeCell ref="C36:G37"/>
    <mergeCell ref="I37:J37"/>
    <mergeCell ref="K37:N37"/>
    <mergeCell ref="A36:B37"/>
    <mergeCell ref="I36:J36"/>
    <mergeCell ref="K36:N36"/>
    <mergeCell ref="O36:S36"/>
    <mergeCell ref="A33:B33"/>
    <mergeCell ref="C33:H33"/>
    <mergeCell ref="I33:J33"/>
    <mergeCell ref="K33:N33"/>
    <mergeCell ref="O33:S33"/>
    <mergeCell ref="T33:X33"/>
    <mergeCell ref="A32:B32"/>
    <mergeCell ref="C32:H32"/>
    <mergeCell ref="I32:J32"/>
    <mergeCell ref="K32:N32"/>
    <mergeCell ref="O32:S32"/>
    <mergeCell ref="T32:X32"/>
    <mergeCell ref="A26:B27"/>
    <mergeCell ref="C26:G27"/>
    <mergeCell ref="I26:J26"/>
    <mergeCell ref="K26:N26"/>
    <mergeCell ref="O26:S26"/>
    <mergeCell ref="AG28:AG29"/>
    <mergeCell ref="K28:N28"/>
    <mergeCell ref="O28:S28"/>
    <mergeCell ref="AH18:AH19"/>
    <mergeCell ref="I19:J19"/>
    <mergeCell ref="K19:N19"/>
    <mergeCell ref="O19:S19"/>
    <mergeCell ref="T19:X19"/>
    <mergeCell ref="AG26:AG27"/>
    <mergeCell ref="I27:J27"/>
    <mergeCell ref="K27:N27"/>
    <mergeCell ref="O27:S27"/>
    <mergeCell ref="T27:X27"/>
    <mergeCell ref="A18:B19"/>
    <mergeCell ref="C18:G19"/>
    <mergeCell ref="I18:J18"/>
    <mergeCell ref="K18:N18"/>
    <mergeCell ref="O18:S18"/>
    <mergeCell ref="A16:B17"/>
    <mergeCell ref="I16:J16"/>
    <mergeCell ref="I76:J76"/>
    <mergeCell ref="K76:N76"/>
    <mergeCell ref="T77:X77"/>
    <mergeCell ref="O84:S84"/>
    <mergeCell ref="AG76:AG77"/>
    <mergeCell ref="C16:G17"/>
    <mergeCell ref="T26:X26"/>
    <mergeCell ref="T18:X18"/>
    <mergeCell ref="AG18:AG19"/>
    <mergeCell ref="A31:AE31"/>
    <mergeCell ref="I77:J77"/>
    <mergeCell ref="K77:N77"/>
    <mergeCell ref="O77:S77"/>
    <mergeCell ref="O85:S85"/>
    <mergeCell ref="T80:X80"/>
    <mergeCell ref="AG82:AG83"/>
    <mergeCell ref="A79:AE79"/>
    <mergeCell ref="AF79:AG79"/>
    <mergeCell ref="A80:B80"/>
    <mergeCell ref="C80:H80"/>
    <mergeCell ref="T73:X73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O67:S67"/>
    <mergeCell ref="T67:X67"/>
    <mergeCell ref="C66:G67"/>
    <mergeCell ref="A63:AE63"/>
    <mergeCell ref="AF63:AG63"/>
    <mergeCell ref="A64:B64"/>
    <mergeCell ref="A65:B65"/>
    <mergeCell ref="A66:B67"/>
    <mergeCell ref="I66:J66"/>
    <mergeCell ref="K66:N66"/>
    <mergeCell ref="T66:X66"/>
    <mergeCell ref="T61:X61"/>
    <mergeCell ref="A60:B61"/>
    <mergeCell ref="I60:J60"/>
    <mergeCell ref="K60:N60"/>
    <mergeCell ref="O60:S60"/>
    <mergeCell ref="T60:X60"/>
    <mergeCell ref="O61:S61"/>
    <mergeCell ref="C64:H64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O40:S40"/>
    <mergeCell ref="I43:J43"/>
    <mergeCell ref="K43:N43"/>
    <mergeCell ref="O43:S43"/>
    <mergeCell ref="T43:X43"/>
    <mergeCell ref="I41:J41"/>
    <mergeCell ref="K41:N41"/>
    <mergeCell ref="O41:S41"/>
    <mergeCell ref="T41:X41"/>
    <mergeCell ref="A41:B41"/>
    <mergeCell ref="A42:B43"/>
    <mergeCell ref="I42:J42"/>
    <mergeCell ref="K42:N42"/>
    <mergeCell ref="O42:S42"/>
    <mergeCell ref="C40:H40"/>
    <mergeCell ref="I40:J40"/>
    <mergeCell ref="K40:N40"/>
    <mergeCell ref="C41:H41"/>
    <mergeCell ref="AF39:AG39"/>
    <mergeCell ref="AG36:AG37"/>
    <mergeCell ref="C25:H25"/>
    <mergeCell ref="I25:J25"/>
    <mergeCell ref="K25:N25"/>
    <mergeCell ref="O25:S25"/>
    <mergeCell ref="T25:X25"/>
    <mergeCell ref="T29:X29"/>
    <mergeCell ref="O29:S29"/>
    <mergeCell ref="C34:G35"/>
    <mergeCell ref="C24:H24"/>
    <mergeCell ref="I24:J24"/>
    <mergeCell ref="K24:N24"/>
    <mergeCell ref="O24:S24"/>
    <mergeCell ref="T24:X24"/>
    <mergeCell ref="A24:B24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AG16:AG17"/>
    <mergeCell ref="AH16:AH17"/>
    <mergeCell ref="T14:X14"/>
    <mergeCell ref="A10:AE10"/>
    <mergeCell ref="A15:B15"/>
    <mergeCell ref="C15:H15"/>
    <mergeCell ref="I15:J15"/>
    <mergeCell ref="K15:N15"/>
    <mergeCell ref="O15:S15"/>
    <mergeCell ref="T15:X15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T28:X28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K34:N34"/>
    <mergeCell ref="I35:J35"/>
    <mergeCell ref="K35:N35"/>
    <mergeCell ref="A39:AE39"/>
    <mergeCell ref="T40:X40"/>
    <mergeCell ref="O37:S37"/>
    <mergeCell ref="T37:X37"/>
    <mergeCell ref="T36:X36"/>
    <mergeCell ref="A40:B40"/>
    <mergeCell ref="A34:B35"/>
    <mergeCell ref="C42:G43"/>
    <mergeCell ref="T42:X42"/>
    <mergeCell ref="K52:N52"/>
    <mergeCell ref="O52:S52"/>
    <mergeCell ref="O64:S64"/>
    <mergeCell ref="T64:X64"/>
    <mergeCell ref="I53:J53"/>
    <mergeCell ref="K53:N53"/>
    <mergeCell ref="O53:S53"/>
    <mergeCell ref="K61:N61"/>
    <mergeCell ref="I58:J58"/>
    <mergeCell ref="K58:N58"/>
    <mergeCell ref="I59:J59"/>
    <mergeCell ref="K59:N59"/>
    <mergeCell ref="O59:S59"/>
    <mergeCell ref="T59:X59"/>
    <mergeCell ref="O58:S58"/>
    <mergeCell ref="T58:X58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O66:S66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97:B97"/>
    <mergeCell ref="O106:S106"/>
    <mergeCell ref="O107:S107"/>
    <mergeCell ref="O109:S109"/>
    <mergeCell ref="A110:B111"/>
    <mergeCell ref="C110:G111"/>
    <mergeCell ref="I110:J110"/>
    <mergeCell ref="K110:N110"/>
    <mergeCell ref="O111:S111"/>
    <mergeCell ref="I108:J108"/>
    <mergeCell ref="K108:N108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8"/>
  <sheetViews>
    <sheetView tabSelected="1" zoomScalePageLayoutView="0" workbookViewId="0" topLeftCell="A146">
      <selection activeCell="A1" sqref="A1:IV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4.503906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3" bestFit="1" customWidth="1"/>
    <col min="34" max="34" width="14.25390625" style="0" hidden="1" customWidth="1"/>
    <col min="35" max="35" width="5.50390625" style="0" hidden="1" customWidth="1"/>
    <col min="36" max="36" width="14.125" style="13" hidden="1" customWidth="1"/>
    <col min="37" max="37" width="3.50390625" style="0" hidden="1" customWidth="1"/>
    <col min="38" max="38" width="8.50390625" style="0" hidden="1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">
        <v>66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67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16.5">
      <c r="AG4" s="12"/>
      <c r="AJ4" s="12"/>
    </row>
    <row r="5" spans="1:32" ht="21" customHeight="1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"/>
    </row>
    <row r="6" spans="1:32" ht="17.25" customHeight="1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78"/>
      <c r="AB6" s="78"/>
      <c r="AC6" s="78"/>
      <c r="AD6" s="78"/>
      <c r="AE6" s="78"/>
      <c r="AF6" s="1"/>
    </row>
    <row r="7" spans="1:32" ht="18.75" customHeight="1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"/>
      <c r="AF7" s="1"/>
    </row>
    <row r="8" spans="1:36" ht="21" customHeight="1">
      <c r="A8" s="109" t="str">
        <f>+'[7]Шуш_3 эт и выше'!A8</f>
        <v>с 1 июля 2022 г. по 31 декабря 2022 г.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"/>
      <c r="AJ8" s="14"/>
    </row>
    <row r="9" spans="1:32" ht="21" customHeight="1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3"/>
    </row>
    <row r="10" spans="1:36" s="5" customFormat="1" ht="18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4"/>
      <c r="AG10" s="15"/>
      <c r="AJ10" s="15"/>
    </row>
    <row r="12" spans="1:36" s="6" customFormat="1" ht="15">
      <c r="A12" s="110" t="s">
        <v>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AJ12" s="16"/>
    </row>
    <row r="13" ht="15">
      <c r="AG13" s="16"/>
    </row>
    <row r="14" spans="1:24" ht="62.25" customHeight="1">
      <c r="A14" s="111" t="s">
        <v>5</v>
      </c>
      <c r="B14" s="112"/>
      <c r="C14" s="113" t="s">
        <v>26</v>
      </c>
      <c r="D14" s="114"/>
      <c r="E14" s="114"/>
      <c r="F14" s="114"/>
      <c r="G14" s="114"/>
      <c r="H14" s="115"/>
      <c r="I14" s="160" t="s">
        <v>6</v>
      </c>
      <c r="J14" s="161"/>
      <c r="K14" s="160" t="s">
        <v>27</v>
      </c>
      <c r="L14" s="162"/>
      <c r="M14" s="162"/>
      <c r="N14" s="161"/>
      <c r="O14" s="160" t="s">
        <v>34</v>
      </c>
      <c r="P14" s="162"/>
      <c r="Q14" s="162"/>
      <c r="R14" s="162"/>
      <c r="S14" s="161"/>
      <c r="T14" s="160" t="s">
        <v>7</v>
      </c>
      <c r="U14" s="162"/>
      <c r="V14" s="162"/>
      <c r="W14" s="162"/>
      <c r="X14" s="161"/>
    </row>
    <row r="15" spans="1:38" s="17" customFormat="1" ht="12.75">
      <c r="A15" s="105">
        <v>1</v>
      </c>
      <c r="B15" s="107"/>
      <c r="C15" s="105">
        <v>2</v>
      </c>
      <c r="D15" s="106"/>
      <c r="E15" s="106"/>
      <c r="F15" s="106"/>
      <c r="G15" s="106"/>
      <c r="H15" s="107"/>
      <c r="I15" s="127">
        <v>3</v>
      </c>
      <c r="J15" s="129"/>
      <c r="K15" s="127">
        <v>4</v>
      </c>
      <c r="L15" s="128"/>
      <c r="M15" s="128"/>
      <c r="N15" s="129"/>
      <c r="O15" s="127">
        <v>5</v>
      </c>
      <c r="P15" s="128"/>
      <c r="Q15" s="128"/>
      <c r="R15" s="128"/>
      <c r="S15" s="129"/>
      <c r="T15" s="127">
        <v>6</v>
      </c>
      <c r="U15" s="128"/>
      <c r="V15" s="128"/>
      <c r="W15" s="128"/>
      <c r="X15" s="129"/>
      <c r="AG15" s="13" t="s">
        <v>28</v>
      </c>
      <c r="AJ15" s="13" t="s">
        <v>28</v>
      </c>
      <c r="AK15"/>
      <c r="AL15" s="14" t="s">
        <v>31</v>
      </c>
    </row>
    <row r="16" spans="1:38" ht="12.75" customHeight="1">
      <c r="A16" s="84" t="s">
        <v>8</v>
      </c>
      <c r="B16" s="85"/>
      <c r="C16" s="97" t="s">
        <v>75</v>
      </c>
      <c r="D16" s="98"/>
      <c r="E16" s="98"/>
      <c r="F16" s="98"/>
      <c r="G16" s="99"/>
      <c r="H16" s="64" t="s">
        <v>9</v>
      </c>
      <c r="I16" s="94" t="s">
        <v>10</v>
      </c>
      <c r="J16" s="95"/>
      <c r="K16" s="165">
        <f>+'[7]Кап_2'!K16</f>
        <v>471.73</v>
      </c>
      <c r="L16" s="166"/>
      <c r="M16" s="166"/>
      <c r="N16" s="167"/>
      <c r="O16" s="168">
        <v>0</v>
      </c>
      <c r="P16" s="169"/>
      <c r="Q16" s="169"/>
      <c r="R16" s="169"/>
      <c r="S16" s="170"/>
      <c r="T16" s="165">
        <f>K16</f>
        <v>471.73</v>
      </c>
      <c r="U16" s="166"/>
      <c r="V16" s="166"/>
      <c r="W16" s="166"/>
      <c r="X16" s="167"/>
      <c r="AG16" s="116">
        <f>T16+T17</f>
        <v>1031.8846720000001</v>
      </c>
      <c r="AH16" s="118"/>
      <c r="AJ16" s="25">
        <v>552.36</v>
      </c>
      <c r="AL16" s="163">
        <f>AG16/AJ16</f>
        <v>1.8681379390252735</v>
      </c>
    </row>
    <row r="17" spans="1:38" ht="12.75" customHeight="1">
      <c r="A17" s="86"/>
      <c r="B17" s="87"/>
      <c r="C17" s="100"/>
      <c r="D17" s="101"/>
      <c r="E17" s="101"/>
      <c r="F17" s="101"/>
      <c r="G17" s="102"/>
      <c r="H17" s="64" t="s">
        <v>11</v>
      </c>
      <c r="I17" s="94" t="s">
        <v>12</v>
      </c>
      <c r="J17" s="95"/>
      <c r="K17" s="165">
        <f>+'[7]Кап_2'!K17</f>
        <v>8165.52</v>
      </c>
      <c r="L17" s="166"/>
      <c r="M17" s="166"/>
      <c r="N17" s="167"/>
      <c r="O17" s="173">
        <f>+'[7]Кап_2'!O17</f>
        <v>0.0686</v>
      </c>
      <c r="P17" s="174"/>
      <c r="Q17" s="174"/>
      <c r="R17" s="174"/>
      <c r="S17" s="175"/>
      <c r="T17" s="165">
        <f>K17*O17</f>
        <v>560.154672</v>
      </c>
      <c r="U17" s="166"/>
      <c r="V17" s="166"/>
      <c r="W17" s="166"/>
      <c r="X17" s="167"/>
      <c r="AG17" s="117"/>
      <c r="AH17" s="118"/>
      <c r="AJ17" s="26"/>
      <c r="AL17" s="164"/>
    </row>
    <row r="18" spans="1:38" ht="12.75" customHeight="1">
      <c r="A18" s="84" t="s">
        <v>8</v>
      </c>
      <c r="B18" s="85"/>
      <c r="C18" s="97" t="s">
        <v>76</v>
      </c>
      <c r="D18" s="98"/>
      <c r="E18" s="98"/>
      <c r="F18" s="98"/>
      <c r="G18" s="99"/>
      <c r="H18" s="64" t="s">
        <v>9</v>
      </c>
      <c r="I18" s="94" t="s">
        <v>10</v>
      </c>
      <c r="J18" s="95"/>
      <c r="K18" s="165">
        <f>+'[7]Кап_2'!K18</f>
        <v>471.73</v>
      </c>
      <c r="L18" s="166"/>
      <c r="M18" s="166"/>
      <c r="N18" s="167"/>
      <c r="O18" s="168">
        <v>0</v>
      </c>
      <c r="P18" s="169"/>
      <c r="Q18" s="169"/>
      <c r="R18" s="169"/>
      <c r="S18" s="170"/>
      <c r="T18" s="165">
        <f>K18</f>
        <v>471.73</v>
      </c>
      <c r="U18" s="166"/>
      <c r="V18" s="166"/>
      <c r="W18" s="166"/>
      <c r="X18" s="167"/>
      <c r="AG18" s="116">
        <f>T18+T19</f>
        <v>990.2405200000001</v>
      </c>
      <c r="AH18" s="118"/>
      <c r="AJ18" s="25">
        <v>552.36</v>
      </c>
      <c r="AL18" s="163">
        <f>AG18/AJ18</f>
        <v>1.7927448041132594</v>
      </c>
    </row>
    <row r="19" spans="1:38" ht="12.75" customHeight="1">
      <c r="A19" s="86"/>
      <c r="B19" s="87"/>
      <c r="C19" s="100"/>
      <c r="D19" s="101"/>
      <c r="E19" s="101"/>
      <c r="F19" s="101"/>
      <c r="G19" s="102"/>
      <c r="H19" s="64" t="s">
        <v>11</v>
      </c>
      <c r="I19" s="94" t="s">
        <v>12</v>
      </c>
      <c r="J19" s="95"/>
      <c r="K19" s="165">
        <f>+'[7]Кап_2'!K19</f>
        <v>8165.52</v>
      </c>
      <c r="L19" s="166"/>
      <c r="M19" s="166"/>
      <c r="N19" s="167"/>
      <c r="O19" s="173">
        <f>+'[7]Кап_2'!O19</f>
        <v>0.0635</v>
      </c>
      <c r="P19" s="174"/>
      <c r="Q19" s="174"/>
      <c r="R19" s="174"/>
      <c r="S19" s="175"/>
      <c r="T19" s="165">
        <f>K19*O19</f>
        <v>518.51052</v>
      </c>
      <c r="U19" s="166"/>
      <c r="V19" s="166"/>
      <c r="W19" s="166"/>
      <c r="X19" s="167"/>
      <c r="AG19" s="117"/>
      <c r="AH19" s="118"/>
      <c r="AJ19" s="26"/>
      <c r="AL19" s="164"/>
    </row>
    <row r="21" spans="1:35" s="6" customFormat="1" ht="15">
      <c r="A21" s="120" t="s">
        <v>29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65"/>
      <c r="AG21" s="65"/>
      <c r="AH21"/>
      <c r="AI21" s="18"/>
    </row>
    <row r="22" spans="1:36" ht="31.5" customHeight="1">
      <c r="A22" s="172" t="s">
        <v>68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47"/>
      <c r="AB22" s="47"/>
      <c r="AC22" s="47"/>
      <c r="AD22" s="47"/>
      <c r="AE22" s="47"/>
      <c r="AG22" s="46">
        <v>0.5</v>
      </c>
      <c r="AI22" s="19"/>
      <c r="AJ22"/>
    </row>
    <row r="23" spans="1:33" s="20" customFormat="1" ht="42.75" customHeight="1" hidden="1">
      <c r="A23" s="171" t="s">
        <v>35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48"/>
      <c r="AB23" s="48"/>
      <c r="AC23" s="48"/>
      <c r="AD23" s="48"/>
      <c r="AE23" s="48"/>
      <c r="AF23" s="27"/>
      <c r="AG23" s="27"/>
    </row>
    <row r="24" spans="1:36" ht="71.25" customHeight="1" hidden="1">
      <c r="A24" s="111" t="s">
        <v>5</v>
      </c>
      <c r="B24" s="112"/>
      <c r="C24" s="113" t="s">
        <v>26</v>
      </c>
      <c r="D24" s="114"/>
      <c r="E24" s="114"/>
      <c r="F24" s="114"/>
      <c r="G24" s="114"/>
      <c r="H24" s="115"/>
      <c r="I24" s="160" t="s">
        <v>6</v>
      </c>
      <c r="J24" s="161"/>
      <c r="K24" s="160" t="s">
        <v>27</v>
      </c>
      <c r="L24" s="162"/>
      <c r="M24" s="162"/>
      <c r="N24" s="161"/>
      <c r="O24" s="160" t="s">
        <v>36</v>
      </c>
      <c r="P24" s="162"/>
      <c r="Q24" s="162"/>
      <c r="R24" s="162"/>
      <c r="S24" s="161"/>
      <c r="T24" s="160" t="s">
        <v>69</v>
      </c>
      <c r="U24" s="162"/>
      <c r="V24" s="162"/>
      <c r="W24" s="162"/>
      <c r="X24" s="161"/>
      <c r="Y24" s="33" t="s">
        <v>70</v>
      </c>
      <c r="Z24" s="33" t="s">
        <v>71</v>
      </c>
      <c r="AG24" s="14"/>
      <c r="AI24" s="19"/>
      <c r="AJ24"/>
    </row>
    <row r="25" spans="1:38" ht="28.5" customHeight="1" hidden="1">
      <c r="A25" s="105">
        <v>1</v>
      </c>
      <c r="B25" s="107"/>
      <c r="C25" s="105">
        <v>2</v>
      </c>
      <c r="D25" s="106"/>
      <c r="E25" s="106"/>
      <c r="F25" s="106"/>
      <c r="G25" s="106"/>
      <c r="H25" s="107"/>
      <c r="I25" s="127">
        <v>3</v>
      </c>
      <c r="J25" s="129"/>
      <c r="K25" s="127">
        <v>4</v>
      </c>
      <c r="L25" s="128"/>
      <c r="M25" s="128"/>
      <c r="N25" s="129"/>
      <c r="O25" s="127">
        <v>5</v>
      </c>
      <c r="P25" s="128"/>
      <c r="Q25" s="128"/>
      <c r="R25" s="128"/>
      <c r="S25" s="129"/>
      <c r="T25" s="127" t="s">
        <v>72</v>
      </c>
      <c r="U25" s="128"/>
      <c r="V25" s="128"/>
      <c r="W25" s="128"/>
      <c r="X25" s="129"/>
      <c r="Y25" s="34" t="s">
        <v>77</v>
      </c>
      <c r="Z25" s="34" t="s">
        <v>73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84" t="s">
        <v>8</v>
      </c>
      <c r="B26" s="85"/>
      <c r="C26" s="97" t="s">
        <v>75</v>
      </c>
      <c r="D26" s="98"/>
      <c r="E26" s="98"/>
      <c r="F26" s="98"/>
      <c r="G26" s="99"/>
      <c r="H26" s="64" t="s">
        <v>9</v>
      </c>
      <c r="I26" s="94" t="s">
        <v>10</v>
      </c>
      <c r="J26" s="95"/>
      <c r="K26" s="165">
        <f>K16</f>
        <v>471.73</v>
      </c>
      <c r="L26" s="166"/>
      <c r="M26" s="166"/>
      <c r="N26" s="167"/>
      <c r="O26" s="173">
        <f>+ROUND('[7]Шуш_3 эт и выше'!O30,2)</f>
        <v>3.3</v>
      </c>
      <c r="P26" s="174"/>
      <c r="Q26" s="174"/>
      <c r="R26" s="174"/>
      <c r="S26" s="175"/>
      <c r="T26" s="165">
        <f>ROUND(K26*O26,2)</f>
        <v>1556.71</v>
      </c>
      <c r="U26" s="166"/>
      <c r="V26" s="166"/>
      <c r="W26" s="166"/>
      <c r="X26" s="167"/>
      <c r="Y26" s="49">
        <f>ROUND(T26*$AG$22,2)</f>
        <v>778.36</v>
      </c>
      <c r="Z26" s="50">
        <f>+T26+Y26</f>
        <v>2335.07</v>
      </c>
      <c r="AG26" s="125">
        <f>Z26+Z27</f>
        <v>4183.743728</v>
      </c>
      <c r="AI26" s="19"/>
      <c r="AJ26" s="176">
        <v>844.99</v>
      </c>
      <c r="AL26" s="163">
        <f>AG26/AJ26</f>
        <v>4.9512346039598105</v>
      </c>
    </row>
    <row r="27" spans="1:38" ht="12.75" customHeight="1" hidden="1">
      <c r="A27" s="86"/>
      <c r="B27" s="87"/>
      <c r="C27" s="100"/>
      <c r="D27" s="101"/>
      <c r="E27" s="101"/>
      <c r="F27" s="101"/>
      <c r="G27" s="102"/>
      <c r="H27" s="64" t="s">
        <v>11</v>
      </c>
      <c r="I27" s="94" t="s">
        <v>12</v>
      </c>
      <c r="J27" s="95"/>
      <c r="K27" s="165">
        <f>K17</f>
        <v>8165.52</v>
      </c>
      <c r="L27" s="166"/>
      <c r="M27" s="166"/>
      <c r="N27" s="167"/>
      <c r="O27" s="173">
        <f>+'[7]Кап_2'!O27</f>
        <v>0.2264</v>
      </c>
      <c r="P27" s="174"/>
      <c r="Q27" s="174"/>
      <c r="R27" s="174"/>
      <c r="S27" s="175"/>
      <c r="T27" s="165">
        <f>K27*O27</f>
        <v>1848.673728</v>
      </c>
      <c r="U27" s="166"/>
      <c r="V27" s="166"/>
      <c r="W27" s="166"/>
      <c r="X27" s="167"/>
      <c r="Y27" s="35">
        <v>0</v>
      </c>
      <c r="Z27" s="50">
        <f>+T27+Y27</f>
        <v>1848.673728</v>
      </c>
      <c r="AG27" s="126"/>
      <c r="AI27" s="19"/>
      <c r="AJ27" s="177"/>
      <c r="AL27" s="164"/>
    </row>
    <row r="28" spans="1:38" ht="12.75" customHeight="1" hidden="1">
      <c r="A28" s="84" t="s">
        <v>8</v>
      </c>
      <c r="B28" s="85"/>
      <c r="C28" s="97" t="s">
        <v>76</v>
      </c>
      <c r="D28" s="98"/>
      <c r="E28" s="98"/>
      <c r="F28" s="98"/>
      <c r="G28" s="99"/>
      <c r="H28" s="64" t="s">
        <v>9</v>
      </c>
      <c r="I28" s="94" t="s">
        <v>10</v>
      </c>
      <c r="J28" s="95"/>
      <c r="K28" s="165">
        <f>K18</f>
        <v>471.73</v>
      </c>
      <c r="L28" s="166"/>
      <c r="M28" s="166"/>
      <c r="N28" s="167"/>
      <c r="O28" s="173">
        <f>+ROUND('[7]Шуш_3 эт и выше'!O32,2)</f>
        <v>3.3</v>
      </c>
      <c r="P28" s="174"/>
      <c r="Q28" s="174"/>
      <c r="R28" s="174"/>
      <c r="S28" s="175"/>
      <c r="T28" s="165">
        <f>ROUND(K28*O28,2)</f>
        <v>1556.71</v>
      </c>
      <c r="U28" s="166"/>
      <c r="V28" s="166"/>
      <c r="W28" s="166"/>
      <c r="X28" s="167"/>
      <c r="Y28" s="49">
        <f>ROUND(T28*$AG$22,2)</f>
        <v>778.36</v>
      </c>
      <c r="Z28" s="50">
        <f>+T28+Y28</f>
        <v>2335.07</v>
      </c>
      <c r="AG28" s="125">
        <f>Z28+Z29</f>
        <v>4046.562992</v>
      </c>
      <c r="AI28" s="19"/>
      <c r="AJ28" s="176">
        <v>844.99</v>
      </c>
      <c r="AL28" s="163">
        <f>AG28/AJ28</f>
        <v>4.788888616433331</v>
      </c>
    </row>
    <row r="29" spans="1:38" ht="12.75" customHeight="1" hidden="1">
      <c r="A29" s="86"/>
      <c r="B29" s="87"/>
      <c r="C29" s="100"/>
      <c r="D29" s="101"/>
      <c r="E29" s="101"/>
      <c r="F29" s="101"/>
      <c r="G29" s="102"/>
      <c r="H29" s="64" t="s">
        <v>11</v>
      </c>
      <c r="I29" s="94" t="s">
        <v>12</v>
      </c>
      <c r="J29" s="95"/>
      <c r="K29" s="165">
        <f>K19</f>
        <v>8165.52</v>
      </c>
      <c r="L29" s="166"/>
      <c r="M29" s="166"/>
      <c r="N29" s="167"/>
      <c r="O29" s="173">
        <f>+'[7]Кап_2'!O29</f>
        <v>0.2096</v>
      </c>
      <c r="P29" s="174"/>
      <c r="Q29" s="174"/>
      <c r="R29" s="174"/>
      <c r="S29" s="175"/>
      <c r="T29" s="165">
        <f>K29*O29</f>
        <v>1711.4929920000002</v>
      </c>
      <c r="U29" s="166"/>
      <c r="V29" s="166"/>
      <c r="W29" s="166"/>
      <c r="X29" s="167"/>
      <c r="Y29" s="35">
        <v>0</v>
      </c>
      <c r="Z29" s="50">
        <f>+T29+Y29</f>
        <v>1711.4929920000002</v>
      </c>
      <c r="AG29" s="126"/>
      <c r="AI29" s="19"/>
      <c r="AJ29" s="177"/>
      <c r="AL29" s="164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8.25" customHeight="1">
      <c r="A31" s="108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7"/>
      <c r="AG31" s="27"/>
    </row>
    <row r="32" spans="1:36" ht="73.5" customHeight="1">
      <c r="A32" s="111" t="s">
        <v>5</v>
      </c>
      <c r="B32" s="112"/>
      <c r="C32" s="113" t="s">
        <v>26</v>
      </c>
      <c r="D32" s="114"/>
      <c r="E32" s="114"/>
      <c r="F32" s="114"/>
      <c r="G32" s="114"/>
      <c r="H32" s="115"/>
      <c r="I32" s="160" t="s">
        <v>6</v>
      </c>
      <c r="J32" s="161"/>
      <c r="K32" s="160" t="s">
        <v>27</v>
      </c>
      <c r="L32" s="162"/>
      <c r="M32" s="162"/>
      <c r="N32" s="161"/>
      <c r="O32" s="160" t="str">
        <f>+O24</f>
        <v>Норматив
 горячей воды
куб.м. ** Гкал/куб.м</v>
      </c>
      <c r="P32" s="162"/>
      <c r="Q32" s="162"/>
      <c r="R32" s="162"/>
      <c r="S32" s="161"/>
      <c r="T32" s="160" t="s">
        <v>69</v>
      </c>
      <c r="U32" s="162"/>
      <c r="V32" s="162"/>
      <c r="W32" s="162"/>
      <c r="X32" s="161"/>
      <c r="Y32" s="33" t="s">
        <v>70</v>
      </c>
      <c r="Z32" s="33" t="s">
        <v>71</v>
      </c>
      <c r="AG32" s="14"/>
      <c r="AI32" s="19"/>
      <c r="AJ32"/>
    </row>
    <row r="33" spans="1:38" ht="27.75" customHeight="1">
      <c r="A33" s="105">
        <v>1</v>
      </c>
      <c r="B33" s="107"/>
      <c r="C33" s="105">
        <v>2</v>
      </c>
      <c r="D33" s="106"/>
      <c r="E33" s="106"/>
      <c r="F33" s="106"/>
      <c r="G33" s="106"/>
      <c r="H33" s="107"/>
      <c r="I33" s="127">
        <v>3</v>
      </c>
      <c r="J33" s="129"/>
      <c r="K33" s="127">
        <v>4</v>
      </c>
      <c r="L33" s="128"/>
      <c r="M33" s="128"/>
      <c r="N33" s="129"/>
      <c r="O33" s="127">
        <v>5</v>
      </c>
      <c r="P33" s="128"/>
      <c r="Q33" s="128"/>
      <c r="R33" s="128"/>
      <c r="S33" s="129"/>
      <c r="T33" s="127" t="s">
        <v>72</v>
      </c>
      <c r="U33" s="128"/>
      <c r="V33" s="128"/>
      <c r="W33" s="128"/>
      <c r="X33" s="129"/>
      <c r="Y33" s="34" t="s">
        <v>77</v>
      </c>
      <c r="Z33" s="34" t="s">
        <v>73</v>
      </c>
      <c r="AG33" s="14"/>
      <c r="AI33" s="19"/>
      <c r="AJ33" s="14"/>
      <c r="AL33" s="14"/>
    </row>
    <row r="34" spans="1:38" ht="12.75" customHeight="1">
      <c r="A34" s="84" t="s">
        <v>8</v>
      </c>
      <c r="B34" s="85"/>
      <c r="C34" s="97" t="s">
        <v>75</v>
      </c>
      <c r="D34" s="98"/>
      <c r="E34" s="98"/>
      <c r="F34" s="98"/>
      <c r="G34" s="99"/>
      <c r="H34" s="64" t="s">
        <v>9</v>
      </c>
      <c r="I34" s="94" t="s">
        <v>10</v>
      </c>
      <c r="J34" s="95"/>
      <c r="K34" s="165">
        <f>K16</f>
        <v>471.73</v>
      </c>
      <c r="L34" s="166"/>
      <c r="M34" s="166"/>
      <c r="N34" s="167"/>
      <c r="O34" s="165">
        <f>+ROUND('[7]Шуш_3 эт и выше'!O42,2)</f>
        <v>3.24</v>
      </c>
      <c r="P34" s="166"/>
      <c r="Q34" s="166"/>
      <c r="R34" s="166"/>
      <c r="S34" s="167"/>
      <c r="T34" s="165">
        <f>ROUND(K34*O34,2)</f>
        <v>1528.41</v>
      </c>
      <c r="U34" s="166"/>
      <c r="V34" s="166"/>
      <c r="W34" s="166"/>
      <c r="X34" s="167"/>
      <c r="Y34" s="49">
        <f>ROUND(T34*$AG$22,2)</f>
        <v>764.21</v>
      </c>
      <c r="Z34" s="79">
        <f>+T34+Y34</f>
        <v>2292.62</v>
      </c>
      <c r="AG34" s="125">
        <f>Z34+Z35</f>
        <v>4107.815096</v>
      </c>
      <c r="AI34" s="19"/>
      <c r="AJ34" s="176">
        <v>810.49</v>
      </c>
      <c r="AL34" s="163">
        <f>AG34/AJ34</f>
        <v>5.068310646645856</v>
      </c>
    </row>
    <row r="35" spans="1:38" ht="12.75" customHeight="1">
      <c r="A35" s="86"/>
      <c r="B35" s="87"/>
      <c r="C35" s="100"/>
      <c r="D35" s="101"/>
      <c r="E35" s="101"/>
      <c r="F35" s="101"/>
      <c r="G35" s="102"/>
      <c r="H35" s="64" t="s">
        <v>11</v>
      </c>
      <c r="I35" s="94" t="s">
        <v>12</v>
      </c>
      <c r="J35" s="95"/>
      <c r="K35" s="165">
        <f>K17</f>
        <v>8165.52</v>
      </c>
      <c r="L35" s="166"/>
      <c r="M35" s="166"/>
      <c r="N35" s="167"/>
      <c r="O35" s="173">
        <f>+'[7]Кап_2'!O35</f>
        <v>0.2223</v>
      </c>
      <c r="P35" s="174"/>
      <c r="Q35" s="174"/>
      <c r="R35" s="174"/>
      <c r="S35" s="175"/>
      <c r="T35" s="165">
        <f>K35*O35</f>
        <v>1815.1950960000001</v>
      </c>
      <c r="U35" s="166"/>
      <c r="V35" s="166"/>
      <c r="W35" s="166"/>
      <c r="X35" s="167"/>
      <c r="Y35" s="35">
        <v>0</v>
      </c>
      <c r="Z35" s="79">
        <f>+T35+Y35</f>
        <v>1815.1950960000001</v>
      </c>
      <c r="AG35" s="126"/>
      <c r="AI35" s="19"/>
      <c r="AJ35" s="177"/>
      <c r="AL35" s="164"/>
    </row>
    <row r="36" spans="1:38" ht="12.75" customHeight="1">
      <c r="A36" s="84" t="s">
        <v>8</v>
      </c>
      <c r="B36" s="85"/>
      <c r="C36" s="97" t="s">
        <v>76</v>
      </c>
      <c r="D36" s="98"/>
      <c r="E36" s="98"/>
      <c r="F36" s="98"/>
      <c r="G36" s="99"/>
      <c r="H36" s="64" t="s">
        <v>9</v>
      </c>
      <c r="I36" s="94" t="s">
        <v>10</v>
      </c>
      <c r="J36" s="95"/>
      <c r="K36" s="165">
        <f>K18</f>
        <v>471.73</v>
      </c>
      <c r="L36" s="166"/>
      <c r="M36" s="166"/>
      <c r="N36" s="167"/>
      <c r="O36" s="165">
        <f>+ROUND('[7]Шуш_3 эт и выше'!O44,2)</f>
        <v>3.24</v>
      </c>
      <c r="P36" s="166"/>
      <c r="Q36" s="166"/>
      <c r="R36" s="166"/>
      <c r="S36" s="167"/>
      <c r="T36" s="165">
        <f>ROUND(K36*O36,2)</f>
        <v>1528.41</v>
      </c>
      <c r="U36" s="166"/>
      <c r="V36" s="166"/>
      <c r="W36" s="166"/>
      <c r="X36" s="167"/>
      <c r="Y36" s="49">
        <f>ROUND(T36*$AG$22,2)</f>
        <v>764.21</v>
      </c>
      <c r="Z36" s="79">
        <f>+T36+Y36</f>
        <v>2292.62</v>
      </c>
      <c r="AG36" s="125">
        <f>Z36+Z37</f>
        <v>3972.267464</v>
      </c>
      <c r="AI36" s="19"/>
      <c r="AJ36" s="176">
        <v>810.49</v>
      </c>
      <c r="AL36" s="163">
        <f>AG36/AJ36</f>
        <v>4.901069061925502</v>
      </c>
    </row>
    <row r="37" spans="1:38" ht="12.75" customHeight="1">
      <c r="A37" s="86"/>
      <c r="B37" s="87"/>
      <c r="C37" s="100"/>
      <c r="D37" s="101"/>
      <c r="E37" s="101"/>
      <c r="F37" s="101"/>
      <c r="G37" s="102"/>
      <c r="H37" s="64" t="s">
        <v>11</v>
      </c>
      <c r="I37" s="94" t="s">
        <v>12</v>
      </c>
      <c r="J37" s="95"/>
      <c r="K37" s="165">
        <f>K19</f>
        <v>8165.52</v>
      </c>
      <c r="L37" s="166"/>
      <c r="M37" s="166"/>
      <c r="N37" s="167"/>
      <c r="O37" s="173">
        <f>+'[7]Кап_2'!O37</f>
        <v>0.2057</v>
      </c>
      <c r="P37" s="174"/>
      <c r="Q37" s="174"/>
      <c r="R37" s="174"/>
      <c r="S37" s="175"/>
      <c r="T37" s="165">
        <f>K37*O37</f>
        <v>1679.6474640000001</v>
      </c>
      <c r="U37" s="166"/>
      <c r="V37" s="166"/>
      <c r="W37" s="166"/>
      <c r="X37" s="167"/>
      <c r="Y37" s="35">
        <v>0</v>
      </c>
      <c r="Z37" s="79">
        <f>+T37+Y37</f>
        <v>1679.6474640000001</v>
      </c>
      <c r="AG37" s="126"/>
      <c r="AI37" s="19"/>
      <c r="AJ37" s="177"/>
      <c r="AL37" s="164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08" t="s">
        <v>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1:36" ht="72.75" customHeight="1" hidden="1">
      <c r="A40" s="111" t="s">
        <v>5</v>
      </c>
      <c r="B40" s="112"/>
      <c r="C40" s="113" t="s">
        <v>26</v>
      </c>
      <c r="D40" s="114"/>
      <c r="E40" s="114"/>
      <c r="F40" s="114"/>
      <c r="G40" s="114"/>
      <c r="H40" s="115"/>
      <c r="I40" s="160" t="s">
        <v>6</v>
      </c>
      <c r="J40" s="161"/>
      <c r="K40" s="160" t="s">
        <v>27</v>
      </c>
      <c r="L40" s="162"/>
      <c r="M40" s="162"/>
      <c r="N40" s="161"/>
      <c r="O40" s="160" t="str">
        <f>+O32</f>
        <v>Норматив
 горячей воды
куб.м. ** Гкал/куб.м</v>
      </c>
      <c r="P40" s="162"/>
      <c r="Q40" s="162"/>
      <c r="R40" s="162"/>
      <c r="S40" s="161"/>
      <c r="T40" s="160" t="s">
        <v>69</v>
      </c>
      <c r="U40" s="162"/>
      <c r="V40" s="162"/>
      <c r="W40" s="162"/>
      <c r="X40" s="161"/>
      <c r="Y40" s="33" t="s">
        <v>70</v>
      </c>
      <c r="Z40" s="33" t="s">
        <v>71</v>
      </c>
      <c r="AG40" s="14"/>
      <c r="AI40" s="19"/>
      <c r="AJ40"/>
    </row>
    <row r="41" spans="1:38" ht="12.75" customHeight="1" hidden="1">
      <c r="A41" s="105">
        <v>1</v>
      </c>
      <c r="B41" s="107"/>
      <c r="C41" s="105">
        <v>2</v>
      </c>
      <c r="D41" s="106"/>
      <c r="E41" s="106"/>
      <c r="F41" s="106"/>
      <c r="G41" s="106"/>
      <c r="H41" s="107"/>
      <c r="I41" s="127">
        <v>3</v>
      </c>
      <c r="J41" s="129"/>
      <c r="K41" s="127">
        <v>4</v>
      </c>
      <c r="L41" s="128"/>
      <c r="M41" s="128"/>
      <c r="N41" s="129"/>
      <c r="O41" s="127">
        <v>5</v>
      </c>
      <c r="P41" s="128"/>
      <c r="Q41" s="128"/>
      <c r="R41" s="128"/>
      <c r="S41" s="129"/>
      <c r="T41" s="127">
        <v>6</v>
      </c>
      <c r="U41" s="128"/>
      <c r="V41" s="128"/>
      <c r="W41" s="128"/>
      <c r="X41" s="129"/>
      <c r="Y41" s="34">
        <v>7</v>
      </c>
      <c r="Z41" s="34">
        <v>8</v>
      </c>
      <c r="AG41" s="14"/>
      <c r="AI41" s="19"/>
      <c r="AJ41" s="14"/>
      <c r="AL41" s="14"/>
    </row>
    <row r="42" spans="1:38" ht="12.75" customHeight="1" hidden="1">
      <c r="A42" s="84" t="s">
        <v>8</v>
      </c>
      <c r="B42" s="85"/>
      <c r="C42" s="97" t="s">
        <v>75</v>
      </c>
      <c r="D42" s="98"/>
      <c r="E42" s="98"/>
      <c r="F42" s="98"/>
      <c r="G42" s="99"/>
      <c r="H42" s="64" t="s">
        <v>9</v>
      </c>
      <c r="I42" s="94" t="s">
        <v>10</v>
      </c>
      <c r="J42" s="95"/>
      <c r="K42" s="165">
        <f>K16</f>
        <v>471.73</v>
      </c>
      <c r="L42" s="166"/>
      <c r="M42" s="166"/>
      <c r="N42" s="167"/>
      <c r="O42" s="173">
        <f>+ROUND('[7]Шуш_3 эт и выше'!O54,2)</f>
        <v>3.19</v>
      </c>
      <c r="P42" s="174"/>
      <c r="Q42" s="174"/>
      <c r="R42" s="174"/>
      <c r="S42" s="175"/>
      <c r="T42" s="165">
        <f>ROUND(K42*O42,2)</f>
        <v>1504.82</v>
      </c>
      <c r="U42" s="166"/>
      <c r="V42" s="166"/>
      <c r="W42" s="166"/>
      <c r="X42" s="167"/>
      <c r="Y42" s="49">
        <f>ROUND(T42*$AG$22,2)</f>
        <v>752.41</v>
      </c>
      <c r="Z42" s="50">
        <f>+T42+Y42</f>
        <v>2257.23</v>
      </c>
      <c r="AG42" s="125">
        <f>Z42+Z43</f>
        <v>4043.845776</v>
      </c>
      <c r="AI42" s="19"/>
      <c r="AJ42" s="176">
        <v>777.52</v>
      </c>
      <c r="AL42" s="163">
        <f>AG42/AJ42</f>
        <v>5.200954028192201</v>
      </c>
    </row>
    <row r="43" spans="1:38" ht="12.75" customHeight="1" hidden="1">
      <c r="A43" s="86"/>
      <c r="B43" s="87"/>
      <c r="C43" s="100"/>
      <c r="D43" s="101"/>
      <c r="E43" s="101"/>
      <c r="F43" s="101"/>
      <c r="G43" s="102"/>
      <c r="H43" s="64" t="s">
        <v>11</v>
      </c>
      <c r="I43" s="94" t="s">
        <v>12</v>
      </c>
      <c r="J43" s="95"/>
      <c r="K43" s="165">
        <f>K17</f>
        <v>8165.52</v>
      </c>
      <c r="L43" s="166"/>
      <c r="M43" s="166"/>
      <c r="N43" s="167"/>
      <c r="O43" s="173">
        <f>+'[7]Кап_2'!O43</f>
        <v>0.2188</v>
      </c>
      <c r="P43" s="174"/>
      <c r="Q43" s="174"/>
      <c r="R43" s="174"/>
      <c r="S43" s="175"/>
      <c r="T43" s="165">
        <f>K43*O43</f>
        <v>1786.615776</v>
      </c>
      <c r="U43" s="166"/>
      <c r="V43" s="166"/>
      <c r="W43" s="166"/>
      <c r="X43" s="167"/>
      <c r="Y43" s="35">
        <v>0</v>
      </c>
      <c r="Z43" s="50">
        <f>+T43+Y43</f>
        <v>1786.615776</v>
      </c>
      <c r="AG43" s="126"/>
      <c r="AI43" s="19"/>
      <c r="AJ43" s="177"/>
      <c r="AL43" s="164"/>
    </row>
    <row r="44" spans="1:38" ht="12.75" customHeight="1" hidden="1">
      <c r="A44" s="84" t="s">
        <v>8</v>
      </c>
      <c r="B44" s="85"/>
      <c r="C44" s="97" t="s">
        <v>76</v>
      </c>
      <c r="D44" s="98"/>
      <c r="E44" s="98"/>
      <c r="F44" s="98"/>
      <c r="G44" s="99"/>
      <c r="H44" s="64" t="s">
        <v>9</v>
      </c>
      <c r="I44" s="94" t="s">
        <v>10</v>
      </c>
      <c r="J44" s="95"/>
      <c r="K44" s="165">
        <f>K18</f>
        <v>471.73</v>
      </c>
      <c r="L44" s="166"/>
      <c r="M44" s="166"/>
      <c r="N44" s="167"/>
      <c r="O44" s="173">
        <f>+ROUND('[7]Шуш_3 эт и выше'!O56,2)</f>
        <v>3.19</v>
      </c>
      <c r="P44" s="174"/>
      <c r="Q44" s="174"/>
      <c r="R44" s="174"/>
      <c r="S44" s="175"/>
      <c r="T44" s="165">
        <f>ROUND(K44*O44,2)</f>
        <v>1504.82</v>
      </c>
      <c r="U44" s="166"/>
      <c r="V44" s="166"/>
      <c r="W44" s="166"/>
      <c r="X44" s="167"/>
      <c r="Y44" s="49">
        <f>ROUND(T44*$AG$22,2)</f>
        <v>752.41</v>
      </c>
      <c r="Z44" s="50">
        <f>+T44+Y44</f>
        <v>2257.23</v>
      </c>
      <c r="AG44" s="125">
        <f>Z44+Z45</f>
        <v>3911.5643520000003</v>
      </c>
      <c r="AI44" s="19"/>
      <c r="AJ44" s="176">
        <v>777.52</v>
      </c>
      <c r="AL44" s="163">
        <f>AG44/AJ44</f>
        <v>5.0308215248482355</v>
      </c>
    </row>
    <row r="45" spans="1:38" ht="12.75" customHeight="1" hidden="1">
      <c r="A45" s="86"/>
      <c r="B45" s="87"/>
      <c r="C45" s="100"/>
      <c r="D45" s="101"/>
      <c r="E45" s="101"/>
      <c r="F45" s="101"/>
      <c r="G45" s="102"/>
      <c r="H45" s="64" t="s">
        <v>11</v>
      </c>
      <c r="I45" s="94" t="s">
        <v>12</v>
      </c>
      <c r="J45" s="95"/>
      <c r="K45" s="165">
        <f>K19</f>
        <v>8165.52</v>
      </c>
      <c r="L45" s="166"/>
      <c r="M45" s="166"/>
      <c r="N45" s="167"/>
      <c r="O45" s="173">
        <f>+'[7]Кап_2'!O45</f>
        <v>0.2026</v>
      </c>
      <c r="P45" s="174"/>
      <c r="Q45" s="174"/>
      <c r="R45" s="174"/>
      <c r="S45" s="175"/>
      <c r="T45" s="165">
        <f>K45*O45</f>
        <v>1654.334352</v>
      </c>
      <c r="U45" s="166"/>
      <c r="V45" s="166"/>
      <c r="W45" s="166"/>
      <c r="X45" s="167"/>
      <c r="Y45" s="35">
        <v>0</v>
      </c>
      <c r="Z45" s="50">
        <f>+T45+Y45</f>
        <v>1654.334352</v>
      </c>
      <c r="AG45" s="126"/>
      <c r="AI45" s="19"/>
      <c r="AJ45" s="177"/>
      <c r="AL45" s="164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25.5" customHeight="1">
      <c r="A47" s="108" t="s">
        <v>39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6" ht="72" customHeight="1" hidden="1">
      <c r="A48" s="111" t="s">
        <v>5</v>
      </c>
      <c r="B48" s="112"/>
      <c r="C48" s="113" t="s">
        <v>26</v>
      </c>
      <c r="D48" s="114"/>
      <c r="E48" s="114"/>
      <c r="F48" s="114"/>
      <c r="G48" s="114"/>
      <c r="H48" s="115"/>
      <c r="I48" s="160" t="s">
        <v>6</v>
      </c>
      <c r="J48" s="161"/>
      <c r="K48" s="160" t="s">
        <v>27</v>
      </c>
      <c r="L48" s="162"/>
      <c r="M48" s="162"/>
      <c r="N48" s="161"/>
      <c r="O48" s="160" t="str">
        <f>+O40</f>
        <v>Норматив
 горячей воды
куб.м. ** Гкал/куб.м</v>
      </c>
      <c r="P48" s="162"/>
      <c r="Q48" s="162"/>
      <c r="R48" s="162"/>
      <c r="S48" s="161"/>
      <c r="T48" s="160" t="s">
        <v>69</v>
      </c>
      <c r="U48" s="162"/>
      <c r="V48" s="162"/>
      <c r="W48" s="162"/>
      <c r="X48" s="161"/>
      <c r="Y48" s="33" t="s">
        <v>70</v>
      </c>
      <c r="Z48" s="33" t="s">
        <v>71</v>
      </c>
      <c r="AG48" s="14"/>
      <c r="AI48" s="19"/>
      <c r="AJ48"/>
    </row>
    <row r="49" spans="1:38" ht="12.75" customHeight="1" hidden="1">
      <c r="A49" s="105">
        <v>1</v>
      </c>
      <c r="B49" s="107"/>
      <c r="C49" s="105">
        <v>2</v>
      </c>
      <c r="D49" s="106"/>
      <c r="E49" s="106"/>
      <c r="F49" s="106"/>
      <c r="G49" s="106"/>
      <c r="H49" s="107"/>
      <c r="I49" s="127">
        <v>3</v>
      </c>
      <c r="J49" s="129"/>
      <c r="K49" s="127">
        <v>4</v>
      </c>
      <c r="L49" s="128"/>
      <c r="M49" s="128"/>
      <c r="N49" s="129"/>
      <c r="O49" s="127">
        <v>5</v>
      </c>
      <c r="P49" s="128"/>
      <c r="Q49" s="128"/>
      <c r="R49" s="128"/>
      <c r="S49" s="129"/>
      <c r="T49" s="127">
        <v>6</v>
      </c>
      <c r="U49" s="128"/>
      <c r="V49" s="128"/>
      <c r="W49" s="128"/>
      <c r="X49" s="129"/>
      <c r="Y49" s="34">
        <v>7</v>
      </c>
      <c r="Z49" s="34">
        <v>8</v>
      </c>
      <c r="AG49" s="14"/>
      <c r="AI49" s="19"/>
      <c r="AJ49" s="14"/>
      <c r="AL49" s="14"/>
    </row>
    <row r="50" spans="1:38" ht="12.75" customHeight="1">
      <c r="A50" s="84" t="s">
        <v>8</v>
      </c>
      <c r="B50" s="85"/>
      <c r="C50" s="97" t="s">
        <v>75</v>
      </c>
      <c r="D50" s="98"/>
      <c r="E50" s="98"/>
      <c r="F50" s="98"/>
      <c r="G50" s="99"/>
      <c r="H50" s="64" t="s">
        <v>9</v>
      </c>
      <c r="I50" s="94" t="s">
        <v>10</v>
      </c>
      <c r="J50" s="95"/>
      <c r="K50" s="165">
        <f>K16</f>
        <v>471.73</v>
      </c>
      <c r="L50" s="166"/>
      <c r="M50" s="166"/>
      <c r="N50" s="167"/>
      <c r="O50" s="165">
        <f>+ROUND('[7]Шуш_3 эт и выше'!O66,2)</f>
        <v>2.63</v>
      </c>
      <c r="P50" s="166"/>
      <c r="Q50" s="166"/>
      <c r="R50" s="166"/>
      <c r="S50" s="167"/>
      <c r="T50" s="165">
        <f>ROUND(K50*O50,2)</f>
        <v>1240.65</v>
      </c>
      <c r="U50" s="166"/>
      <c r="V50" s="166"/>
      <c r="W50" s="166"/>
      <c r="X50" s="167"/>
      <c r="Y50" s="49">
        <f>ROUND(T50*$AG$22,2)</f>
        <v>620.33</v>
      </c>
      <c r="Z50" s="79">
        <f>+T50+Y50</f>
        <v>1860.98</v>
      </c>
      <c r="AG50" s="125">
        <f>Z50+Z51</f>
        <v>3334.0398080000004</v>
      </c>
      <c r="AI50" s="19"/>
      <c r="AJ50" s="176">
        <v>693.58</v>
      </c>
      <c r="AL50" s="163">
        <f>AG50/AJ50</f>
        <v>4.807001078462471</v>
      </c>
    </row>
    <row r="51" spans="1:38" ht="12.75" customHeight="1">
      <c r="A51" s="86"/>
      <c r="B51" s="87"/>
      <c r="C51" s="100"/>
      <c r="D51" s="101"/>
      <c r="E51" s="101"/>
      <c r="F51" s="101"/>
      <c r="G51" s="102"/>
      <c r="H51" s="64" t="s">
        <v>11</v>
      </c>
      <c r="I51" s="94" t="s">
        <v>12</v>
      </c>
      <c r="J51" s="95"/>
      <c r="K51" s="165">
        <f>K17</f>
        <v>8165.52</v>
      </c>
      <c r="L51" s="166"/>
      <c r="M51" s="166"/>
      <c r="N51" s="167"/>
      <c r="O51" s="173">
        <f>+'[7]Кап_2'!O51</f>
        <v>0.1804</v>
      </c>
      <c r="P51" s="174"/>
      <c r="Q51" s="174"/>
      <c r="R51" s="174"/>
      <c r="S51" s="175"/>
      <c r="T51" s="165">
        <f>K51*O51</f>
        <v>1473.0598080000002</v>
      </c>
      <c r="U51" s="166"/>
      <c r="V51" s="166"/>
      <c r="W51" s="166"/>
      <c r="X51" s="167"/>
      <c r="Y51" s="35">
        <v>0</v>
      </c>
      <c r="Z51" s="79">
        <f>+T51+Y51</f>
        <v>1473.0598080000002</v>
      </c>
      <c r="AG51" s="126"/>
      <c r="AI51" s="19"/>
      <c r="AJ51" s="177"/>
      <c r="AL51" s="164"/>
    </row>
    <row r="52" spans="1:38" ht="12.75" customHeight="1">
      <c r="A52" s="84" t="s">
        <v>8</v>
      </c>
      <c r="B52" s="85"/>
      <c r="C52" s="97" t="s">
        <v>76</v>
      </c>
      <c r="D52" s="98"/>
      <c r="E52" s="98"/>
      <c r="F52" s="98"/>
      <c r="G52" s="99"/>
      <c r="H52" s="64" t="s">
        <v>9</v>
      </c>
      <c r="I52" s="94" t="s">
        <v>10</v>
      </c>
      <c r="J52" s="95"/>
      <c r="K52" s="165">
        <f>K18</f>
        <v>471.73</v>
      </c>
      <c r="L52" s="166"/>
      <c r="M52" s="166"/>
      <c r="N52" s="167"/>
      <c r="O52" s="165">
        <f>+ROUND('[7]Шуш_3 эт и выше'!O68,2)</f>
        <v>2.63</v>
      </c>
      <c r="P52" s="166"/>
      <c r="Q52" s="166"/>
      <c r="R52" s="166"/>
      <c r="S52" s="167"/>
      <c r="T52" s="165">
        <f>ROUND(K52*O52,2)</f>
        <v>1240.65</v>
      </c>
      <c r="U52" s="166"/>
      <c r="V52" s="166"/>
      <c r="W52" s="166"/>
      <c r="X52" s="167"/>
      <c r="Y52" s="49">
        <f>ROUND(T52*$AG$22,2)</f>
        <v>620.33</v>
      </c>
      <c r="Z52" s="79">
        <f>+T52+Y52</f>
        <v>1860.98</v>
      </c>
      <c r="AG52" s="125">
        <f>Z52+Z53</f>
        <v>3224.6218400000002</v>
      </c>
      <c r="AI52" s="19"/>
      <c r="AJ52" s="176">
        <v>693.58</v>
      </c>
      <c r="AL52" s="163">
        <f>AG52/AJ52</f>
        <v>4.649242827071138</v>
      </c>
    </row>
    <row r="53" spans="1:38" ht="12.75" customHeight="1">
      <c r="A53" s="86"/>
      <c r="B53" s="87"/>
      <c r="C53" s="100"/>
      <c r="D53" s="101"/>
      <c r="E53" s="101"/>
      <c r="F53" s="101"/>
      <c r="G53" s="102"/>
      <c r="H53" s="64" t="s">
        <v>11</v>
      </c>
      <c r="I53" s="94" t="s">
        <v>12</v>
      </c>
      <c r="J53" s="95"/>
      <c r="K53" s="165">
        <f>K19</f>
        <v>8165.52</v>
      </c>
      <c r="L53" s="166"/>
      <c r="M53" s="166"/>
      <c r="N53" s="167"/>
      <c r="O53" s="173">
        <f>+'[7]Кап_2'!O53</f>
        <v>0.167</v>
      </c>
      <c r="P53" s="174"/>
      <c r="Q53" s="174"/>
      <c r="R53" s="174"/>
      <c r="S53" s="175"/>
      <c r="T53" s="165">
        <f>K53*O53</f>
        <v>1363.6418400000002</v>
      </c>
      <c r="U53" s="166"/>
      <c r="V53" s="166"/>
      <c r="W53" s="166"/>
      <c r="X53" s="167"/>
      <c r="Y53" s="35">
        <v>0</v>
      </c>
      <c r="Z53" s="79">
        <f>+T53+Y53</f>
        <v>1363.6418400000002</v>
      </c>
      <c r="AG53" s="126"/>
      <c r="AI53" s="19"/>
      <c r="AJ53" s="177"/>
      <c r="AL53" s="164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1.5" customHeight="1" hidden="1">
      <c r="A55" s="108" t="s">
        <v>40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1:36" ht="69.75" customHeight="1" hidden="1">
      <c r="A56" s="111" t="s">
        <v>5</v>
      </c>
      <c r="B56" s="112"/>
      <c r="C56" s="113" t="s">
        <v>26</v>
      </c>
      <c r="D56" s="114"/>
      <c r="E56" s="114"/>
      <c r="F56" s="114"/>
      <c r="G56" s="114"/>
      <c r="H56" s="115"/>
      <c r="I56" s="160" t="s">
        <v>6</v>
      </c>
      <c r="J56" s="161"/>
      <c r="K56" s="160" t="s">
        <v>27</v>
      </c>
      <c r="L56" s="162"/>
      <c r="M56" s="162"/>
      <c r="N56" s="161"/>
      <c r="O56" s="160" t="str">
        <f>+O48</f>
        <v>Норматив
 горячей воды
куб.м. ** Гкал/куб.м</v>
      </c>
      <c r="P56" s="162"/>
      <c r="Q56" s="162"/>
      <c r="R56" s="162"/>
      <c r="S56" s="161"/>
      <c r="T56" s="160" t="s">
        <v>69</v>
      </c>
      <c r="U56" s="162"/>
      <c r="V56" s="162"/>
      <c r="W56" s="162"/>
      <c r="X56" s="161"/>
      <c r="Y56" s="33" t="s">
        <v>70</v>
      </c>
      <c r="Z56" s="33" t="s">
        <v>71</v>
      </c>
      <c r="AG56" s="14"/>
      <c r="AI56" s="19"/>
      <c r="AJ56"/>
    </row>
    <row r="57" spans="1:38" ht="12.75" customHeight="1" hidden="1">
      <c r="A57" s="105">
        <v>1</v>
      </c>
      <c r="B57" s="107"/>
      <c r="C57" s="105">
        <v>2</v>
      </c>
      <c r="D57" s="106"/>
      <c r="E57" s="106"/>
      <c r="F57" s="106"/>
      <c r="G57" s="106"/>
      <c r="H57" s="107"/>
      <c r="I57" s="127">
        <v>3</v>
      </c>
      <c r="J57" s="129"/>
      <c r="K57" s="127">
        <v>4</v>
      </c>
      <c r="L57" s="128"/>
      <c r="M57" s="128"/>
      <c r="N57" s="129"/>
      <c r="O57" s="127">
        <v>5</v>
      </c>
      <c r="P57" s="128"/>
      <c r="Q57" s="128"/>
      <c r="R57" s="128"/>
      <c r="S57" s="129"/>
      <c r="T57" s="127">
        <v>6</v>
      </c>
      <c r="U57" s="128"/>
      <c r="V57" s="128"/>
      <c r="W57" s="128"/>
      <c r="X57" s="129"/>
      <c r="Y57" s="34">
        <v>7</v>
      </c>
      <c r="Z57" s="34">
        <v>8</v>
      </c>
      <c r="AG57" s="14"/>
      <c r="AI57" s="19"/>
      <c r="AJ57" s="14"/>
      <c r="AL57" s="14"/>
    </row>
    <row r="58" spans="1:38" ht="12.75" customHeight="1" hidden="1">
      <c r="A58" s="84" t="s">
        <v>8</v>
      </c>
      <c r="B58" s="85"/>
      <c r="C58" s="97" t="s">
        <v>75</v>
      </c>
      <c r="D58" s="98"/>
      <c r="E58" s="98"/>
      <c r="F58" s="98"/>
      <c r="G58" s="99"/>
      <c r="H58" s="64" t="s">
        <v>9</v>
      </c>
      <c r="I58" s="94" t="s">
        <v>10</v>
      </c>
      <c r="J58" s="95"/>
      <c r="K58" s="165">
        <f>K16</f>
        <v>471.73</v>
      </c>
      <c r="L58" s="166"/>
      <c r="M58" s="166"/>
      <c r="N58" s="167"/>
      <c r="O58" s="173">
        <f>+ROUND('[7]Шуш_3 эт и выше'!O78,2)</f>
        <v>1.69</v>
      </c>
      <c r="P58" s="174"/>
      <c r="Q58" s="174"/>
      <c r="R58" s="174"/>
      <c r="S58" s="175"/>
      <c r="T58" s="165">
        <f>ROUND(K58*O58,2)</f>
        <v>797.22</v>
      </c>
      <c r="U58" s="166"/>
      <c r="V58" s="166"/>
      <c r="W58" s="166"/>
      <c r="X58" s="167"/>
      <c r="Y58" s="49">
        <f>ROUND(T58*$AG$22,2)</f>
        <v>398.61</v>
      </c>
      <c r="Z58" s="50">
        <f>+T58+Y58</f>
        <v>1195.83</v>
      </c>
      <c r="AG58" s="125">
        <f>Z58+Z59</f>
        <v>2142.213768</v>
      </c>
      <c r="AI58" s="19"/>
      <c r="AJ58" s="176">
        <v>609.59</v>
      </c>
      <c r="AL58" s="163">
        <f>AG58/AJ58</f>
        <v>3.5141878442887844</v>
      </c>
    </row>
    <row r="59" spans="1:38" ht="12.75" customHeight="1" hidden="1">
      <c r="A59" s="86"/>
      <c r="B59" s="87"/>
      <c r="C59" s="100"/>
      <c r="D59" s="101"/>
      <c r="E59" s="101"/>
      <c r="F59" s="101"/>
      <c r="G59" s="102"/>
      <c r="H59" s="64" t="s">
        <v>11</v>
      </c>
      <c r="I59" s="94" t="s">
        <v>12</v>
      </c>
      <c r="J59" s="95"/>
      <c r="K59" s="165">
        <f>K17</f>
        <v>8165.52</v>
      </c>
      <c r="L59" s="166"/>
      <c r="M59" s="166"/>
      <c r="N59" s="167"/>
      <c r="O59" s="173">
        <f>+'[7]Кап_2'!O59</f>
        <v>0.1159</v>
      </c>
      <c r="P59" s="174"/>
      <c r="Q59" s="174"/>
      <c r="R59" s="174"/>
      <c r="S59" s="175"/>
      <c r="T59" s="165">
        <f>K59*O59</f>
        <v>946.383768</v>
      </c>
      <c r="U59" s="166"/>
      <c r="V59" s="166"/>
      <c r="W59" s="166"/>
      <c r="X59" s="167"/>
      <c r="Y59" s="35">
        <v>0</v>
      </c>
      <c r="Z59" s="50">
        <f>+T59+Y59</f>
        <v>946.383768</v>
      </c>
      <c r="AG59" s="126"/>
      <c r="AI59" s="19"/>
      <c r="AJ59" s="177"/>
      <c r="AL59" s="164"/>
    </row>
    <row r="60" spans="1:38" ht="12.75" customHeight="1" hidden="1">
      <c r="A60" s="84" t="s">
        <v>8</v>
      </c>
      <c r="B60" s="85"/>
      <c r="C60" s="97" t="s">
        <v>76</v>
      </c>
      <c r="D60" s="98"/>
      <c r="E60" s="98"/>
      <c r="F60" s="98"/>
      <c r="G60" s="99"/>
      <c r="H60" s="64" t="s">
        <v>9</v>
      </c>
      <c r="I60" s="94" t="s">
        <v>10</v>
      </c>
      <c r="J60" s="95"/>
      <c r="K60" s="165">
        <f>K18</f>
        <v>471.73</v>
      </c>
      <c r="L60" s="166"/>
      <c r="M60" s="166"/>
      <c r="N60" s="167"/>
      <c r="O60" s="173">
        <f>+ROUND('[7]Шуш_3 эт и выше'!O80,2)</f>
        <v>1.69</v>
      </c>
      <c r="P60" s="174"/>
      <c r="Q60" s="174"/>
      <c r="R60" s="174"/>
      <c r="S60" s="175"/>
      <c r="T60" s="165">
        <f>ROUND(K60*O60,2)</f>
        <v>797.22</v>
      </c>
      <c r="U60" s="166"/>
      <c r="V60" s="166"/>
      <c r="W60" s="166"/>
      <c r="X60" s="167"/>
      <c r="Y60" s="49">
        <f>ROUND(T60*$AG$22,2)</f>
        <v>398.61</v>
      </c>
      <c r="Z60" s="50">
        <f>+T60+Y60</f>
        <v>1195.83</v>
      </c>
      <c r="AG60" s="125">
        <f>Z60+Z61</f>
        <v>2071.990296</v>
      </c>
      <c r="AI60" s="19"/>
      <c r="AJ60" s="176">
        <v>609.59</v>
      </c>
      <c r="AL60" s="163">
        <f>AG60/AJ60</f>
        <v>3.3989899703079116</v>
      </c>
    </row>
    <row r="61" spans="1:38" ht="12.75" customHeight="1" hidden="1">
      <c r="A61" s="86"/>
      <c r="B61" s="87"/>
      <c r="C61" s="100"/>
      <c r="D61" s="101"/>
      <c r="E61" s="101"/>
      <c r="F61" s="101"/>
      <c r="G61" s="102"/>
      <c r="H61" s="64" t="s">
        <v>11</v>
      </c>
      <c r="I61" s="94" t="s">
        <v>12</v>
      </c>
      <c r="J61" s="95"/>
      <c r="K61" s="165">
        <f>K19</f>
        <v>8165.52</v>
      </c>
      <c r="L61" s="166"/>
      <c r="M61" s="166"/>
      <c r="N61" s="167"/>
      <c r="O61" s="173">
        <f>+'[7]Кап_2'!O61</f>
        <v>0.1073</v>
      </c>
      <c r="P61" s="174"/>
      <c r="Q61" s="174"/>
      <c r="R61" s="174"/>
      <c r="S61" s="175"/>
      <c r="T61" s="165">
        <f>K61*O61</f>
        <v>876.1602960000001</v>
      </c>
      <c r="U61" s="166"/>
      <c r="V61" s="166"/>
      <c r="W61" s="166"/>
      <c r="X61" s="167"/>
      <c r="Y61" s="35">
        <v>0</v>
      </c>
      <c r="Z61" s="50">
        <f>+T61+Y61</f>
        <v>876.1602960000001</v>
      </c>
      <c r="AG61" s="126"/>
      <c r="AI61" s="19"/>
      <c r="AJ61" s="177"/>
      <c r="AL61" s="164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26.25" customHeight="1" hidden="1">
      <c r="A63" s="108" t="s">
        <v>41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6" ht="77.25" customHeight="1" hidden="1">
      <c r="A64" s="111" t="s">
        <v>5</v>
      </c>
      <c r="B64" s="112"/>
      <c r="C64" s="113" t="s">
        <v>26</v>
      </c>
      <c r="D64" s="114"/>
      <c r="E64" s="114"/>
      <c r="F64" s="114"/>
      <c r="G64" s="114"/>
      <c r="H64" s="115"/>
      <c r="I64" s="160" t="s">
        <v>6</v>
      </c>
      <c r="J64" s="161"/>
      <c r="K64" s="160" t="s">
        <v>27</v>
      </c>
      <c r="L64" s="162"/>
      <c r="M64" s="162"/>
      <c r="N64" s="161"/>
      <c r="O64" s="160" t="str">
        <f>+O56</f>
        <v>Норматив
 горячей воды
куб.м. ** Гкал/куб.м</v>
      </c>
      <c r="P64" s="162"/>
      <c r="Q64" s="162"/>
      <c r="R64" s="162"/>
      <c r="S64" s="161"/>
      <c r="T64" s="160" t="s">
        <v>69</v>
      </c>
      <c r="U64" s="162"/>
      <c r="V64" s="162"/>
      <c r="W64" s="162"/>
      <c r="X64" s="161"/>
      <c r="Y64" s="33" t="s">
        <v>70</v>
      </c>
      <c r="Z64" s="33" t="s">
        <v>71</v>
      </c>
      <c r="AG64" s="14"/>
      <c r="AI64" s="19"/>
      <c r="AJ64"/>
    </row>
    <row r="65" spans="1:38" ht="12.75" customHeight="1" hidden="1">
      <c r="A65" s="105">
        <v>1</v>
      </c>
      <c r="B65" s="107"/>
      <c r="C65" s="105">
        <v>2</v>
      </c>
      <c r="D65" s="106"/>
      <c r="E65" s="106"/>
      <c r="F65" s="106"/>
      <c r="G65" s="106"/>
      <c r="H65" s="107"/>
      <c r="I65" s="127">
        <v>3</v>
      </c>
      <c r="J65" s="129"/>
      <c r="K65" s="127">
        <v>4</v>
      </c>
      <c r="L65" s="128"/>
      <c r="M65" s="128"/>
      <c r="N65" s="129"/>
      <c r="O65" s="127">
        <v>5</v>
      </c>
      <c r="P65" s="128"/>
      <c r="Q65" s="128"/>
      <c r="R65" s="128"/>
      <c r="S65" s="129"/>
      <c r="T65" s="127">
        <v>6</v>
      </c>
      <c r="U65" s="128"/>
      <c r="V65" s="128"/>
      <c r="W65" s="128"/>
      <c r="X65" s="129"/>
      <c r="Y65" s="34">
        <v>7</v>
      </c>
      <c r="Z65" s="34">
        <v>8</v>
      </c>
      <c r="AG65" s="14"/>
      <c r="AI65" s="19"/>
      <c r="AJ65" s="14"/>
      <c r="AL65" s="14"/>
    </row>
    <row r="66" spans="1:38" ht="12.75" customHeight="1" hidden="1">
      <c r="A66" s="84" t="s">
        <v>8</v>
      </c>
      <c r="B66" s="85"/>
      <c r="C66" s="97" t="s">
        <v>75</v>
      </c>
      <c r="D66" s="98"/>
      <c r="E66" s="98"/>
      <c r="F66" s="98"/>
      <c r="G66" s="99"/>
      <c r="H66" s="64" t="s">
        <v>9</v>
      </c>
      <c r="I66" s="94" t="s">
        <v>10</v>
      </c>
      <c r="J66" s="95"/>
      <c r="K66" s="165">
        <f>K16</f>
        <v>471.73</v>
      </c>
      <c r="L66" s="166"/>
      <c r="M66" s="166"/>
      <c r="N66" s="167"/>
      <c r="O66" s="173">
        <f>+ROUND('[7]Шуш_3 эт и выше'!O90,2)</f>
        <v>1.24</v>
      </c>
      <c r="P66" s="174"/>
      <c r="Q66" s="174"/>
      <c r="R66" s="174"/>
      <c r="S66" s="175"/>
      <c r="T66" s="165">
        <f>ROUND(K66*O66,2)</f>
        <v>584.95</v>
      </c>
      <c r="U66" s="166"/>
      <c r="V66" s="166"/>
      <c r="W66" s="166"/>
      <c r="X66" s="167"/>
      <c r="Y66" s="49">
        <f>ROUND(T66*$AG$22,2)</f>
        <v>292.48</v>
      </c>
      <c r="Z66" s="50">
        <f>+T66+Y66</f>
        <v>877.4300000000001</v>
      </c>
      <c r="AG66" s="125">
        <f>Z66+Z67</f>
        <v>1572.315752</v>
      </c>
      <c r="AI66" s="19"/>
      <c r="AJ66" s="176">
        <v>440.15</v>
      </c>
      <c r="AL66" s="163">
        <f>AG66/AJ66</f>
        <v>3.572227086220607</v>
      </c>
    </row>
    <row r="67" spans="1:38" ht="12.75" customHeight="1" hidden="1">
      <c r="A67" s="86"/>
      <c r="B67" s="87"/>
      <c r="C67" s="100"/>
      <c r="D67" s="101"/>
      <c r="E67" s="101"/>
      <c r="F67" s="101"/>
      <c r="G67" s="102"/>
      <c r="H67" s="64" t="s">
        <v>11</v>
      </c>
      <c r="I67" s="94" t="s">
        <v>12</v>
      </c>
      <c r="J67" s="95"/>
      <c r="K67" s="165">
        <f>K17</f>
        <v>8165.52</v>
      </c>
      <c r="L67" s="166"/>
      <c r="M67" s="166"/>
      <c r="N67" s="167"/>
      <c r="O67" s="173">
        <f>+'[7]Кап_2'!O67</f>
        <v>0.0851</v>
      </c>
      <c r="P67" s="174"/>
      <c r="Q67" s="174"/>
      <c r="R67" s="174"/>
      <c r="S67" s="175"/>
      <c r="T67" s="165">
        <f>K67*O67</f>
        <v>694.885752</v>
      </c>
      <c r="U67" s="166"/>
      <c r="V67" s="166"/>
      <c r="W67" s="166"/>
      <c r="X67" s="167"/>
      <c r="Y67" s="35">
        <v>0</v>
      </c>
      <c r="Z67" s="50">
        <f>+T67+Y67</f>
        <v>694.885752</v>
      </c>
      <c r="AG67" s="126"/>
      <c r="AI67" s="19"/>
      <c r="AJ67" s="177"/>
      <c r="AL67" s="164"/>
    </row>
    <row r="68" spans="1:38" ht="12.75" customHeight="1" hidden="1">
      <c r="A68" s="84" t="s">
        <v>8</v>
      </c>
      <c r="B68" s="85"/>
      <c r="C68" s="97" t="s">
        <v>76</v>
      </c>
      <c r="D68" s="98"/>
      <c r="E68" s="98"/>
      <c r="F68" s="98"/>
      <c r="G68" s="99"/>
      <c r="H68" s="64" t="s">
        <v>9</v>
      </c>
      <c r="I68" s="94" t="s">
        <v>10</v>
      </c>
      <c r="J68" s="95"/>
      <c r="K68" s="165">
        <f>K18</f>
        <v>471.73</v>
      </c>
      <c r="L68" s="166"/>
      <c r="M68" s="166"/>
      <c r="N68" s="167"/>
      <c r="O68" s="173">
        <f>+ROUND('[7]Шуш_3 эт и выше'!O92,2)</f>
        <v>1.24</v>
      </c>
      <c r="P68" s="174"/>
      <c r="Q68" s="174"/>
      <c r="R68" s="174"/>
      <c r="S68" s="175"/>
      <c r="T68" s="165">
        <f>ROUND(K68*O68,2)</f>
        <v>584.95</v>
      </c>
      <c r="U68" s="166"/>
      <c r="V68" s="166"/>
      <c r="W68" s="166"/>
      <c r="X68" s="167"/>
      <c r="Y68" s="49">
        <f>ROUND(T68*$AG$22,2)</f>
        <v>292.48</v>
      </c>
      <c r="Z68" s="50">
        <f>+T68+Y68</f>
        <v>877.4300000000001</v>
      </c>
      <c r="AG68" s="125">
        <f>Z68+Z69</f>
        <v>1520.056424</v>
      </c>
      <c r="AI68" s="19"/>
      <c r="AJ68" s="176">
        <v>440.15</v>
      </c>
      <c r="AL68" s="163">
        <f>AG68/AJ68</f>
        <v>3.453496362603658</v>
      </c>
    </row>
    <row r="69" spans="1:38" ht="12.75" customHeight="1" hidden="1">
      <c r="A69" s="86"/>
      <c r="B69" s="87"/>
      <c r="C69" s="100"/>
      <c r="D69" s="101"/>
      <c r="E69" s="101"/>
      <c r="F69" s="101"/>
      <c r="G69" s="102"/>
      <c r="H69" s="64" t="s">
        <v>11</v>
      </c>
      <c r="I69" s="94" t="s">
        <v>12</v>
      </c>
      <c r="J69" s="95"/>
      <c r="K69" s="165">
        <f>K19</f>
        <v>8165.52</v>
      </c>
      <c r="L69" s="166"/>
      <c r="M69" s="166"/>
      <c r="N69" s="167"/>
      <c r="O69" s="173">
        <f>+'[7]Кап_2'!O69</f>
        <v>0.0787</v>
      </c>
      <c r="P69" s="174"/>
      <c r="Q69" s="174"/>
      <c r="R69" s="174"/>
      <c r="S69" s="175"/>
      <c r="T69" s="165">
        <f>K69*O69</f>
        <v>642.626424</v>
      </c>
      <c r="U69" s="166"/>
      <c r="V69" s="166"/>
      <c r="W69" s="166"/>
      <c r="X69" s="167"/>
      <c r="Y69" s="35">
        <v>0</v>
      </c>
      <c r="Z69" s="50">
        <f>+T69+Y69</f>
        <v>642.626424</v>
      </c>
      <c r="AG69" s="126"/>
      <c r="AI69" s="19"/>
      <c r="AJ69" s="177"/>
      <c r="AL69" s="164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08" t="s">
        <v>42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1:36" ht="69.75" customHeight="1" hidden="1">
      <c r="A72" s="111" t="s">
        <v>5</v>
      </c>
      <c r="B72" s="112"/>
      <c r="C72" s="113" t="s">
        <v>26</v>
      </c>
      <c r="D72" s="114"/>
      <c r="E72" s="114"/>
      <c r="F72" s="114"/>
      <c r="G72" s="114"/>
      <c r="H72" s="115"/>
      <c r="I72" s="160" t="s">
        <v>6</v>
      </c>
      <c r="J72" s="161"/>
      <c r="K72" s="160" t="s">
        <v>27</v>
      </c>
      <c r="L72" s="162"/>
      <c r="M72" s="162"/>
      <c r="N72" s="161"/>
      <c r="O72" s="160" t="str">
        <f>+O64</f>
        <v>Норматив
 горячей воды
куб.м. ** Гкал/куб.м</v>
      </c>
      <c r="P72" s="162"/>
      <c r="Q72" s="162"/>
      <c r="R72" s="162"/>
      <c r="S72" s="161"/>
      <c r="T72" s="160" t="s">
        <v>69</v>
      </c>
      <c r="U72" s="162"/>
      <c r="V72" s="162"/>
      <c r="W72" s="162"/>
      <c r="X72" s="161"/>
      <c r="Y72" s="33" t="s">
        <v>70</v>
      </c>
      <c r="Z72" s="33" t="s">
        <v>71</v>
      </c>
      <c r="AG72" s="14"/>
      <c r="AI72" s="19"/>
      <c r="AJ72"/>
    </row>
    <row r="73" spans="1:38" ht="12.75" customHeight="1" hidden="1">
      <c r="A73" s="105">
        <v>1</v>
      </c>
      <c r="B73" s="107"/>
      <c r="C73" s="105">
        <v>2</v>
      </c>
      <c r="D73" s="106"/>
      <c r="E73" s="106"/>
      <c r="F73" s="106"/>
      <c r="G73" s="106"/>
      <c r="H73" s="107"/>
      <c r="I73" s="127">
        <v>3</v>
      </c>
      <c r="J73" s="129"/>
      <c r="K73" s="127">
        <v>4</v>
      </c>
      <c r="L73" s="128"/>
      <c r="M73" s="128"/>
      <c r="N73" s="129"/>
      <c r="O73" s="127">
        <v>5</v>
      </c>
      <c r="P73" s="128"/>
      <c r="Q73" s="128"/>
      <c r="R73" s="128"/>
      <c r="S73" s="129"/>
      <c r="T73" s="127">
        <v>6</v>
      </c>
      <c r="U73" s="128"/>
      <c r="V73" s="128"/>
      <c r="W73" s="128"/>
      <c r="X73" s="129"/>
      <c r="Y73" s="34">
        <v>7</v>
      </c>
      <c r="Z73" s="34">
        <v>8</v>
      </c>
      <c r="AG73" s="14"/>
      <c r="AI73" s="19"/>
      <c r="AJ73" s="14"/>
      <c r="AL73" s="14"/>
    </row>
    <row r="74" spans="1:38" ht="12.75" customHeight="1" hidden="1">
      <c r="A74" s="84" t="s">
        <v>8</v>
      </c>
      <c r="B74" s="85"/>
      <c r="C74" s="97" t="s">
        <v>75</v>
      </c>
      <c r="D74" s="98"/>
      <c r="E74" s="98"/>
      <c r="F74" s="98"/>
      <c r="G74" s="99"/>
      <c r="H74" s="64" t="s">
        <v>9</v>
      </c>
      <c r="I74" s="94" t="s">
        <v>10</v>
      </c>
      <c r="J74" s="95"/>
      <c r="K74" s="165">
        <f>K16</f>
        <v>471.73</v>
      </c>
      <c r="L74" s="166"/>
      <c r="M74" s="166"/>
      <c r="N74" s="167"/>
      <c r="O74" s="173">
        <f>+ROUND('[7]Шуш_3 эт и выше'!O102,2)</f>
        <v>0.77</v>
      </c>
      <c r="P74" s="174"/>
      <c r="Q74" s="174"/>
      <c r="R74" s="174"/>
      <c r="S74" s="175"/>
      <c r="T74" s="165">
        <f>ROUND(K74*O74,2)</f>
        <v>363.23</v>
      </c>
      <c r="U74" s="166"/>
      <c r="V74" s="166"/>
      <c r="W74" s="166"/>
      <c r="X74" s="167"/>
      <c r="Y74" s="49">
        <f>ROUND(T74*$AG$22,2)</f>
        <v>181.62</v>
      </c>
      <c r="Z74" s="50">
        <f>+T74+Y74</f>
        <v>544.85</v>
      </c>
      <c r="AG74" s="125">
        <f>Z74+Z75</f>
        <v>975.989456</v>
      </c>
      <c r="AI74" s="19"/>
      <c r="AJ74" s="176">
        <v>440.15</v>
      </c>
      <c r="AL74" s="163">
        <f>AG74/AJ74</f>
        <v>2.217401922072021</v>
      </c>
    </row>
    <row r="75" spans="1:38" ht="12.75" customHeight="1" hidden="1">
      <c r="A75" s="86"/>
      <c r="B75" s="87"/>
      <c r="C75" s="100"/>
      <c r="D75" s="101"/>
      <c r="E75" s="101"/>
      <c r="F75" s="101"/>
      <c r="G75" s="102"/>
      <c r="H75" s="64" t="s">
        <v>11</v>
      </c>
      <c r="I75" s="94" t="s">
        <v>12</v>
      </c>
      <c r="J75" s="95"/>
      <c r="K75" s="165">
        <f>K17</f>
        <v>8165.52</v>
      </c>
      <c r="L75" s="166"/>
      <c r="M75" s="166"/>
      <c r="N75" s="167"/>
      <c r="O75" s="173">
        <f>+'[7]Кап_2'!O75</f>
        <v>0.0528</v>
      </c>
      <c r="P75" s="174"/>
      <c r="Q75" s="174"/>
      <c r="R75" s="174"/>
      <c r="S75" s="175"/>
      <c r="T75" s="165">
        <f>K75*O75</f>
        <v>431.139456</v>
      </c>
      <c r="U75" s="166"/>
      <c r="V75" s="166"/>
      <c r="W75" s="166"/>
      <c r="X75" s="167"/>
      <c r="Y75" s="35">
        <v>0</v>
      </c>
      <c r="Z75" s="50">
        <f>+T75+Y75</f>
        <v>431.139456</v>
      </c>
      <c r="AG75" s="126"/>
      <c r="AI75" s="19"/>
      <c r="AJ75" s="177"/>
      <c r="AL75" s="164"/>
    </row>
    <row r="76" spans="1:38" ht="12.75" customHeight="1" hidden="1">
      <c r="A76" s="84" t="s">
        <v>8</v>
      </c>
      <c r="B76" s="85"/>
      <c r="C76" s="97" t="s">
        <v>76</v>
      </c>
      <c r="D76" s="98"/>
      <c r="E76" s="98"/>
      <c r="F76" s="98"/>
      <c r="G76" s="99"/>
      <c r="H76" s="64" t="s">
        <v>9</v>
      </c>
      <c r="I76" s="94" t="s">
        <v>10</v>
      </c>
      <c r="J76" s="95"/>
      <c r="K76" s="165">
        <f>K18</f>
        <v>471.73</v>
      </c>
      <c r="L76" s="166"/>
      <c r="M76" s="166"/>
      <c r="N76" s="167"/>
      <c r="O76" s="173">
        <f>+ROUND('[7]Шуш_3 эт и выше'!O104,2)</f>
        <v>0.77</v>
      </c>
      <c r="P76" s="174"/>
      <c r="Q76" s="174"/>
      <c r="R76" s="174"/>
      <c r="S76" s="175"/>
      <c r="T76" s="165">
        <f>ROUND(K76*O76,2)</f>
        <v>363.23</v>
      </c>
      <c r="U76" s="166"/>
      <c r="V76" s="166"/>
      <c r="W76" s="166"/>
      <c r="X76" s="167"/>
      <c r="Y76" s="49">
        <f>ROUND(T76*$AG$22,2)</f>
        <v>181.62</v>
      </c>
      <c r="Z76" s="50">
        <f>+T76+Y76</f>
        <v>544.85</v>
      </c>
      <c r="AG76" s="125">
        <f>Z76+Z77</f>
        <v>944.143928</v>
      </c>
      <c r="AI76" s="19"/>
      <c r="AJ76" s="176">
        <v>440.15</v>
      </c>
      <c r="AL76" s="163">
        <f>AG76/AJ76</f>
        <v>2.145050387367943</v>
      </c>
    </row>
    <row r="77" spans="1:38" ht="12.75" customHeight="1" hidden="1">
      <c r="A77" s="86"/>
      <c r="B77" s="87"/>
      <c r="C77" s="100"/>
      <c r="D77" s="101"/>
      <c r="E77" s="101"/>
      <c r="F77" s="101"/>
      <c r="G77" s="102"/>
      <c r="H77" s="64" t="s">
        <v>11</v>
      </c>
      <c r="I77" s="94" t="s">
        <v>12</v>
      </c>
      <c r="J77" s="95"/>
      <c r="K77" s="165">
        <f>K19</f>
        <v>8165.52</v>
      </c>
      <c r="L77" s="166"/>
      <c r="M77" s="166"/>
      <c r="N77" s="167"/>
      <c r="O77" s="173">
        <f>+'[7]Кап_2'!O77</f>
        <v>0.0489</v>
      </c>
      <c r="P77" s="174"/>
      <c r="Q77" s="174"/>
      <c r="R77" s="174"/>
      <c r="S77" s="175"/>
      <c r="T77" s="165">
        <f>K77*O77</f>
        <v>399.293928</v>
      </c>
      <c r="U77" s="166"/>
      <c r="V77" s="166"/>
      <c r="W77" s="166"/>
      <c r="X77" s="167"/>
      <c r="Y77" s="35">
        <v>0</v>
      </c>
      <c r="Z77" s="50">
        <f>+T77+Y77</f>
        <v>399.293928</v>
      </c>
      <c r="AG77" s="126"/>
      <c r="AI77" s="19"/>
      <c r="AJ77" s="177"/>
      <c r="AL77" s="164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08" t="s">
        <v>43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1:36" ht="66.75" customHeight="1" hidden="1">
      <c r="A80" s="111" t="s">
        <v>5</v>
      </c>
      <c r="B80" s="112"/>
      <c r="C80" s="113" t="s">
        <v>26</v>
      </c>
      <c r="D80" s="114"/>
      <c r="E80" s="114"/>
      <c r="F80" s="114"/>
      <c r="G80" s="114"/>
      <c r="H80" s="115"/>
      <c r="I80" s="160" t="s">
        <v>6</v>
      </c>
      <c r="J80" s="161"/>
      <c r="K80" s="160" t="s">
        <v>27</v>
      </c>
      <c r="L80" s="162"/>
      <c r="M80" s="162"/>
      <c r="N80" s="161"/>
      <c r="O80" s="160" t="str">
        <f>+O72</f>
        <v>Норматив
 горячей воды
куб.м. ** Гкал/куб.м</v>
      </c>
      <c r="P80" s="162"/>
      <c r="Q80" s="162"/>
      <c r="R80" s="162"/>
      <c r="S80" s="161"/>
      <c r="T80" s="160" t="s">
        <v>69</v>
      </c>
      <c r="U80" s="162"/>
      <c r="V80" s="162"/>
      <c r="W80" s="162"/>
      <c r="X80" s="161"/>
      <c r="Y80" s="33" t="s">
        <v>70</v>
      </c>
      <c r="Z80" s="33" t="s">
        <v>71</v>
      </c>
      <c r="AG80" s="14"/>
      <c r="AI80" s="19"/>
      <c r="AJ80"/>
    </row>
    <row r="81" spans="1:38" ht="27" customHeight="1" hidden="1">
      <c r="A81" s="105">
        <v>1</v>
      </c>
      <c r="B81" s="107"/>
      <c r="C81" s="105">
        <v>2</v>
      </c>
      <c r="D81" s="106"/>
      <c r="E81" s="106"/>
      <c r="F81" s="106"/>
      <c r="G81" s="106"/>
      <c r="H81" s="107"/>
      <c r="I81" s="127">
        <v>3</v>
      </c>
      <c r="J81" s="129"/>
      <c r="K81" s="127">
        <v>4</v>
      </c>
      <c r="L81" s="128"/>
      <c r="M81" s="128"/>
      <c r="N81" s="129"/>
      <c r="O81" s="127">
        <v>5</v>
      </c>
      <c r="P81" s="128"/>
      <c r="Q81" s="128"/>
      <c r="R81" s="128"/>
      <c r="S81" s="129"/>
      <c r="T81" s="127" t="s">
        <v>72</v>
      </c>
      <c r="U81" s="128"/>
      <c r="V81" s="128"/>
      <c r="W81" s="128"/>
      <c r="X81" s="129"/>
      <c r="Y81" s="34" t="s">
        <v>77</v>
      </c>
      <c r="Z81" s="34" t="s">
        <v>73</v>
      </c>
      <c r="AG81" s="14"/>
      <c r="AI81" s="19"/>
      <c r="AJ81" s="14"/>
      <c r="AL81" s="14"/>
    </row>
    <row r="82" spans="1:38" ht="12.75" customHeight="1" hidden="1">
      <c r="A82" s="84" t="s">
        <v>8</v>
      </c>
      <c r="B82" s="85"/>
      <c r="C82" s="97" t="s">
        <v>75</v>
      </c>
      <c r="D82" s="98"/>
      <c r="E82" s="98"/>
      <c r="F82" s="98"/>
      <c r="G82" s="99"/>
      <c r="H82" s="64" t="s">
        <v>9</v>
      </c>
      <c r="I82" s="94" t="s">
        <v>10</v>
      </c>
      <c r="J82" s="95"/>
      <c r="K82" s="165">
        <f>K16</f>
        <v>471.73</v>
      </c>
      <c r="L82" s="166"/>
      <c r="M82" s="166"/>
      <c r="N82" s="167"/>
      <c r="O82" s="173">
        <f>+ROUND('[7]Шуш_3 эт и выше'!O114,2)</f>
        <v>1.24</v>
      </c>
      <c r="P82" s="174"/>
      <c r="Q82" s="174"/>
      <c r="R82" s="174"/>
      <c r="S82" s="175"/>
      <c r="T82" s="165">
        <f>ROUND(K82*O82,2)</f>
        <v>584.95</v>
      </c>
      <c r="U82" s="166"/>
      <c r="V82" s="166"/>
      <c r="W82" s="166"/>
      <c r="X82" s="167"/>
      <c r="Y82" s="49">
        <f>ROUND(T82*$AG$22,2)</f>
        <v>292.48</v>
      </c>
      <c r="Z82" s="50">
        <f>+T82+Y82</f>
        <v>877.4300000000001</v>
      </c>
      <c r="AG82" s="125">
        <f>Z82+Z83</f>
        <v>1572.315752</v>
      </c>
      <c r="AI82" s="19"/>
      <c r="AJ82" s="176">
        <v>155.6</v>
      </c>
      <c r="AL82" s="163">
        <f>AG82/AJ82</f>
        <v>10.104857017994858</v>
      </c>
    </row>
    <row r="83" spans="1:38" ht="12.75" customHeight="1" hidden="1">
      <c r="A83" s="86"/>
      <c r="B83" s="87"/>
      <c r="C83" s="100"/>
      <c r="D83" s="101"/>
      <c r="E83" s="101"/>
      <c r="F83" s="101"/>
      <c r="G83" s="102"/>
      <c r="H83" s="64" t="s">
        <v>11</v>
      </c>
      <c r="I83" s="94" t="s">
        <v>12</v>
      </c>
      <c r="J83" s="95"/>
      <c r="K83" s="165">
        <f>K17</f>
        <v>8165.52</v>
      </c>
      <c r="L83" s="166"/>
      <c r="M83" s="166"/>
      <c r="N83" s="167"/>
      <c r="O83" s="173">
        <f>+'[7]Кап_2'!O83</f>
        <v>0.0851</v>
      </c>
      <c r="P83" s="174"/>
      <c r="Q83" s="174"/>
      <c r="R83" s="174"/>
      <c r="S83" s="175"/>
      <c r="T83" s="165">
        <f>K83*O83</f>
        <v>694.885752</v>
      </c>
      <c r="U83" s="166"/>
      <c r="V83" s="166"/>
      <c r="W83" s="166"/>
      <c r="X83" s="167"/>
      <c r="Y83" s="35">
        <v>0</v>
      </c>
      <c r="Z83" s="50">
        <f>+T83+Y83</f>
        <v>694.885752</v>
      </c>
      <c r="AG83" s="126"/>
      <c r="AI83" s="19"/>
      <c r="AJ83" s="177"/>
      <c r="AL83" s="164"/>
    </row>
    <row r="84" spans="1:38" ht="12.75" customHeight="1" hidden="1">
      <c r="A84" s="84" t="s">
        <v>8</v>
      </c>
      <c r="B84" s="85"/>
      <c r="C84" s="97" t="s">
        <v>76</v>
      </c>
      <c r="D84" s="98"/>
      <c r="E84" s="98"/>
      <c r="F84" s="98"/>
      <c r="G84" s="99"/>
      <c r="H84" s="64" t="s">
        <v>9</v>
      </c>
      <c r="I84" s="94" t="s">
        <v>10</v>
      </c>
      <c r="J84" s="95"/>
      <c r="K84" s="165">
        <f>K18</f>
        <v>471.73</v>
      </c>
      <c r="L84" s="166"/>
      <c r="M84" s="166"/>
      <c r="N84" s="167"/>
      <c r="O84" s="173">
        <f>+ROUND('[7]Шуш_3 эт и выше'!O116,2)</f>
        <v>1.24</v>
      </c>
      <c r="P84" s="174"/>
      <c r="Q84" s="174"/>
      <c r="R84" s="174"/>
      <c r="S84" s="175"/>
      <c r="T84" s="165">
        <f>ROUND(K84*O84,2)</f>
        <v>584.95</v>
      </c>
      <c r="U84" s="166"/>
      <c r="V84" s="166"/>
      <c r="W84" s="166"/>
      <c r="X84" s="167"/>
      <c r="Y84" s="49">
        <f>ROUND(T84*$AG$22,2)</f>
        <v>292.48</v>
      </c>
      <c r="Z84" s="50">
        <f>+T84+Y84</f>
        <v>877.4300000000001</v>
      </c>
      <c r="AG84" s="125">
        <f>Z84+Z85</f>
        <v>1520.056424</v>
      </c>
      <c r="AI84" s="19"/>
      <c r="AJ84" s="176">
        <v>155.6</v>
      </c>
      <c r="AL84" s="163">
        <f>AG84/AJ84</f>
        <v>9.769000154241647</v>
      </c>
    </row>
    <row r="85" spans="1:38" ht="12.75" customHeight="1" hidden="1">
      <c r="A85" s="86"/>
      <c r="B85" s="87"/>
      <c r="C85" s="100"/>
      <c r="D85" s="101"/>
      <c r="E85" s="101"/>
      <c r="F85" s="101"/>
      <c r="G85" s="102"/>
      <c r="H85" s="64" t="s">
        <v>11</v>
      </c>
      <c r="I85" s="94" t="s">
        <v>12</v>
      </c>
      <c r="J85" s="95"/>
      <c r="K85" s="165">
        <f>K19</f>
        <v>8165.52</v>
      </c>
      <c r="L85" s="166"/>
      <c r="M85" s="166"/>
      <c r="N85" s="167"/>
      <c r="O85" s="173">
        <f>+'[7]Кап_2'!O85</f>
        <v>0.0787</v>
      </c>
      <c r="P85" s="174"/>
      <c r="Q85" s="174"/>
      <c r="R85" s="174"/>
      <c r="S85" s="175"/>
      <c r="T85" s="165">
        <f>K85*O85</f>
        <v>642.626424</v>
      </c>
      <c r="U85" s="166"/>
      <c r="V85" s="166"/>
      <c r="W85" s="166"/>
      <c r="X85" s="167"/>
      <c r="Y85" s="35">
        <v>0</v>
      </c>
      <c r="Z85" s="50">
        <f>+T85+Y85</f>
        <v>642.626424</v>
      </c>
      <c r="AG85" s="126"/>
      <c r="AI85" s="19"/>
      <c r="AJ85" s="177"/>
      <c r="AL85" s="164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08" t="s">
        <v>44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1:36" ht="66.75" customHeight="1" hidden="1">
      <c r="A88" s="111" t="s">
        <v>5</v>
      </c>
      <c r="B88" s="112"/>
      <c r="C88" s="113" t="s">
        <v>26</v>
      </c>
      <c r="D88" s="114"/>
      <c r="E88" s="114"/>
      <c r="F88" s="114"/>
      <c r="G88" s="114"/>
      <c r="H88" s="115"/>
      <c r="I88" s="160" t="s">
        <v>6</v>
      </c>
      <c r="J88" s="161"/>
      <c r="K88" s="160" t="s">
        <v>27</v>
      </c>
      <c r="L88" s="162"/>
      <c r="M88" s="162"/>
      <c r="N88" s="161"/>
      <c r="O88" s="160" t="str">
        <f>+O80</f>
        <v>Норматив
 горячей воды
куб.м. ** Гкал/куб.м</v>
      </c>
      <c r="P88" s="162"/>
      <c r="Q88" s="162"/>
      <c r="R88" s="162"/>
      <c r="S88" s="161"/>
      <c r="T88" s="160" t="s">
        <v>69</v>
      </c>
      <c r="U88" s="162"/>
      <c r="V88" s="162"/>
      <c r="W88" s="162"/>
      <c r="X88" s="161"/>
      <c r="Y88" s="33" t="s">
        <v>70</v>
      </c>
      <c r="Z88" s="33" t="s">
        <v>71</v>
      </c>
      <c r="AG88" s="14"/>
      <c r="AI88" s="19"/>
      <c r="AJ88"/>
    </row>
    <row r="89" spans="1:38" ht="12.75" customHeight="1" hidden="1">
      <c r="A89" s="105">
        <v>1</v>
      </c>
      <c r="B89" s="107"/>
      <c r="C89" s="105">
        <v>2</v>
      </c>
      <c r="D89" s="106"/>
      <c r="E89" s="106"/>
      <c r="F89" s="106"/>
      <c r="G89" s="106"/>
      <c r="H89" s="107"/>
      <c r="I89" s="127">
        <v>3</v>
      </c>
      <c r="J89" s="129"/>
      <c r="K89" s="127">
        <v>4</v>
      </c>
      <c r="L89" s="128"/>
      <c r="M89" s="128"/>
      <c r="N89" s="129"/>
      <c r="O89" s="127">
        <v>5</v>
      </c>
      <c r="P89" s="128"/>
      <c r="Q89" s="128"/>
      <c r="R89" s="128"/>
      <c r="S89" s="129"/>
      <c r="T89" s="127">
        <v>6</v>
      </c>
      <c r="U89" s="128"/>
      <c r="V89" s="128"/>
      <c r="W89" s="128"/>
      <c r="X89" s="129"/>
      <c r="Y89" s="34">
        <v>7</v>
      </c>
      <c r="Z89" s="34">
        <v>8</v>
      </c>
      <c r="AG89" s="14"/>
      <c r="AI89" s="19"/>
      <c r="AJ89" s="14"/>
      <c r="AL89" s="14"/>
    </row>
    <row r="90" spans="1:38" ht="12.75" customHeight="1">
      <c r="A90" s="84" t="s">
        <v>8</v>
      </c>
      <c r="B90" s="85"/>
      <c r="C90" s="97" t="s">
        <v>75</v>
      </c>
      <c r="D90" s="98"/>
      <c r="E90" s="98"/>
      <c r="F90" s="98"/>
      <c r="G90" s="99"/>
      <c r="H90" s="64" t="s">
        <v>9</v>
      </c>
      <c r="I90" s="94" t="s">
        <v>10</v>
      </c>
      <c r="J90" s="95"/>
      <c r="K90" s="165">
        <f>K16</f>
        <v>471.73</v>
      </c>
      <c r="L90" s="166"/>
      <c r="M90" s="166"/>
      <c r="N90" s="167"/>
      <c r="O90" s="165">
        <f>+ROUND('[7]Шуш_3 эт и выше'!O126,2)</f>
        <v>0.55</v>
      </c>
      <c r="P90" s="166"/>
      <c r="Q90" s="166"/>
      <c r="R90" s="166"/>
      <c r="S90" s="167"/>
      <c r="T90" s="165">
        <f>ROUND(K90*O90,2)</f>
        <v>259.45</v>
      </c>
      <c r="U90" s="166"/>
      <c r="V90" s="166"/>
      <c r="W90" s="166"/>
      <c r="X90" s="167"/>
      <c r="Y90" s="49">
        <f>ROUND(T90*$AG$22,2)</f>
        <v>129.73</v>
      </c>
      <c r="Z90" s="79">
        <f>+T90+Y90</f>
        <v>389.17999999999995</v>
      </c>
      <c r="AG90" s="125">
        <f>Z90+Z91</f>
        <v>697.020104</v>
      </c>
      <c r="AI90" s="19"/>
      <c r="AJ90" s="176">
        <v>155.6</v>
      </c>
      <c r="AL90" s="163">
        <f>AG90/AJ90</f>
        <v>4.479563650385604</v>
      </c>
    </row>
    <row r="91" spans="1:38" ht="12.75" customHeight="1">
      <c r="A91" s="86"/>
      <c r="B91" s="87"/>
      <c r="C91" s="100"/>
      <c r="D91" s="101"/>
      <c r="E91" s="101"/>
      <c r="F91" s="101"/>
      <c r="G91" s="102"/>
      <c r="H91" s="64" t="s">
        <v>11</v>
      </c>
      <c r="I91" s="94" t="s">
        <v>12</v>
      </c>
      <c r="J91" s="95"/>
      <c r="K91" s="165">
        <f>K17</f>
        <v>8165.52</v>
      </c>
      <c r="L91" s="166"/>
      <c r="M91" s="166"/>
      <c r="N91" s="167"/>
      <c r="O91" s="173">
        <f>+'[7]Кап_2'!O91</f>
        <v>0.0377</v>
      </c>
      <c r="P91" s="174"/>
      <c r="Q91" s="174"/>
      <c r="R91" s="174"/>
      <c r="S91" s="175"/>
      <c r="T91" s="165">
        <f>K91*O91</f>
        <v>307.840104</v>
      </c>
      <c r="U91" s="166"/>
      <c r="V91" s="166"/>
      <c r="W91" s="166"/>
      <c r="X91" s="167"/>
      <c r="Y91" s="35">
        <v>0</v>
      </c>
      <c r="Z91" s="79">
        <f>+T91+Y91</f>
        <v>307.840104</v>
      </c>
      <c r="AG91" s="126"/>
      <c r="AI91" s="19"/>
      <c r="AJ91" s="177"/>
      <c r="AL91" s="164"/>
    </row>
    <row r="92" spans="1:38" ht="12.75" customHeight="1">
      <c r="A92" s="84" t="s">
        <v>8</v>
      </c>
      <c r="B92" s="85"/>
      <c r="C92" s="97" t="s">
        <v>76</v>
      </c>
      <c r="D92" s="98"/>
      <c r="E92" s="98"/>
      <c r="F92" s="98"/>
      <c r="G92" s="99"/>
      <c r="H92" s="64" t="s">
        <v>9</v>
      </c>
      <c r="I92" s="94" t="s">
        <v>10</v>
      </c>
      <c r="J92" s="95"/>
      <c r="K92" s="165">
        <f>K18</f>
        <v>471.73</v>
      </c>
      <c r="L92" s="166"/>
      <c r="M92" s="166"/>
      <c r="N92" s="167"/>
      <c r="O92" s="165">
        <f>+ROUND('[7]Шуш_3 эт и выше'!O128,2)</f>
        <v>0.55</v>
      </c>
      <c r="P92" s="166"/>
      <c r="Q92" s="166"/>
      <c r="R92" s="166"/>
      <c r="S92" s="167"/>
      <c r="T92" s="165">
        <f>ROUND(K92*O92,2)</f>
        <v>259.45</v>
      </c>
      <c r="U92" s="166"/>
      <c r="V92" s="166"/>
      <c r="W92" s="166"/>
      <c r="X92" s="167"/>
      <c r="Y92" s="49">
        <f>ROUND(T92*$AG$22,2)</f>
        <v>129.73</v>
      </c>
      <c r="Z92" s="79">
        <f>+T92+Y92</f>
        <v>389.17999999999995</v>
      </c>
      <c r="AG92" s="125">
        <f>Z92+Z93</f>
        <v>674.1566479999999</v>
      </c>
      <c r="AI92" s="19"/>
      <c r="AJ92" s="176">
        <v>155.6</v>
      </c>
      <c r="AL92" s="163">
        <f>AG92/AJ92</f>
        <v>4.332626272493573</v>
      </c>
    </row>
    <row r="93" spans="1:38" ht="12.75" customHeight="1">
      <c r="A93" s="86"/>
      <c r="B93" s="87"/>
      <c r="C93" s="100"/>
      <c r="D93" s="101"/>
      <c r="E93" s="101"/>
      <c r="F93" s="101"/>
      <c r="G93" s="102"/>
      <c r="H93" s="64" t="s">
        <v>11</v>
      </c>
      <c r="I93" s="94" t="s">
        <v>12</v>
      </c>
      <c r="J93" s="95"/>
      <c r="K93" s="165">
        <f>K19</f>
        <v>8165.52</v>
      </c>
      <c r="L93" s="166"/>
      <c r="M93" s="166"/>
      <c r="N93" s="167"/>
      <c r="O93" s="173">
        <f>+'[7]Кап_2'!O93</f>
        <v>0.0349</v>
      </c>
      <c r="P93" s="174"/>
      <c r="Q93" s="174"/>
      <c r="R93" s="174"/>
      <c r="S93" s="175"/>
      <c r="T93" s="165">
        <f>K93*O93</f>
        <v>284.976648</v>
      </c>
      <c r="U93" s="166"/>
      <c r="V93" s="166"/>
      <c r="W93" s="166"/>
      <c r="X93" s="167"/>
      <c r="Y93" s="35">
        <v>0</v>
      </c>
      <c r="Z93" s="79">
        <f>+T93+Y93</f>
        <v>284.976648</v>
      </c>
      <c r="AG93" s="126"/>
      <c r="AI93" s="19"/>
      <c r="AJ93" s="177"/>
      <c r="AL93" s="164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08" t="s">
        <v>45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1:36" ht="69.75" customHeight="1" hidden="1">
      <c r="A96" s="111" t="s">
        <v>5</v>
      </c>
      <c r="B96" s="112"/>
      <c r="C96" s="113" t="s">
        <v>26</v>
      </c>
      <c r="D96" s="114"/>
      <c r="E96" s="114"/>
      <c r="F96" s="114"/>
      <c r="G96" s="114"/>
      <c r="H96" s="115"/>
      <c r="I96" s="160" t="s">
        <v>6</v>
      </c>
      <c r="J96" s="161"/>
      <c r="K96" s="160" t="s">
        <v>27</v>
      </c>
      <c r="L96" s="162"/>
      <c r="M96" s="162"/>
      <c r="N96" s="161"/>
      <c r="O96" s="160" t="str">
        <f>+O88</f>
        <v>Норматив
 горячей воды
куб.м. ** Гкал/куб.м</v>
      </c>
      <c r="P96" s="162"/>
      <c r="Q96" s="162"/>
      <c r="R96" s="162"/>
      <c r="S96" s="161"/>
      <c r="T96" s="160" t="s">
        <v>69</v>
      </c>
      <c r="U96" s="162"/>
      <c r="V96" s="162"/>
      <c r="W96" s="162"/>
      <c r="X96" s="161"/>
      <c r="Y96" s="33" t="s">
        <v>70</v>
      </c>
      <c r="Z96" s="33" t="s">
        <v>71</v>
      </c>
      <c r="AG96" s="14"/>
      <c r="AI96" s="19"/>
      <c r="AJ96"/>
    </row>
    <row r="97" spans="1:38" ht="12.75" customHeight="1" hidden="1">
      <c r="A97" s="105">
        <v>1</v>
      </c>
      <c r="B97" s="107"/>
      <c r="C97" s="105">
        <v>2</v>
      </c>
      <c r="D97" s="106"/>
      <c r="E97" s="106"/>
      <c r="F97" s="106"/>
      <c r="G97" s="106"/>
      <c r="H97" s="107"/>
      <c r="I97" s="127">
        <v>3</v>
      </c>
      <c r="J97" s="129"/>
      <c r="K97" s="127">
        <v>4</v>
      </c>
      <c r="L97" s="128"/>
      <c r="M97" s="128"/>
      <c r="N97" s="129"/>
      <c r="O97" s="127">
        <v>5</v>
      </c>
      <c r="P97" s="128"/>
      <c r="Q97" s="128"/>
      <c r="R97" s="128"/>
      <c r="S97" s="129"/>
      <c r="T97" s="127">
        <v>6</v>
      </c>
      <c r="U97" s="128"/>
      <c r="V97" s="128"/>
      <c r="W97" s="128"/>
      <c r="X97" s="129"/>
      <c r="Y97" s="34">
        <v>7</v>
      </c>
      <c r="Z97" s="34">
        <v>8</v>
      </c>
      <c r="AG97" s="14"/>
      <c r="AI97" s="19"/>
      <c r="AJ97" s="14"/>
      <c r="AL97" s="14"/>
    </row>
    <row r="98" spans="1:38" ht="12.75" customHeight="1">
      <c r="A98" s="84" t="s">
        <v>8</v>
      </c>
      <c r="B98" s="85"/>
      <c r="C98" s="97" t="s">
        <v>75</v>
      </c>
      <c r="D98" s="98"/>
      <c r="E98" s="98"/>
      <c r="F98" s="98"/>
      <c r="G98" s="99"/>
      <c r="H98" s="64" t="s">
        <v>9</v>
      </c>
      <c r="I98" s="94" t="s">
        <v>10</v>
      </c>
      <c r="J98" s="95"/>
      <c r="K98" s="165">
        <f>K16</f>
        <v>471.73</v>
      </c>
      <c r="L98" s="166"/>
      <c r="M98" s="166"/>
      <c r="N98" s="167"/>
      <c r="O98" s="165">
        <f>+ROUND('[7]Шуш_3 эт и выше'!O138,2)</f>
        <v>1.91</v>
      </c>
      <c r="P98" s="166"/>
      <c r="Q98" s="166"/>
      <c r="R98" s="166"/>
      <c r="S98" s="167"/>
      <c r="T98" s="165">
        <f>ROUND(K98*O98,2)</f>
        <v>901</v>
      </c>
      <c r="U98" s="166"/>
      <c r="V98" s="166"/>
      <c r="W98" s="166"/>
      <c r="X98" s="167"/>
      <c r="Y98" s="49">
        <f>ROUND(T98*$AG$22,2)</f>
        <v>450.5</v>
      </c>
      <c r="Z98" s="79">
        <f>+T98+Y98</f>
        <v>1351.5</v>
      </c>
      <c r="AG98" s="125">
        <f>Z98+Z99</f>
        <v>2421.18312</v>
      </c>
      <c r="AI98" s="19"/>
      <c r="AJ98" s="176">
        <v>375.04</v>
      </c>
      <c r="AL98" s="163">
        <f>AG98/AJ98</f>
        <v>6.455799701365188</v>
      </c>
    </row>
    <row r="99" spans="1:38" ht="12.75" customHeight="1">
      <c r="A99" s="86"/>
      <c r="B99" s="87"/>
      <c r="C99" s="100"/>
      <c r="D99" s="101"/>
      <c r="E99" s="101"/>
      <c r="F99" s="101"/>
      <c r="G99" s="102"/>
      <c r="H99" s="64" t="s">
        <v>11</v>
      </c>
      <c r="I99" s="94" t="s">
        <v>12</v>
      </c>
      <c r="J99" s="95"/>
      <c r="K99" s="165">
        <f>K17</f>
        <v>8165.52</v>
      </c>
      <c r="L99" s="166"/>
      <c r="M99" s="166"/>
      <c r="N99" s="167"/>
      <c r="O99" s="173">
        <f>+'[7]Кап_2'!O99</f>
        <v>0.131</v>
      </c>
      <c r="P99" s="174"/>
      <c r="Q99" s="174"/>
      <c r="R99" s="174"/>
      <c r="S99" s="175"/>
      <c r="T99" s="165">
        <f>K99*O99</f>
        <v>1069.6831200000001</v>
      </c>
      <c r="U99" s="166"/>
      <c r="V99" s="166"/>
      <c r="W99" s="166"/>
      <c r="X99" s="167"/>
      <c r="Y99" s="35">
        <v>0</v>
      </c>
      <c r="Z99" s="79">
        <f>+T99+Y99</f>
        <v>1069.6831200000001</v>
      </c>
      <c r="AG99" s="126"/>
      <c r="AI99" s="19"/>
      <c r="AJ99" s="177"/>
      <c r="AL99" s="164"/>
    </row>
    <row r="100" spans="1:38" ht="12.75" customHeight="1">
      <c r="A100" s="84" t="s">
        <v>8</v>
      </c>
      <c r="B100" s="85"/>
      <c r="C100" s="97" t="s">
        <v>76</v>
      </c>
      <c r="D100" s="98"/>
      <c r="E100" s="98"/>
      <c r="F100" s="98"/>
      <c r="G100" s="99"/>
      <c r="H100" s="64" t="s">
        <v>9</v>
      </c>
      <c r="I100" s="94" t="s">
        <v>10</v>
      </c>
      <c r="J100" s="95"/>
      <c r="K100" s="165">
        <f>K18</f>
        <v>471.73</v>
      </c>
      <c r="L100" s="166"/>
      <c r="M100" s="166"/>
      <c r="N100" s="167"/>
      <c r="O100" s="165">
        <f>+ROUND('[7]Шуш_3 эт и выше'!O140,2)</f>
        <v>1.91</v>
      </c>
      <c r="P100" s="166"/>
      <c r="Q100" s="166"/>
      <c r="R100" s="166"/>
      <c r="S100" s="167"/>
      <c r="T100" s="165">
        <f>ROUND(K100*O100,2)</f>
        <v>901</v>
      </c>
      <c r="U100" s="166"/>
      <c r="V100" s="166"/>
      <c r="W100" s="166"/>
      <c r="X100" s="167"/>
      <c r="Y100" s="49">
        <f>ROUND(T100*$AG$22,2)</f>
        <v>450.5</v>
      </c>
      <c r="Z100" s="79">
        <f>+T100+Y100</f>
        <v>1351.5</v>
      </c>
      <c r="AG100" s="125">
        <f>Z100+Z101</f>
        <v>2341.977576</v>
      </c>
      <c r="AI100" s="19"/>
      <c r="AJ100" s="176">
        <v>375.04</v>
      </c>
      <c r="AL100" s="163">
        <f>AG100/AJ100</f>
        <v>6.244607444539249</v>
      </c>
    </row>
    <row r="101" spans="1:38" ht="12.75" customHeight="1">
      <c r="A101" s="86"/>
      <c r="B101" s="87"/>
      <c r="C101" s="100"/>
      <c r="D101" s="101"/>
      <c r="E101" s="101"/>
      <c r="F101" s="101"/>
      <c r="G101" s="102"/>
      <c r="H101" s="64" t="s">
        <v>11</v>
      </c>
      <c r="I101" s="94" t="s">
        <v>12</v>
      </c>
      <c r="J101" s="95"/>
      <c r="K101" s="165">
        <f>K19</f>
        <v>8165.52</v>
      </c>
      <c r="L101" s="166"/>
      <c r="M101" s="166"/>
      <c r="N101" s="167"/>
      <c r="O101" s="173">
        <f>+'[7]Кап_2'!O101</f>
        <v>0.1213</v>
      </c>
      <c r="P101" s="174"/>
      <c r="Q101" s="174"/>
      <c r="R101" s="174"/>
      <c r="S101" s="175"/>
      <c r="T101" s="165">
        <f>K101*O101</f>
        <v>990.4775760000001</v>
      </c>
      <c r="U101" s="166"/>
      <c r="V101" s="166"/>
      <c r="W101" s="166"/>
      <c r="X101" s="167"/>
      <c r="Y101" s="35">
        <v>0</v>
      </c>
      <c r="Z101" s="79">
        <f>+T101+Y101</f>
        <v>990.4775760000001</v>
      </c>
      <c r="AG101" s="126"/>
      <c r="AI101" s="19"/>
      <c r="AJ101" s="177"/>
      <c r="AL101" s="164"/>
    </row>
    <row r="102" spans="4:36" ht="9.75" customHeight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12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6" customFormat="1" ht="15">
      <c r="A104" s="120" t="s">
        <v>88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65"/>
      <c r="AG104" s="65"/>
      <c r="AH104"/>
      <c r="AI104" s="18"/>
    </row>
    <row r="105" spans="1:33" s="20" customFormat="1" ht="39" customHeight="1">
      <c r="A105" s="108" t="s">
        <v>37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27"/>
      <c r="AG105" s="27"/>
    </row>
    <row r="106" spans="1:36" ht="66" customHeight="1">
      <c r="A106" s="111" t="s">
        <v>5</v>
      </c>
      <c r="B106" s="112"/>
      <c r="C106" s="113" t="s">
        <v>26</v>
      </c>
      <c r="D106" s="114"/>
      <c r="E106" s="114"/>
      <c r="F106" s="114"/>
      <c r="G106" s="114"/>
      <c r="H106" s="115"/>
      <c r="I106" s="81" t="s">
        <v>6</v>
      </c>
      <c r="J106" s="81"/>
      <c r="K106" s="81" t="s">
        <v>27</v>
      </c>
      <c r="L106" s="81"/>
      <c r="M106" s="81"/>
      <c r="N106" s="81"/>
      <c r="O106" s="81" t="s">
        <v>89</v>
      </c>
      <c r="P106" s="81"/>
      <c r="Q106" s="81"/>
      <c r="R106" s="81"/>
      <c r="S106" s="81"/>
      <c r="T106" s="81" t="s">
        <v>7</v>
      </c>
      <c r="U106" s="81"/>
      <c r="V106" s="81"/>
      <c r="W106" s="81"/>
      <c r="X106" s="81"/>
      <c r="Y106" s="33" t="s">
        <v>70</v>
      </c>
      <c r="Z106" s="33" t="s">
        <v>71</v>
      </c>
      <c r="AG106" s="14"/>
      <c r="AI106" s="19"/>
      <c r="AJ106"/>
    </row>
    <row r="107" spans="1:38" ht="22.5" customHeight="1">
      <c r="A107" s="105">
        <v>1</v>
      </c>
      <c r="B107" s="107"/>
      <c r="C107" s="105">
        <v>2</v>
      </c>
      <c r="D107" s="106"/>
      <c r="E107" s="106"/>
      <c r="F107" s="106"/>
      <c r="G107" s="106"/>
      <c r="H107" s="107"/>
      <c r="I107" s="82">
        <v>3</v>
      </c>
      <c r="J107" s="82"/>
      <c r="K107" s="82">
        <v>4</v>
      </c>
      <c r="L107" s="82"/>
      <c r="M107" s="82"/>
      <c r="N107" s="82"/>
      <c r="O107" s="82">
        <v>5</v>
      </c>
      <c r="P107" s="82"/>
      <c r="Q107" s="82"/>
      <c r="R107" s="82"/>
      <c r="S107" s="82"/>
      <c r="T107" s="127" t="s">
        <v>72</v>
      </c>
      <c r="U107" s="128"/>
      <c r="V107" s="128"/>
      <c r="W107" s="128"/>
      <c r="X107" s="129"/>
      <c r="Y107" s="34" t="s">
        <v>77</v>
      </c>
      <c r="Z107" s="34" t="s">
        <v>73</v>
      </c>
      <c r="AG107" s="14"/>
      <c r="AI107" s="19"/>
      <c r="AJ107" s="14"/>
      <c r="AL107" s="14"/>
    </row>
    <row r="108" spans="1:38" ht="12.75" customHeight="1">
      <c r="A108" s="84" t="s">
        <v>8</v>
      </c>
      <c r="B108" s="85"/>
      <c r="C108" s="88" t="s">
        <v>90</v>
      </c>
      <c r="D108" s="89"/>
      <c r="E108" s="89"/>
      <c r="F108" s="89"/>
      <c r="G108" s="90"/>
      <c r="H108" s="64" t="s">
        <v>9</v>
      </c>
      <c r="I108" s="94" t="s">
        <v>10</v>
      </c>
      <c r="J108" s="95"/>
      <c r="K108" s="96">
        <f>+K34</f>
        <v>471.73</v>
      </c>
      <c r="L108" s="96"/>
      <c r="M108" s="96"/>
      <c r="N108" s="96"/>
      <c r="O108" s="96">
        <f>+O34*2</f>
        <v>6.48</v>
      </c>
      <c r="P108" s="96"/>
      <c r="Q108" s="96"/>
      <c r="R108" s="96"/>
      <c r="S108" s="96"/>
      <c r="T108" s="96">
        <f>K108*O108</f>
        <v>3056.8104000000003</v>
      </c>
      <c r="U108" s="96"/>
      <c r="V108" s="96"/>
      <c r="W108" s="96"/>
      <c r="X108" s="96"/>
      <c r="Y108" s="49">
        <f>ROUND(T108*$AG$22,2)</f>
        <v>1528.41</v>
      </c>
      <c r="Z108" s="79">
        <f>+T108+Y108</f>
        <v>4585.2204</v>
      </c>
      <c r="AG108" s="125">
        <f>T108+T109</f>
        <v>6686.61267456</v>
      </c>
      <c r="AI108" s="19"/>
      <c r="AJ108" s="176">
        <v>844.99</v>
      </c>
      <c r="AL108" s="163">
        <f>AG108/AJ108</f>
        <v>7.913244742020616</v>
      </c>
    </row>
    <row r="109" spans="1:38" ht="12.75" customHeight="1">
      <c r="A109" s="86"/>
      <c r="B109" s="87"/>
      <c r="C109" s="91"/>
      <c r="D109" s="92"/>
      <c r="E109" s="92"/>
      <c r="F109" s="92"/>
      <c r="G109" s="93"/>
      <c r="H109" s="64" t="s">
        <v>11</v>
      </c>
      <c r="I109" s="94" t="s">
        <v>12</v>
      </c>
      <c r="J109" s="95"/>
      <c r="K109" s="96">
        <f>+K35</f>
        <v>8165.52</v>
      </c>
      <c r="L109" s="96"/>
      <c r="M109" s="96"/>
      <c r="N109" s="96"/>
      <c r="O109" s="83">
        <f>O108*O$17</f>
        <v>0.444528</v>
      </c>
      <c r="P109" s="83"/>
      <c r="Q109" s="83"/>
      <c r="R109" s="83"/>
      <c r="S109" s="83"/>
      <c r="T109" s="96">
        <f>K109*O109</f>
        <v>3629.80227456</v>
      </c>
      <c r="U109" s="96"/>
      <c r="V109" s="96"/>
      <c r="W109" s="96"/>
      <c r="X109" s="96"/>
      <c r="Y109" s="35">
        <v>0</v>
      </c>
      <c r="Z109" s="79">
        <f>+T109+Y109</f>
        <v>3629.80227456</v>
      </c>
      <c r="AG109" s="126"/>
      <c r="AI109" s="19"/>
      <c r="AJ109" s="177"/>
      <c r="AL109" s="164"/>
    </row>
    <row r="110" spans="1:38" ht="12.75" customHeight="1">
      <c r="A110" s="84" t="s">
        <v>8</v>
      </c>
      <c r="B110" s="85"/>
      <c r="C110" s="88" t="s">
        <v>76</v>
      </c>
      <c r="D110" s="89"/>
      <c r="E110" s="89"/>
      <c r="F110" s="89"/>
      <c r="G110" s="90"/>
      <c r="H110" s="64" t="s">
        <v>9</v>
      </c>
      <c r="I110" s="94" t="s">
        <v>10</v>
      </c>
      <c r="J110" s="95"/>
      <c r="K110" s="96">
        <f>+K108</f>
        <v>471.73</v>
      </c>
      <c r="L110" s="96"/>
      <c r="M110" s="96"/>
      <c r="N110" s="96"/>
      <c r="O110" s="96">
        <f>+O108</f>
        <v>6.48</v>
      </c>
      <c r="P110" s="96"/>
      <c r="Q110" s="96"/>
      <c r="R110" s="96"/>
      <c r="S110" s="96"/>
      <c r="T110" s="96">
        <f>K110*O110</f>
        <v>3056.8104000000003</v>
      </c>
      <c r="U110" s="96"/>
      <c r="V110" s="96"/>
      <c r="W110" s="96"/>
      <c r="X110" s="96"/>
      <c r="Y110" s="49">
        <f>ROUND(T110*$AG$22,2)</f>
        <v>1528.41</v>
      </c>
      <c r="Z110" s="79">
        <f>+T110+Y110</f>
        <v>4585.2204</v>
      </c>
      <c r="AG110" s="125">
        <f>T110+T111</f>
        <v>6416.758569600001</v>
      </c>
      <c r="AI110" s="19"/>
      <c r="AJ110" s="176">
        <v>844.99</v>
      </c>
      <c r="AL110" s="163">
        <f>AG110/AJ110</f>
        <v>7.593886992272099</v>
      </c>
    </row>
    <row r="111" spans="1:38" ht="12.75" customHeight="1">
      <c r="A111" s="86"/>
      <c r="B111" s="87"/>
      <c r="C111" s="91"/>
      <c r="D111" s="92"/>
      <c r="E111" s="92"/>
      <c r="F111" s="92"/>
      <c r="G111" s="93"/>
      <c r="H111" s="64" t="s">
        <v>11</v>
      </c>
      <c r="I111" s="94" t="s">
        <v>12</v>
      </c>
      <c r="J111" s="95"/>
      <c r="K111" s="96">
        <f>+K109</f>
        <v>8165.52</v>
      </c>
      <c r="L111" s="96"/>
      <c r="M111" s="96"/>
      <c r="N111" s="96"/>
      <c r="O111" s="83">
        <f>O110*O$19</f>
        <v>0.41148</v>
      </c>
      <c r="P111" s="83"/>
      <c r="Q111" s="83"/>
      <c r="R111" s="83"/>
      <c r="S111" s="83"/>
      <c r="T111" s="96">
        <f>K111*O111</f>
        <v>3359.9481696000003</v>
      </c>
      <c r="U111" s="96"/>
      <c r="V111" s="96"/>
      <c r="W111" s="96"/>
      <c r="X111" s="96"/>
      <c r="Y111" s="35">
        <v>0</v>
      </c>
      <c r="Z111" s="79">
        <f>+T111+Y111</f>
        <v>3359.9481696000003</v>
      </c>
      <c r="AG111" s="126"/>
      <c r="AI111" s="19"/>
      <c r="AJ111" s="177"/>
      <c r="AL111" s="164"/>
    </row>
    <row r="112" spans="1:33" s="20" customFormat="1" ht="30" customHeight="1">
      <c r="A112" s="108" t="s">
        <v>39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8" ht="12.75" customHeight="1">
      <c r="A113" s="84" t="s">
        <v>8</v>
      </c>
      <c r="B113" s="85"/>
      <c r="C113" s="88" t="s">
        <v>90</v>
      </c>
      <c r="D113" s="89"/>
      <c r="E113" s="89"/>
      <c r="F113" s="89"/>
      <c r="G113" s="90"/>
      <c r="H113" s="64" t="s">
        <v>9</v>
      </c>
      <c r="I113" s="94" t="s">
        <v>10</v>
      </c>
      <c r="J113" s="95"/>
      <c r="K113" s="96">
        <f>+K108</f>
        <v>471.73</v>
      </c>
      <c r="L113" s="96"/>
      <c r="M113" s="96"/>
      <c r="N113" s="96"/>
      <c r="O113" s="96">
        <f>+O50*2</f>
        <v>5.26</v>
      </c>
      <c r="P113" s="96"/>
      <c r="Q113" s="96"/>
      <c r="R113" s="96"/>
      <c r="S113" s="96"/>
      <c r="T113" s="96">
        <f>K113*O113</f>
        <v>2481.2998</v>
      </c>
      <c r="U113" s="96"/>
      <c r="V113" s="96"/>
      <c r="W113" s="96"/>
      <c r="X113" s="96"/>
      <c r="Y113" s="49">
        <f>ROUND(T113*$AG$22,2)</f>
        <v>1240.65</v>
      </c>
      <c r="Z113" s="79">
        <f>+T113+Y113</f>
        <v>3721.9498</v>
      </c>
      <c r="AG113" s="125">
        <f>T113+T114</f>
        <v>5427.71337472</v>
      </c>
      <c r="AI113" s="19"/>
      <c r="AJ113" s="176">
        <v>844.99</v>
      </c>
      <c r="AL113" s="163">
        <f>AG113/AJ113</f>
        <v>6.423405454171054</v>
      </c>
    </row>
    <row r="114" spans="1:38" ht="12.75" customHeight="1">
      <c r="A114" s="86"/>
      <c r="B114" s="87"/>
      <c r="C114" s="91"/>
      <c r="D114" s="92"/>
      <c r="E114" s="92"/>
      <c r="F114" s="92"/>
      <c r="G114" s="93"/>
      <c r="H114" s="64" t="s">
        <v>11</v>
      </c>
      <c r="I114" s="94" t="s">
        <v>12</v>
      </c>
      <c r="J114" s="95"/>
      <c r="K114" s="96">
        <f>+K109</f>
        <v>8165.52</v>
      </c>
      <c r="L114" s="96"/>
      <c r="M114" s="96"/>
      <c r="N114" s="96"/>
      <c r="O114" s="83">
        <f>O113*O$17</f>
        <v>0.36083599999999993</v>
      </c>
      <c r="P114" s="83"/>
      <c r="Q114" s="83"/>
      <c r="R114" s="83"/>
      <c r="S114" s="83"/>
      <c r="T114" s="96">
        <f>K114*O114</f>
        <v>2946.41357472</v>
      </c>
      <c r="U114" s="96"/>
      <c r="V114" s="96"/>
      <c r="W114" s="96"/>
      <c r="X114" s="96"/>
      <c r="Y114" s="35">
        <v>0</v>
      </c>
      <c r="Z114" s="79">
        <f>+T114+Y114</f>
        <v>2946.41357472</v>
      </c>
      <c r="AG114" s="126"/>
      <c r="AI114" s="19"/>
      <c r="AJ114" s="177"/>
      <c r="AL114" s="164"/>
    </row>
    <row r="115" spans="1:38" ht="12.75" customHeight="1">
      <c r="A115" s="84" t="s">
        <v>8</v>
      </c>
      <c r="B115" s="85"/>
      <c r="C115" s="88" t="s">
        <v>76</v>
      </c>
      <c r="D115" s="89"/>
      <c r="E115" s="89"/>
      <c r="F115" s="89"/>
      <c r="G115" s="90"/>
      <c r="H115" s="64" t="s">
        <v>9</v>
      </c>
      <c r="I115" s="94" t="s">
        <v>10</v>
      </c>
      <c r="J115" s="95"/>
      <c r="K115" s="96">
        <f>+K110</f>
        <v>471.73</v>
      </c>
      <c r="L115" s="96"/>
      <c r="M115" s="96"/>
      <c r="N115" s="96"/>
      <c r="O115" s="96">
        <f>+O113</f>
        <v>5.26</v>
      </c>
      <c r="P115" s="96"/>
      <c r="Q115" s="96"/>
      <c r="R115" s="96"/>
      <c r="S115" s="96"/>
      <c r="T115" s="96">
        <f>K115*O115</f>
        <v>2481.2998</v>
      </c>
      <c r="U115" s="96"/>
      <c r="V115" s="96"/>
      <c r="W115" s="96"/>
      <c r="X115" s="96"/>
      <c r="Y115" s="49">
        <f>ROUND(T115*$AG$22,2)</f>
        <v>1240.65</v>
      </c>
      <c r="Z115" s="79">
        <f>+T115+Y115</f>
        <v>3721.9498</v>
      </c>
      <c r="AG115" s="125">
        <f>T115+T116</f>
        <v>5208.6651352</v>
      </c>
      <c r="AI115" s="19"/>
      <c r="AJ115" s="176">
        <v>844.99</v>
      </c>
      <c r="AL115" s="163">
        <f>AG115/AJ115</f>
        <v>6.164173700517166</v>
      </c>
    </row>
    <row r="116" spans="1:38" ht="12.75" customHeight="1">
      <c r="A116" s="86"/>
      <c r="B116" s="87"/>
      <c r="C116" s="91"/>
      <c r="D116" s="92"/>
      <c r="E116" s="92"/>
      <c r="F116" s="92"/>
      <c r="G116" s="93"/>
      <c r="H116" s="64" t="s">
        <v>11</v>
      </c>
      <c r="I116" s="94" t="s">
        <v>12</v>
      </c>
      <c r="J116" s="95"/>
      <c r="K116" s="96">
        <f>+K111</f>
        <v>8165.52</v>
      </c>
      <c r="L116" s="96"/>
      <c r="M116" s="96"/>
      <c r="N116" s="96"/>
      <c r="O116" s="83">
        <f>O115*O$19</f>
        <v>0.33401</v>
      </c>
      <c r="P116" s="83"/>
      <c r="Q116" s="83"/>
      <c r="R116" s="83"/>
      <c r="S116" s="83"/>
      <c r="T116" s="96">
        <f>K116*O116</f>
        <v>2727.3653352</v>
      </c>
      <c r="U116" s="96"/>
      <c r="V116" s="96"/>
      <c r="W116" s="96"/>
      <c r="X116" s="96"/>
      <c r="Y116" s="35">
        <v>0</v>
      </c>
      <c r="Z116" s="79">
        <f>+T116+Y116</f>
        <v>2727.3653352</v>
      </c>
      <c r="AG116" s="126"/>
      <c r="AI116" s="19"/>
      <c r="AJ116" s="177"/>
      <c r="AL116" s="164"/>
    </row>
    <row r="117" spans="1:39" ht="25.5" customHeight="1">
      <c r="A117" s="108" t="s">
        <v>44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"/>
      <c r="AJ117"/>
      <c r="AL117" s="29" t="s">
        <v>91</v>
      </c>
      <c r="AM117" s="30" t="s">
        <v>92</v>
      </c>
    </row>
    <row r="118" spans="1:38" ht="12.75" customHeight="1">
      <c r="A118" s="84" t="s">
        <v>8</v>
      </c>
      <c r="B118" s="85"/>
      <c r="C118" s="88" t="s">
        <v>90</v>
      </c>
      <c r="D118" s="89"/>
      <c r="E118" s="89"/>
      <c r="F118" s="89"/>
      <c r="G118" s="90"/>
      <c r="H118" s="64" t="s">
        <v>9</v>
      </c>
      <c r="I118" s="94" t="s">
        <v>10</v>
      </c>
      <c r="J118" s="95"/>
      <c r="K118" s="96">
        <f>+K113</f>
        <v>471.73</v>
      </c>
      <c r="L118" s="96"/>
      <c r="M118" s="96"/>
      <c r="N118" s="96"/>
      <c r="O118" s="96">
        <f>+O90*2</f>
        <v>1.1</v>
      </c>
      <c r="P118" s="96"/>
      <c r="Q118" s="96"/>
      <c r="R118" s="96"/>
      <c r="S118" s="96"/>
      <c r="T118" s="96">
        <f>K118*O118</f>
        <v>518.903</v>
      </c>
      <c r="U118" s="96"/>
      <c r="V118" s="96"/>
      <c r="W118" s="96"/>
      <c r="X118" s="96"/>
      <c r="Y118" s="49">
        <f>ROUND(T118*$AG$22,2)</f>
        <v>259.45</v>
      </c>
      <c r="Z118" s="79">
        <f>+T118+Y118</f>
        <v>778.3530000000001</v>
      </c>
      <c r="AG118" s="125">
        <f>T118+T119</f>
        <v>1135.0731392</v>
      </c>
      <c r="AI118" s="19"/>
      <c r="AJ118" s="176">
        <v>844.99</v>
      </c>
      <c r="AL118" s="163">
        <f>AG118/AJ118</f>
        <v>1.3432977185528823</v>
      </c>
    </row>
    <row r="119" spans="1:38" ht="12.75" customHeight="1">
      <c r="A119" s="86"/>
      <c r="B119" s="87"/>
      <c r="C119" s="91"/>
      <c r="D119" s="92"/>
      <c r="E119" s="92"/>
      <c r="F119" s="92"/>
      <c r="G119" s="93"/>
      <c r="H119" s="64" t="s">
        <v>11</v>
      </c>
      <c r="I119" s="94" t="s">
        <v>12</v>
      </c>
      <c r="J119" s="95"/>
      <c r="K119" s="96">
        <f>+K114</f>
        <v>8165.52</v>
      </c>
      <c r="L119" s="96"/>
      <c r="M119" s="96"/>
      <c r="N119" s="96"/>
      <c r="O119" s="83">
        <f>O118*O$17</f>
        <v>0.07546</v>
      </c>
      <c r="P119" s="83"/>
      <c r="Q119" s="83"/>
      <c r="R119" s="83"/>
      <c r="S119" s="83"/>
      <c r="T119" s="96">
        <f>K119*O119</f>
        <v>616.1701392</v>
      </c>
      <c r="U119" s="96"/>
      <c r="V119" s="96"/>
      <c r="W119" s="96"/>
      <c r="X119" s="96"/>
      <c r="Y119" s="35">
        <v>0</v>
      </c>
      <c r="Z119" s="79">
        <f>+T119+Y119</f>
        <v>616.1701392</v>
      </c>
      <c r="AG119" s="126"/>
      <c r="AI119" s="19"/>
      <c r="AJ119" s="177"/>
      <c r="AL119" s="164"/>
    </row>
    <row r="120" spans="1:38" ht="12.75" customHeight="1">
      <c r="A120" s="84" t="s">
        <v>8</v>
      </c>
      <c r="B120" s="85"/>
      <c r="C120" s="88" t="s">
        <v>76</v>
      </c>
      <c r="D120" s="89"/>
      <c r="E120" s="89"/>
      <c r="F120" s="89"/>
      <c r="G120" s="90"/>
      <c r="H120" s="64" t="s">
        <v>9</v>
      </c>
      <c r="I120" s="94" t="s">
        <v>10</v>
      </c>
      <c r="J120" s="95"/>
      <c r="K120" s="96">
        <f>+K115</f>
        <v>471.73</v>
      </c>
      <c r="L120" s="96"/>
      <c r="M120" s="96"/>
      <c r="N120" s="96"/>
      <c r="O120" s="96">
        <f>+O118</f>
        <v>1.1</v>
      </c>
      <c r="P120" s="96"/>
      <c r="Q120" s="96"/>
      <c r="R120" s="96"/>
      <c r="S120" s="96"/>
      <c r="T120" s="96">
        <f>K120*O120</f>
        <v>518.903</v>
      </c>
      <c r="U120" s="96"/>
      <c r="V120" s="96"/>
      <c r="W120" s="96"/>
      <c r="X120" s="96"/>
      <c r="Y120" s="49">
        <f>ROUND(T120*$AG$22,2)</f>
        <v>259.45</v>
      </c>
      <c r="Z120" s="79">
        <f>+T120+Y120</f>
        <v>778.3530000000001</v>
      </c>
      <c r="AG120" s="125">
        <f>T120+T121</f>
        <v>1089.264572</v>
      </c>
      <c r="AI120" s="19"/>
      <c r="AJ120" s="176">
        <v>844.99</v>
      </c>
      <c r="AL120" s="163">
        <f>AG120/AJ120</f>
        <v>1.2890857548610044</v>
      </c>
    </row>
    <row r="121" spans="1:38" ht="12.75" customHeight="1">
      <c r="A121" s="86"/>
      <c r="B121" s="87"/>
      <c r="C121" s="91"/>
      <c r="D121" s="92"/>
      <c r="E121" s="92"/>
      <c r="F121" s="92"/>
      <c r="G121" s="93"/>
      <c r="H121" s="64" t="s">
        <v>11</v>
      </c>
      <c r="I121" s="94" t="s">
        <v>12</v>
      </c>
      <c r="J121" s="95"/>
      <c r="K121" s="96">
        <f>+K116</f>
        <v>8165.52</v>
      </c>
      <c r="L121" s="96"/>
      <c r="M121" s="96"/>
      <c r="N121" s="96"/>
      <c r="O121" s="83">
        <f>O120*O$19</f>
        <v>0.06985000000000001</v>
      </c>
      <c r="P121" s="83"/>
      <c r="Q121" s="83"/>
      <c r="R121" s="83"/>
      <c r="S121" s="83"/>
      <c r="T121" s="96">
        <f>K121*O121</f>
        <v>570.3615720000001</v>
      </c>
      <c r="U121" s="96"/>
      <c r="V121" s="96"/>
      <c r="W121" s="96"/>
      <c r="X121" s="96"/>
      <c r="Y121" s="35">
        <v>0</v>
      </c>
      <c r="Z121" s="79">
        <f>+T121+Y121</f>
        <v>570.3615720000001</v>
      </c>
      <c r="AG121" s="126"/>
      <c r="AI121" s="19"/>
      <c r="AJ121" s="177"/>
      <c r="AL121" s="164"/>
    </row>
    <row r="122" spans="1:33" s="20" customFormat="1" ht="25.5" customHeight="1">
      <c r="A122" s="108" t="s">
        <v>45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1:38" ht="12.75" customHeight="1">
      <c r="A123" s="84" t="s">
        <v>8</v>
      </c>
      <c r="B123" s="85"/>
      <c r="C123" s="88" t="s">
        <v>90</v>
      </c>
      <c r="D123" s="89"/>
      <c r="E123" s="89"/>
      <c r="F123" s="89"/>
      <c r="G123" s="90"/>
      <c r="H123" s="64" t="s">
        <v>9</v>
      </c>
      <c r="I123" s="94" t="s">
        <v>10</v>
      </c>
      <c r="J123" s="95"/>
      <c r="K123" s="96">
        <f>+K118</f>
        <v>471.73</v>
      </c>
      <c r="L123" s="96"/>
      <c r="M123" s="96"/>
      <c r="N123" s="96"/>
      <c r="O123" s="96">
        <f>+O98*2</f>
        <v>3.82</v>
      </c>
      <c r="P123" s="96"/>
      <c r="Q123" s="96"/>
      <c r="R123" s="96"/>
      <c r="S123" s="96"/>
      <c r="T123" s="96">
        <f>K123*O123</f>
        <v>1802.0086</v>
      </c>
      <c r="U123" s="96"/>
      <c r="V123" s="96"/>
      <c r="W123" s="96"/>
      <c r="X123" s="96"/>
      <c r="Y123" s="49">
        <f>ROUND(T123*$AG$22,2)</f>
        <v>901</v>
      </c>
      <c r="Z123" s="79">
        <f>+T123+Y123</f>
        <v>2703.0086</v>
      </c>
      <c r="AG123" s="125">
        <f>T123+T124</f>
        <v>3941.79944704</v>
      </c>
      <c r="AI123" s="19"/>
      <c r="AJ123" s="176">
        <v>844.99</v>
      </c>
      <c r="AL123" s="163">
        <f>AG123/AJ123</f>
        <v>4.664906622610919</v>
      </c>
    </row>
    <row r="124" spans="1:38" ht="12.75" customHeight="1">
      <c r="A124" s="86"/>
      <c r="B124" s="87"/>
      <c r="C124" s="91"/>
      <c r="D124" s="92"/>
      <c r="E124" s="92"/>
      <c r="F124" s="92"/>
      <c r="G124" s="93"/>
      <c r="H124" s="64" t="s">
        <v>11</v>
      </c>
      <c r="I124" s="94" t="s">
        <v>12</v>
      </c>
      <c r="J124" s="95"/>
      <c r="K124" s="96">
        <f>+K119</f>
        <v>8165.52</v>
      </c>
      <c r="L124" s="96"/>
      <c r="M124" s="96"/>
      <c r="N124" s="96"/>
      <c r="O124" s="83">
        <f>O123*O$17</f>
        <v>0.26205199999999995</v>
      </c>
      <c r="P124" s="83"/>
      <c r="Q124" s="83"/>
      <c r="R124" s="83"/>
      <c r="S124" s="83"/>
      <c r="T124" s="96">
        <f>K124*O124</f>
        <v>2139.79084704</v>
      </c>
      <c r="U124" s="96"/>
      <c r="V124" s="96"/>
      <c r="W124" s="96"/>
      <c r="X124" s="96"/>
      <c r="Y124" s="35">
        <v>0</v>
      </c>
      <c r="Z124" s="79">
        <f>+T124+Y124</f>
        <v>2139.79084704</v>
      </c>
      <c r="AG124" s="126"/>
      <c r="AI124" s="19"/>
      <c r="AJ124" s="177"/>
      <c r="AL124" s="164"/>
    </row>
    <row r="125" spans="1:38" ht="12.75" customHeight="1">
      <c r="A125" s="84" t="s">
        <v>8</v>
      </c>
      <c r="B125" s="85"/>
      <c r="C125" s="88" t="s">
        <v>76</v>
      </c>
      <c r="D125" s="89"/>
      <c r="E125" s="89"/>
      <c r="F125" s="89"/>
      <c r="G125" s="90"/>
      <c r="H125" s="64" t="s">
        <v>9</v>
      </c>
      <c r="I125" s="94" t="s">
        <v>10</v>
      </c>
      <c r="J125" s="95"/>
      <c r="K125" s="96">
        <f>+K120</f>
        <v>471.73</v>
      </c>
      <c r="L125" s="96"/>
      <c r="M125" s="96"/>
      <c r="N125" s="96"/>
      <c r="O125" s="96">
        <f>+O123</f>
        <v>3.82</v>
      </c>
      <c r="P125" s="96"/>
      <c r="Q125" s="96"/>
      <c r="R125" s="96"/>
      <c r="S125" s="96"/>
      <c r="T125" s="96">
        <f>K125*O125</f>
        <v>1802.0086</v>
      </c>
      <c r="U125" s="96"/>
      <c r="V125" s="96"/>
      <c r="W125" s="96"/>
      <c r="X125" s="96"/>
      <c r="Y125" s="49">
        <f>ROUND(T125*$AG$22,2)</f>
        <v>901</v>
      </c>
      <c r="Z125" s="79">
        <f>+T125+Y125</f>
        <v>2703.0086</v>
      </c>
      <c r="AG125" s="125">
        <f>T125+T126</f>
        <v>3782.7187863999998</v>
      </c>
      <c r="AI125" s="19"/>
      <c r="AJ125" s="176">
        <v>844.99</v>
      </c>
      <c r="AL125" s="163">
        <f>AG125/AJ125</f>
        <v>4.476643257790033</v>
      </c>
    </row>
    <row r="126" spans="1:38" ht="12.75" customHeight="1">
      <c r="A126" s="86"/>
      <c r="B126" s="87"/>
      <c r="C126" s="91"/>
      <c r="D126" s="92"/>
      <c r="E126" s="92"/>
      <c r="F126" s="92"/>
      <c r="G126" s="93"/>
      <c r="H126" s="64" t="s">
        <v>11</v>
      </c>
      <c r="I126" s="94" t="s">
        <v>12</v>
      </c>
      <c r="J126" s="95"/>
      <c r="K126" s="96">
        <f>+K121</f>
        <v>8165.52</v>
      </c>
      <c r="L126" s="96"/>
      <c r="M126" s="96"/>
      <c r="N126" s="96"/>
      <c r="O126" s="83">
        <f>O125*O$19</f>
        <v>0.24256999999999998</v>
      </c>
      <c r="P126" s="83"/>
      <c r="Q126" s="83"/>
      <c r="R126" s="83"/>
      <c r="S126" s="83"/>
      <c r="T126" s="96">
        <f>K126*O126</f>
        <v>1980.7101863999999</v>
      </c>
      <c r="U126" s="96"/>
      <c r="V126" s="96"/>
      <c r="W126" s="96"/>
      <c r="X126" s="96"/>
      <c r="Y126" s="35">
        <v>0</v>
      </c>
      <c r="Z126" s="79">
        <f>+T126+Y126</f>
        <v>1980.7101863999999</v>
      </c>
      <c r="AG126" s="126"/>
      <c r="AI126" s="19"/>
      <c r="AJ126" s="177"/>
      <c r="AL126" s="164"/>
    </row>
    <row r="127" spans="1:38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  <c r="AJ127" s="70"/>
      <c r="AL127" s="71"/>
    </row>
    <row r="128" spans="1:35" s="6" customFormat="1" ht="15">
      <c r="A128" s="120" t="s">
        <v>93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65"/>
      <c r="AG128" s="65"/>
      <c r="AH128"/>
      <c r="AI128" s="18"/>
    </row>
    <row r="129" spans="1:33" s="20" customFormat="1" ht="36.75" customHeight="1">
      <c r="A129" s="108" t="s">
        <v>37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27"/>
      <c r="AG129" s="27"/>
    </row>
    <row r="130" spans="1:36" ht="51" customHeight="1">
      <c r="A130" s="111" t="s">
        <v>5</v>
      </c>
      <c r="B130" s="112"/>
      <c r="C130" s="113" t="s">
        <v>26</v>
      </c>
      <c r="D130" s="114"/>
      <c r="E130" s="114"/>
      <c r="F130" s="114"/>
      <c r="G130" s="114"/>
      <c r="H130" s="115"/>
      <c r="I130" s="81" t="s">
        <v>6</v>
      </c>
      <c r="J130" s="81"/>
      <c r="K130" s="81" t="s">
        <v>27</v>
      </c>
      <c r="L130" s="81"/>
      <c r="M130" s="81"/>
      <c r="N130" s="81"/>
      <c r="O130" s="81" t="str">
        <f>+O106</f>
        <v>Объем теплоносителя, Гкал на нагрев, (м3, Гкал)</v>
      </c>
      <c r="P130" s="81"/>
      <c r="Q130" s="81"/>
      <c r="R130" s="81"/>
      <c r="S130" s="81"/>
      <c r="T130" s="81" t="s">
        <v>7</v>
      </c>
      <c r="U130" s="81"/>
      <c r="V130" s="81"/>
      <c r="W130" s="81"/>
      <c r="X130" s="81"/>
      <c r="Y130" s="33" t="s">
        <v>70</v>
      </c>
      <c r="Z130" s="33" t="s">
        <v>71</v>
      </c>
      <c r="AG130" s="14"/>
      <c r="AI130" s="19"/>
      <c r="AJ130"/>
    </row>
    <row r="131" spans="1:38" ht="19.5" customHeight="1">
      <c r="A131" s="105">
        <v>1</v>
      </c>
      <c r="B131" s="107"/>
      <c r="C131" s="105">
        <v>2</v>
      </c>
      <c r="D131" s="106"/>
      <c r="E131" s="106"/>
      <c r="F131" s="106"/>
      <c r="G131" s="106"/>
      <c r="H131" s="107"/>
      <c r="I131" s="82">
        <v>3</v>
      </c>
      <c r="J131" s="82"/>
      <c r="K131" s="82">
        <v>4</v>
      </c>
      <c r="L131" s="82"/>
      <c r="M131" s="82"/>
      <c r="N131" s="82"/>
      <c r="O131" s="82">
        <v>5</v>
      </c>
      <c r="P131" s="82"/>
      <c r="Q131" s="82"/>
      <c r="R131" s="82"/>
      <c r="S131" s="82"/>
      <c r="T131" s="127" t="s">
        <v>72</v>
      </c>
      <c r="U131" s="128"/>
      <c r="V131" s="128"/>
      <c r="W131" s="128"/>
      <c r="X131" s="129"/>
      <c r="Y131" s="34" t="s">
        <v>77</v>
      </c>
      <c r="Z131" s="34" t="s">
        <v>73</v>
      </c>
      <c r="AG131" s="14"/>
      <c r="AI131" s="19"/>
      <c r="AJ131" s="14"/>
      <c r="AL131" s="14"/>
    </row>
    <row r="132" spans="1:38" ht="12.75" customHeight="1">
      <c r="A132" s="84" t="s">
        <v>8</v>
      </c>
      <c r="B132" s="85"/>
      <c r="C132" s="88" t="s">
        <v>90</v>
      </c>
      <c r="D132" s="89"/>
      <c r="E132" s="89"/>
      <c r="F132" s="89"/>
      <c r="G132" s="90"/>
      <c r="H132" s="64" t="s">
        <v>9</v>
      </c>
      <c r="I132" s="94" t="s">
        <v>10</v>
      </c>
      <c r="J132" s="95"/>
      <c r="K132" s="96">
        <f>K118</f>
        <v>471.73</v>
      </c>
      <c r="L132" s="96"/>
      <c r="M132" s="96"/>
      <c r="N132" s="96"/>
      <c r="O132" s="96">
        <f>+O34*3</f>
        <v>9.72</v>
      </c>
      <c r="P132" s="96"/>
      <c r="Q132" s="96"/>
      <c r="R132" s="96"/>
      <c r="S132" s="96"/>
      <c r="T132" s="96">
        <f>K132*O132</f>
        <v>4585.2156</v>
      </c>
      <c r="U132" s="96"/>
      <c r="V132" s="96"/>
      <c r="W132" s="96"/>
      <c r="X132" s="96"/>
      <c r="Y132" s="49">
        <f>ROUND(T132*$AG$22,2)</f>
        <v>2292.61</v>
      </c>
      <c r="Z132" s="79">
        <f>+T132+Y132</f>
        <v>6877.8256</v>
      </c>
      <c r="AG132" s="125">
        <f>T132+T133</f>
        <v>10029.91901184</v>
      </c>
      <c r="AI132" s="19"/>
      <c r="AJ132" s="176">
        <v>844.99</v>
      </c>
      <c r="AL132" s="163">
        <f>AG132/AJ132</f>
        <v>11.869867113030924</v>
      </c>
    </row>
    <row r="133" spans="1:38" ht="12.75" customHeight="1">
      <c r="A133" s="86"/>
      <c r="B133" s="87"/>
      <c r="C133" s="91"/>
      <c r="D133" s="92"/>
      <c r="E133" s="92"/>
      <c r="F133" s="92"/>
      <c r="G133" s="93"/>
      <c r="H133" s="64" t="s">
        <v>11</v>
      </c>
      <c r="I133" s="94" t="s">
        <v>12</v>
      </c>
      <c r="J133" s="95"/>
      <c r="K133" s="96">
        <f>K119</f>
        <v>8165.52</v>
      </c>
      <c r="L133" s="96"/>
      <c r="M133" s="96"/>
      <c r="N133" s="96"/>
      <c r="O133" s="83">
        <f>O132*O$17</f>
        <v>0.6667919999999999</v>
      </c>
      <c r="P133" s="83"/>
      <c r="Q133" s="83"/>
      <c r="R133" s="83"/>
      <c r="S133" s="83"/>
      <c r="T133" s="96">
        <f>K133*O133</f>
        <v>5444.70341184</v>
      </c>
      <c r="U133" s="96"/>
      <c r="V133" s="96"/>
      <c r="W133" s="96"/>
      <c r="X133" s="96"/>
      <c r="Y133" s="35">
        <v>0</v>
      </c>
      <c r="Z133" s="79">
        <f>+T133+Y133</f>
        <v>5444.70341184</v>
      </c>
      <c r="AG133" s="126"/>
      <c r="AI133" s="19"/>
      <c r="AJ133" s="177"/>
      <c r="AL133" s="164"/>
    </row>
    <row r="134" spans="1:38" ht="12.75" customHeight="1">
      <c r="A134" s="84" t="s">
        <v>8</v>
      </c>
      <c r="B134" s="85"/>
      <c r="C134" s="88" t="s">
        <v>76</v>
      </c>
      <c r="D134" s="89"/>
      <c r="E134" s="89"/>
      <c r="F134" s="89"/>
      <c r="G134" s="90"/>
      <c r="H134" s="64" t="s">
        <v>9</v>
      </c>
      <c r="I134" s="94" t="s">
        <v>10</v>
      </c>
      <c r="J134" s="95"/>
      <c r="K134" s="96">
        <f>K120</f>
        <v>471.73</v>
      </c>
      <c r="L134" s="96"/>
      <c r="M134" s="96"/>
      <c r="N134" s="96"/>
      <c r="O134" s="96">
        <f>+O132</f>
        <v>9.72</v>
      </c>
      <c r="P134" s="96"/>
      <c r="Q134" s="96"/>
      <c r="R134" s="96"/>
      <c r="S134" s="96"/>
      <c r="T134" s="96">
        <f>K134*O134</f>
        <v>4585.2156</v>
      </c>
      <c r="U134" s="96"/>
      <c r="V134" s="96"/>
      <c r="W134" s="96"/>
      <c r="X134" s="96"/>
      <c r="Y134" s="49">
        <f>ROUND(T134*$AG$22,2)</f>
        <v>2292.61</v>
      </c>
      <c r="Z134" s="79">
        <f>+T134+Y134</f>
        <v>6877.8256</v>
      </c>
      <c r="AG134" s="125">
        <f>T134+T135</f>
        <v>9625.137854400002</v>
      </c>
      <c r="AI134" s="19"/>
      <c r="AJ134" s="176">
        <v>844.99</v>
      </c>
      <c r="AL134" s="163">
        <f>AG134/AJ134</f>
        <v>11.390830488408149</v>
      </c>
    </row>
    <row r="135" spans="1:38" ht="12.75" customHeight="1">
      <c r="A135" s="86"/>
      <c r="B135" s="87"/>
      <c r="C135" s="91"/>
      <c r="D135" s="92"/>
      <c r="E135" s="92"/>
      <c r="F135" s="92"/>
      <c r="G135" s="93"/>
      <c r="H135" s="64" t="s">
        <v>11</v>
      </c>
      <c r="I135" s="94" t="s">
        <v>12</v>
      </c>
      <c r="J135" s="95"/>
      <c r="K135" s="96">
        <f>K121</f>
        <v>8165.52</v>
      </c>
      <c r="L135" s="96"/>
      <c r="M135" s="96"/>
      <c r="N135" s="96"/>
      <c r="O135" s="83">
        <f>O134*O$19</f>
        <v>0.6172200000000001</v>
      </c>
      <c r="P135" s="83"/>
      <c r="Q135" s="83"/>
      <c r="R135" s="83"/>
      <c r="S135" s="83"/>
      <c r="T135" s="96">
        <f>K135*O135</f>
        <v>5039.922254400001</v>
      </c>
      <c r="U135" s="96"/>
      <c r="V135" s="96"/>
      <c r="W135" s="96"/>
      <c r="X135" s="96"/>
      <c r="Y135" s="35">
        <v>0</v>
      </c>
      <c r="Z135" s="79">
        <f>+T135+Y135</f>
        <v>5039.922254400001</v>
      </c>
      <c r="AG135" s="126"/>
      <c r="AI135" s="19"/>
      <c r="AJ135" s="177"/>
      <c r="AL135" s="164"/>
    </row>
    <row r="136" spans="1:33" s="20" customFormat="1" ht="30" customHeight="1">
      <c r="A136" s="108" t="s">
        <v>39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</row>
    <row r="137" spans="1:38" ht="12.75" customHeight="1">
      <c r="A137" s="84" t="s">
        <v>8</v>
      </c>
      <c r="B137" s="85"/>
      <c r="C137" s="88" t="s">
        <v>90</v>
      </c>
      <c r="D137" s="89"/>
      <c r="E137" s="89"/>
      <c r="F137" s="89"/>
      <c r="G137" s="90"/>
      <c r="H137" s="64" t="s">
        <v>9</v>
      </c>
      <c r="I137" s="94" t="s">
        <v>10</v>
      </c>
      <c r="J137" s="95"/>
      <c r="K137" s="96">
        <f>+K132</f>
        <v>471.73</v>
      </c>
      <c r="L137" s="96"/>
      <c r="M137" s="96"/>
      <c r="N137" s="96"/>
      <c r="O137" s="96">
        <f>+O50*3</f>
        <v>7.89</v>
      </c>
      <c r="P137" s="96"/>
      <c r="Q137" s="96"/>
      <c r="R137" s="96"/>
      <c r="S137" s="96"/>
      <c r="T137" s="96">
        <f>K137*O137</f>
        <v>3721.9497</v>
      </c>
      <c r="U137" s="96"/>
      <c r="V137" s="96"/>
      <c r="W137" s="96"/>
      <c r="X137" s="96"/>
      <c r="Y137" s="49">
        <f>ROUND(T137*$AG$22,2)</f>
        <v>1860.97</v>
      </c>
      <c r="Z137" s="79">
        <f>+T137+Y137</f>
        <v>5582.9197</v>
      </c>
      <c r="AG137" s="125">
        <f>T137+T138</f>
        <v>8141.57006208</v>
      </c>
      <c r="AI137" s="19"/>
      <c r="AJ137" s="176">
        <v>844.99</v>
      </c>
      <c r="AL137" s="163">
        <f>AG137/AJ137</f>
        <v>9.635108181256582</v>
      </c>
    </row>
    <row r="138" spans="1:38" ht="12.75" customHeight="1">
      <c r="A138" s="86"/>
      <c r="B138" s="87"/>
      <c r="C138" s="91"/>
      <c r="D138" s="92"/>
      <c r="E138" s="92"/>
      <c r="F138" s="92"/>
      <c r="G138" s="93"/>
      <c r="H138" s="64" t="s">
        <v>11</v>
      </c>
      <c r="I138" s="94" t="s">
        <v>12</v>
      </c>
      <c r="J138" s="95"/>
      <c r="K138" s="96">
        <f>+K133</f>
        <v>8165.52</v>
      </c>
      <c r="L138" s="96"/>
      <c r="M138" s="96"/>
      <c r="N138" s="96"/>
      <c r="O138" s="83">
        <f>O137*O$17</f>
        <v>0.5412539999999999</v>
      </c>
      <c r="P138" s="83"/>
      <c r="Q138" s="83"/>
      <c r="R138" s="83"/>
      <c r="S138" s="83"/>
      <c r="T138" s="96">
        <f>K138*O138</f>
        <v>4419.62036208</v>
      </c>
      <c r="U138" s="96"/>
      <c r="V138" s="96"/>
      <c r="W138" s="96"/>
      <c r="X138" s="96"/>
      <c r="Y138" s="35">
        <v>0</v>
      </c>
      <c r="Z138" s="79">
        <f>+T138+Y138</f>
        <v>4419.62036208</v>
      </c>
      <c r="AG138" s="126"/>
      <c r="AI138" s="19"/>
      <c r="AJ138" s="177"/>
      <c r="AL138" s="164"/>
    </row>
    <row r="139" spans="1:38" ht="12.75" customHeight="1">
      <c r="A139" s="84" t="s">
        <v>8</v>
      </c>
      <c r="B139" s="85"/>
      <c r="C139" s="88" t="s">
        <v>76</v>
      </c>
      <c r="D139" s="89"/>
      <c r="E139" s="89"/>
      <c r="F139" s="89"/>
      <c r="G139" s="90"/>
      <c r="H139" s="64" t="s">
        <v>9</v>
      </c>
      <c r="I139" s="94" t="s">
        <v>10</v>
      </c>
      <c r="J139" s="95"/>
      <c r="K139" s="96">
        <f>+K134</f>
        <v>471.73</v>
      </c>
      <c r="L139" s="96"/>
      <c r="M139" s="96"/>
      <c r="N139" s="96"/>
      <c r="O139" s="96">
        <f>+O137</f>
        <v>7.89</v>
      </c>
      <c r="P139" s="96"/>
      <c r="Q139" s="96"/>
      <c r="R139" s="96"/>
      <c r="S139" s="96"/>
      <c r="T139" s="96">
        <f>K139*O139</f>
        <v>3721.9497</v>
      </c>
      <c r="U139" s="96"/>
      <c r="V139" s="96"/>
      <c r="W139" s="96"/>
      <c r="X139" s="96"/>
      <c r="Y139" s="49">
        <f>ROUND(T139*$AG$22,2)</f>
        <v>1860.97</v>
      </c>
      <c r="Z139" s="79">
        <f>+T139+Y139</f>
        <v>5582.9197</v>
      </c>
      <c r="AG139" s="125">
        <f>T139+T140</f>
        <v>7812.9977028</v>
      </c>
      <c r="AI139" s="19"/>
      <c r="AJ139" s="176">
        <v>844.99</v>
      </c>
      <c r="AL139" s="163">
        <f>AG139/AJ139</f>
        <v>9.24626055077575</v>
      </c>
    </row>
    <row r="140" spans="1:38" ht="12.75" customHeight="1">
      <c r="A140" s="86"/>
      <c r="B140" s="87"/>
      <c r="C140" s="91"/>
      <c r="D140" s="92"/>
      <c r="E140" s="92"/>
      <c r="F140" s="92"/>
      <c r="G140" s="93"/>
      <c r="H140" s="64" t="s">
        <v>11</v>
      </c>
      <c r="I140" s="94" t="s">
        <v>12</v>
      </c>
      <c r="J140" s="95"/>
      <c r="K140" s="96">
        <f>+K135</f>
        <v>8165.52</v>
      </c>
      <c r="L140" s="96"/>
      <c r="M140" s="96"/>
      <c r="N140" s="96"/>
      <c r="O140" s="83">
        <f>O139*O$19</f>
        <v>0.501015</v>
      </c>
      <c r="P140" s="83"/>
      <c r="Q140" s="83"/>
      <c r="R140" s="83"/>
      <c r="S140" s="83"/>
      <c r="T140" s="96">
        <f>K140*O140</f>
        <v>4091.0480028</v>
      </c>
      <c r="U140" s="96"/>
      <c r="V140" s="96"/>
      <c r="W140" s="96"/>
      <c r="X140" s="96"/>
      <c r="Y140" s="35">
        <v>0</v>
      </c>
      <c r="Z140" s="79">
        <f>+T140+Y140</f>
        <v>4091.0480028</v>
      </c>
      <c r="AG140" s="126"/>
      <c r="AI140" s="19"/>
      <c r="AJ140" s="177"/>
      <c r="AL140" s="164"/>
    </row>
    <row r="141" spans="1:39" ht="25.5" customHeight="1">
      <c r="A141" s="108" t="s">
        <v>44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"/>
      <c r="AJ141"/>
      <c r="AL141" s="29" t="s">
        <v>91</v>
      </c>
      <c r="AM141" s="30" t="s">
        <v>92</v>
      </c>
    </row>
    <row r="142" spans="1:38" ht="12.75" customHeight="1">
      <c r="A142" s="84" t="s">
        <v>8</v>
      </c>
      <c r="B142" s="85"/>
      <c r="C142" s="88" t="s">
        <v>90</v>
      </c>
      <c r="D142" s="89"/>
      <c r="E142" s="89"/>
      <c r="F142" s="89"/>
      <c r="G142" s="90"/>
      <c r="H142" s="64" t="s">
        <v>9</v>
      </c>
      <c r="I142" s="94" t="s">
        <v>10</v>
      </c>
      <c r="J142" s="95"/>
      <c r="K142" s="96">
        <f>+K137</f>
        <v>471.73</v>
      </c>
      <c r="L142" s="96"/>
      <c r="M142" s="96"/>
      <c r="N142" s="96"/>
      <c r="O142" s="96">
        <f>+O90*3</f>
        <v>1.6500000000000001</v>
      </c>
      <c r="P142" s="96"/>
      <c r="Q142" s="96"/>
      <c r="R142" s="96"/>
      <c r="S142" s="96"/>
      <c r="T142" s="96">
        <f>K142*O142</f>
        <v>778.3545000000001</v>
      </c>
      <c r="U142" s="96"/>
      <c r="V142" s="96"/>
      <c r="W142" s="96"/>
      <c r="X142" s="96"/>
      <c r="Y142" s="49">
        <f>ROUND(T142*$AG$22,2)</f>
        <v>389.18</v>
      </c>
      <c r="Z142" s="79">
        <f>+T142+Y142</f>
        <v>1167.5345000000002</v>
      </c>
      <c r="AG142" s="125">
        <f>T142+T143</f>
        <v>1702.6097088000001</v>
      </c>
      <c r="AI142" s="19"/>
      <c r="AJ142" s="176">
        <v>844.99</v>
      </c>
      <c r="AL142" s="163">
        <f>AG142/AJ142</f>
        <v>2.0149465778293236</v>
      </c>
    </row>
    <row r="143" spans="1:38" ht="12.75" customHeight="1">
      <c r="A143" s="86"/>
      <c r="B143" s="87"/>
      <c r="C143" s="91"/>
      <c r="D143" s="92"/>
      <c r="E143" s="92"/>
      <c r="F143" s="92"/>
      <c r="G143" s="93"/>
      <c r="H143" s="64" t="s">
        <v>11</v>
      </c>
      <c r="I143" s="94" t="s">
        <v>12</v>
      </c>
      <c r="J143" s="95"/>
      <c r="K143" s="96">
        <f>+K138</f>
        <v>8165.52</v>
      </c>
      <c r="L143" s="96"/>
      <c r="M143" s="96"/>
      <c r="N143" s="96"/>
      <c r="O143" s="83">
        <f>O142*O$17</f>
        <v>0.11319</v>
      </c>
      <c r="P143" s="83"/>
      <c r="Q143" s="83"/>
      <c r="R143" s="83"/>
      <c r="S143" s="83"/>
      <c r="T143" s="96">
        <f>K143*O143</f>
        <v>924.2552088</v>
      </c>
      <c r="U143" s="96"/>
      <c r="V143" s="96"/>
      <c r="W143" s="96"/>
      <c r="X143" s="96"/>
      <c r="Y143" s="35">
        <v>0</v>
      </c>
      <c r="Z143" s="79">
        <f>+T143+Y143</f>
        <v>924.2552088</v>
      </c>
      <c r="AG143" s="126"/>
      <c r="AI143" s="19"/>
      <c r="AJ143" s="177"/>
      <c r="AL143" s="164"/>
    </row>
    <row r="144" spans="1:38" ht="12.75" customHeight="1">
      <c r="A144" s="84" t="s">
        <v>8</v>
      </c>
      <c r="B144" s="85"/>
      <c r="C144" s="88" t="s">
        <v>76</v>
      </c>
      <c r="D144" s="89"/>
      <c r="E144" s="89"/>
      <c r="F144" s="89"/>
      <c r="G144" s="90"/>
      <c r="H144" s="64" t="s">
        <v>9</v>
      </c>
      <c r="I144" s="94" t="s">
        <v>10</v>
      </c>
      <c r="J144" s="95"/>
      <c r="K144" s="96">
        <f>+K139</f>
        <v>471.73</v>
      </c>
      <c r="L144" s="96"/>
      <c r="M144" s="96"/>
      <c r="N144" s="96"/>
      <c r="O144" s="96">
        <f>+O142</f>
        <v>1.6500000000000001</v>
      </c>
      <c r="P144" s="96"/>
      <c r="Q144" s="96"/>
      <c r="R144" s="96"/>
      <c r="S144" s="96"/>
      <c r="T144" s="96">
        <f>K144*O144</f>
        <v>778.3545000000001</v>
      </c>
      <c r="U144" s="96"/>
      <c r="V144" s="96"/>
      <c r="W144" s="96"/>
      <c r="X144" s="96"/>
      <c r="Y144" s="49">
        <f>ROUND(T144*$AG$22,2)</f>
        <v>389.18</v>
      </c>
      <c r="Z144" s="79">
        <f>+T144+Y144</f>
        <v>1167.5345000000002</v>
      </c>
      <c r="AG144" s="125">
        <f>T144+T145</f>
        <v>1633.8968580000003</v>
      </c>
      <c r="AI144" s="19"/>
      <c r="AJ144" s="176">
        <v>844.99</v>
      </c>
      <c r="AL144" s="163">
        <f>AG144/AJ144</f>
        <v>1.9336286322915068</v>
      </c>
    </row>
    <row r="145" spans="1:38" ht="12.75" customHeight="1">
      <c r="A145" s="86"/>
      <c r="B145" s="87"/>
      <c r="C145" s="91"/>
      <c r="D145" s="92"/>
      <c r="E145" s="92"/>
      <c r="F145" s="92"/>
      <c r="G145" s="93"/>
      <c r="H145" s="64" t="s">
        <v>11</v>
      </c>
      <c r="I145" s="94" t="s">
        <v>12</v>
      </c>
      <c r="J145" s="95"/>
      <c r="K145" s="96">
        <f>+K140</f>
        <v>8165.52</v>
      </c>
      <c r="L145" s="96"/>
      <c r="M145" s="96"/>
      <c r="N145" s="96"/>
      <c r="O145" s="83">
        <f>O144*O$19</f>
        <v>0.10477500000000001</v>
      </c>
      <c r="P145" s="83"/>
      <c r="Q145" s="83"/>
      <c r="R145" s="83"/>
      <c r="S145" s="83"/>
      <c r="T145" s="96">
        <f>K145*O145</f>
        <v>855.5423580000001</v>
      </c>
      <c r="U145" s="96"/>
      <c r="V145" s="96"/>
      <c r="W145" s="96"/>
      <c r="X145" s="96"/>
      <c r="Y145" s="35">
        <v>0</v>
      </c>
      <c r="Z145" s="79">
        <f>+T145+Y145</f>
        <v>855.5423580000001</v>
      </c>
      <c r="AG145" s="126"/>
      <c r="AI145" s="19"/>
      <c r="AJ145" s="177"/>
      <c r="AL145" s="164"/>
    </row>
    <row r="146" spans="1:33" s="20" customFormat="1" ht="25.5" customHeight="1">
      <c r="A146" s="108" t="s">
        <v>45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</row>
    <row r="147" spans="1:38" ht="12.75" customHeight="1">
      <c r="A147" s="84" t="s">
        <v>8</v>
      </c>
      <c r="B147" s="85"/>
      <c r="C147" s="88" t="s">
        <v>90</v>
      </c>
      <c r="D147" s="89"/>
      <c r="E147" s="89"/>
      <c r="F147" s="89"/>
      <c r="G147" s="90"/>
      <c r="H147" s="64" t="s">
        <v>9</v>
      </c>
      <c r="I147" s="94" t="s">
        <v>10</v>
      </c>
      <c r="J147" s="95"/>
      <c r="K147" s="96">
        <f>+K142</f>
        <v>471.73</v>
      </c>
      <c r="L147" s="96"/>
      <c r="M147" s="96"/>
      <c r="N147" s="96"/>
      <c r="O147" s="96">
        <f>+O98*3</f>
        <v>5.7299999999999995</v>
      </c>
      <c r="P147" s="96"/>
      <c r="Q147" s="96"/>
      <c r="R147" s="96"/>
      <c r="S147" s="96"/>
      <c r="T147" s="96">
        <f>K147*O147</f>
        <v>2703.0128999999997</v>
      </c>
      <c r="U147" s="96"/>
      <c r="V147" s="96"/>
      <c r="W147" s="96"/>
      <c r="X147" s="96"/>
      <c r="Y147" s="49">
        <f>ROUND(T147*$AG$22,2)</f>
        <v>1351.51</v>
      </c>
      <c r="Z147" s="79">
        <f>+T147+Y147</f>
        <v>4054.5229</v>
      </c>
      <c r="AG147" s="125">
        <f>T147+T148</f>
        <v>5912.699170559999</v>
      </c>
      <c r="AI147" s="19"/>
      <c r="AJ147" s="176">
        <v>844.99</v>
      </c>
      <c r="AL147" s="163">
        <f>AG147/AJ147</f>
        <v>6.997359933916377</v>
      </c>
    </row>
    <row r="148" spans="1:38" ht="12.75" customHeight="1">
      <c r="A148" s="86"/>
      <c r="B148" s="87"/>
      <c r="C148" s="91"/>
      <c r="D148" s="92"/>
      <c r="E148" s="92"/>
      <c r="F148" s="92"/>
      <c r="G148" s="93"/>
      <c r="H148" s="64" t="s">
        <v>11</v>
      </c>
      <c r="I148" s="94" t="s">
        <v>12</v>
      </c>
      <c r="J148" s="95"/>
      <c r="K148" s="96">
        <f>+K143</f>
        <v>8165.52</v>
      </c>
      <c r="L148" s="96"/>
      <c r="M148" s="96"/>
      <c r="N148" s="96"/>
      <c r="O148" s="83">
        <f>O147*O$17</f>
        <v>0.3930779999999999</v>
      </c>
      <c r="P148" s="83"/>
      <c r="Q148" s="83"/>
      <c r="R148" s="83"/>
      <c r="S148" s="83"/>
      <c r="T148" s="96">
        <f>K148*O148</f>
        <v>3209.6862705599997</v>
      </c>
      <c r="U148" s="96"/>
      <c r="V148" s="96"/>
      <c r="W148" s="96"/>
      <c r="X148" s="96"/>
      <c r="Y148" s="35">
        <v>0</v>
      </c>
      <c r="Z148" s="79">
        <f>+T148+Y148</f>
        <v>3209.6862705599997</v>
      </c>
      <c r="AG148" s="126"/>
      <c r="AI148" s="19"/>
      <c r="AJ148" s="177"/>
      <c r="AL148" s="164"/>
    </row>
    <row r="149" spans="1:38" ht="12.75" customHeight="1">
      <c r="A149" s="84" t="s">
        <v>8</v>
      </c>
      <c r="B149" s="85"/>
      <c r="C149" s="88" t="s">
        <v>76</v>
      </c>
      <c r="D149" s="89"/>
      <c r="E149" s="89"/>
      <c r="F149" s="89"/>
      <c r="G149" s="90"/>
      <c r="H149" s="64" t="s">
        <v>9</v>
      </c>
      <c r="I149" s="94" t="s">
        <v>10</v>
      </c>
      <c r="J149" s="95"/>
      <c r="K149" s="96">
        <f>+K144</f>
        <v>471.73</v>
      </c>
      <c r="L149" s="96"/>
      <c r="M149" s="96"/>
      <c r="N149" s="96"/>
      <c r="O149" s="96">
        <f>+O147</f>
        <v>5.7299999999999995</v>
      </c>
      <c r="P149" s="96"/>
      <c r="Q149" s="96"/>
      <c r="R149" s="96"/>
      <c r="S149" s="96"/>
      <c r="T149" s="96">
        <f>K149*O149</f>
        <v>2703.0128999999997</v>
      </c>
      <c r="U149" s="96"/>
      <c r="V149" s="96"/>
      <c r="W149" s="96"/>
      <c r="X149" s="96"/>
      <c r="Y149" s="49">
        <f>ROUND(T149*$AG$22,2)</f>
        <v>1351.51</v>
      </c>
      <c r="Z149" s="79">
        <f>+T149+Y149</f>
        <v>4054.5229</v>
      </c>
      <c r="AG149" s="125">
        <f>T149+T150</f>
        <v>5674.078179599999</v>
      </c>
      <c r="AI149" s="19"/>
      <c r="AJ149" s="176">
        <v>844.99</v>
      </c>
      <c r="AL149" s="163">
        <f>AG149/AJ149</f>
        <v>6.714964886685048</v>
      </c>
    </row>
    <row r="150" spans="1:38" ht="12.75" customHeight="1">
      <c r="A150" s="86"/>
      <c r="B150" s="87"/>
      <c r="C150" s="91"/>
      <c r="D150" s="92"/>
      <c r="E150" s="92"/>
      <c r="F150" s="92"/>
      <c r="G150" s="93"/>
      <c r="H150" s="64" t="s">
        <v>11</v>
      </c>
      <c r="I150" s="94" t="s">
        <v>12</v>
      </c>
      <c r="J150" s="95"/>
      <c r="K150" s="96">
        <f>+K145</f>
        <v>8165.52</v>
      </c>
      <c r="L150" s="96"/>
      <c r="M150" s="96"/>
      <c r="N150" s="96"/>
      <c r="O150" s="83">
        <f>O149*O$19</f>
        <v>0.363855</v>
      </c>
      <c r="P150" s="83"/>
      <c r="Q150" s="83"/>
      <c r="R150" s="83"/>
      <c r="S150" s="83"/>
      <c r="T150" s="96">
        <f>K150*O150</f>
        <v>2971.0652796</v>
      </c>
      <c r="U150" s="96"/>
      <c r="V150" s="96"/>
      <c r="W150" s="96"/>
      <c r="X150" s="96"/>
      <c r="Y150" s="35">
        <v>0</v>
      </c>
      <c r="Z150" s="79">
        <f>+T150+Y150</f>
        <v>2971.0652796</v>
      </c>
      <c r="AG150" s="126"/>
      <c r="AI150" s="19"/>
      <c r="AJ150" s="177"/>
      <c r="AL150" s="164"/>
    </row>
    <row r="151" ht="12.75">
      <c r="A151" s="8" t="s">
        <v>23</v>
      </c>
    </row>
    <row r="152" spans="1:35" ht="25.5" customHeight="1">
      <c r="A152" s="9">
        <v>1</v>
      </c>
      <c r="B152" s="157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",AH152," № ",AI152)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0"/>
      <c r="AH152" s="29" t="str">
        <f>+'[7]Кап_2'!AH189</f>
        <v>от 29.11.2021 г.</v>
      </c>
      <c r="AI152" s="56" t="str">
        <f>+'[7]Кап_2'!AI189</f>
        <v>135-п</v>
      </c>
    </row>
    <row r="153" spans="1:36" ht="27" customHeight="1">
      <c r="A153" s="9">
        <v>2</v>
      </c>
      <c r="B153" s="158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G153" s="14"/>
      <c r="AJ153"/>
    </row>
    <row r="154" spans="1:36" ht="28.5" customHeight="1">
      <c r="A154" s="9">
        <v>3</v>
      </c>
      <c r="B154" s="158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J154"/>
    </row>
    <row r="155" spans="1:36" ht="27" customHeight="1">
      <c r="A155" s="9">
        <v>4</v>
      </c>
      <c r="B155" s="178" t="s">
        <v>74</v>
      </c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J155"/>
    </row>
    <row r="156" spans="4:36" ht="12.75">
      <c r="D156" s="61"/>
      <c r="E156" s="61"/>
      <c r="F156" s="61"/>
      <c r="G156" s="61"/>
      <c r="H156" s="61"/>
      <c r="I156" s="61"/>
      <c r="J156" s="61"/>
      <c r="AG156" s="14"/>
      <c r="AI156" s="19"/>
      <c r="AJ156"/>
    </row>
    <row r="157" spans="1:35" s="5" customFormat="1" ht="18" hidden="1">
      <c r="A157" s="119" t="s">
        <v>13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4"/>
      <c r="AG157" s="38"/>
      <c r="AH157"/>
      <c r="AI157" s="39"/>
    </row>
    <row r="158" spans="1:36" ht="33.75" customHeight="1" hidden="1">
      <c r="A158" s="179" t="s">
        <v>78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G158" s="46">
        <v>0.5</v>
      </c>
      <c r="AI158" s="19"/>
      <c r="AJ158"/>
    </row>
    <row r="159" spans="1:36" ht="64.5" customHeight="1" hidden="1">
      <c r="A159" s="130" t="s">
        <v>5</v>
      </c>
      <c r="B159" s="131"/>
      <c r="C159" s="131"/>
      <c r="D159" s="131"/>
      <c r="E159" s="131"/>
      <c r="F159" s="131"/>
      <c r="G159" s="131"/>
      <c r="H159" s="132"/>
      <c r="I159" s="137" t="s">
        <v>14</v>
      </c>
      <c r="J159" s="138"/>
      <c r="K159" s="138"/>
      <c r="L159" s="138"/>
      <c r="M159" s="138"/>
      <c r="N159" s="139"/>
      <c r="O159" s="137" t="s">
        <v>15</v>
      </c>
      <c r="P159" s="138"/>
      <c r="Q159" s="138"/>
      <c r="R159" s="138"/>
      <c r="S159" s="139"/>
      <c r="T159" s="137" t="s">
        <v>16</v>
      </c>
      <c r="U159" s="138"/>
      <c r="V159" s="138"/>
      <c r="W159" s="138"/>
      <c r="X159" s="139"/>
      <c r="Y159" s="54" t="s">
        <v>79</v>
      </c>
      <c r="Z159" s="54" t="s">
        <v>80</v>
      </c>
      <c r="AA159" s="54" t="s">
        <v>81</v>
      </c>
      <c r="AB159" s="57"/>
      <c r="AC159" s="57"/>
      <c r="AD159" s="57"/>
      <c r="AE159" s="58"/>
      <c r="AF159" s="72"/>
      <c r="AG159" s="14"/>
      <c r="AI159" s="19"/>
      <c r="AJ159"/>
    </row>
    <row r="160" spans="1:36" ht="12.75" customHeight="1" hidden="1">
      <c r="A160" s="133"/>
      <c r="B160" s="134"/>
      <c r="C160" s="134"/>
      <c r="D160" s="134"/>
      <c r="E160" s="134"/>
      <c r="F160" s="134"/>
      <c r="G160" s="134"/>
      <c r="H160" s="135"/>
      <c r="I160" s="137" t="s">
        <v>18</v>
      </c>
      <c r="J160" s="138"/>
      <c r="K160" s="138"/>
      <c r="L160" s="138"/>
      <c r="M160" s="138"/>
      <c r="N160" s="139"/>
      <c r="O160" s="137" t="s">
        <v>19</v>
      </c>
      <c r="P160" s="138"/>
      <c r="Q160" s="138"/>
      <c r="R160" s="138"/>
      <c r="S160" s="139"/>
      <c r="T160" s="137" t="s">
        <v>20</v>
      </c>
      <c r="U160" s="138"/>
      <c r="V160" s="138"/>
      <c r="W160" s="138"/>
      <c r="X160" s="139"/>
      <c r="Y160" s="54" t="s">
        <v>21</v>
      </c>
      <c r="Z160" s="54" t="s">
        <v>21</v>
      </c>
      <c r="AA160" s="54" t="s">
        <v>21</v>
      </c>
      <c r="AB160" s="57"/>
      <c r="AC160" s="57"/>
      <c r="AD160" s="57"/>
      <c r="AE160" s="58"/>
      <c r="AF160" s="73"/>
      <c r="AG160" s="14"/>
      <c r="AI160" s="19"/>
      <c r="AJ160"/>
    </row>
    <row r="161" spans="1:38" s="7" customFormat="1" ht="28.5" customHeight="1" hidden="1">
      <c r="A161" s="140">
        <v>1</v>
      </c>
      <c r="B161" s="141"/>
      <c r="C161" s="141"/>
      <c r="D161" s="141"/>
      <c r="E161" s="141"/>
      <c r="F161" s="141"/>
      <c r="G161" s="141"/>
      <c r="H161" s="142"/>
      <c r="I161" s="144">
        <v>2</v>
      </c>
      <c r="J161" s="145"/>
      <c r="K161" s="145"/>
      <c r="L161" s="145"/>
      <c r="M161" s="145"/>
      <c r="N161" s="146"/>
      <c r="O161" s="144">
        <v>3</v>
      </c>
      <c r="P161" s="145"/>
      <c r="Q161" s="145"/>
      <c r="R161" s="145"/>
      <c r="S161" s="146"/>
      <c r="T161" s="144">
        <v>4</v>
      </c>
      <c r="U161" s="145"/>
      <c r="V161" s="145"/>
      <c r="W161" s="145"/>
      <c r="X161" s="146"/>
      <c r="Y161" s="55" t="s">
        <v>22</v>
      </c>
      <c r="Z161" s="55" t="s">
        <v>82</v>
      </c>
      <c r="AA161" s="55" t="s">
        <v>83</v>
      </c>
      <c r="AB161" s="59"/>
      <c r="AC161" s="59"/>
      <c r="AD161" s="59"/>
      <c r="AE161" s="60"/>
      <c r="AF161" s="74"/>
      <c r="AG161" s="40" t="s">
        <v>32</v>
      </c>
      <c r="AH161"/>
      <c r="AI161" s="41"/>
      <c r="AJ161" s="40" t="s">
        <v>48</v>
      </c>
      <c r="AL161" s="40" t="s">
        <v>31</v>
      </c>
    </row>
    <row r="162" spans="1:38" s="21" customFormat="1" ht="19.5" customHeight="1" hidden="1">
      <c r="A162" s="147" t="s">
        <v>49</v>
      </c>
      <c r="B162" s="180"/>
      <c r="C162" s="180"/>
      <c r="D162" s="180"/>
      <c r="E162" s="180"/>
      <c r="F162" s="180"/>
      <c r="G162" s="180"/>
      <c r="H162" s="181"/>
      <c r="I162" s="185">
        <v>19.8</v>
      </c>
      <c r="J162" s="186"/>
      <c r="K162" s="186"/>
      <c r="L162" s="186"/>
      <c r="M162" s="186"/>
      <c r="N162" s="187"/>
      <c r="O162" s="151">
        <f>+ROUND('[7]Шуш_3 эт и выше'!O253,4)</f>
        <v>0.0446</v>
      </c>
      <c r="P162" s="152"/>
      <c r="Q162" s="152"/>
      <c r="R162" s="152"/>
      <c r="S162" s="153"/>
      <c r="T162" s="188">
        <f>K17</f>
        <v>8165.52</v>
      </c>
      <c r="U162" s="189"/>
      <c r="V162" s="189"/>
      <c r="W162" s="189"/>
      <c r="X162" s="189"/>
      <c r="Y162" s="80">
        <f>ROUND(I162*O162*T162,2)</f>
        <v>7210.81</v>
      </c>
      <c r="Z162" s="51">
        <f>ROUND(Y162*$AG$158,2)</f>
        <v>3605.41</v>
      </c>
      <c r="AA162" s="51">
        <f>+Y162+Z162</f>
        <v>10816.220000000001</v>
      </c>
      <c r="AB162" s="52"/>
      <c r="AC162" s="52"/>
      <c r="AD162" s="52"/>
      <c r="AE162" s="53"/>
      <c r="AF162" s="62"/>
      <c r="AG162" s="42">
        <f>ROUND(O162*T162,2)+ROUND((ROUND(O162*T162,2)*$AG$158),2)</f>
        <v>546.27</v>
      </c>
      <c r="AH162"/>
      <c r="AI162" s="43"/>
      <c r="AJ162" s="44">
        <v>54.52</v>
      </c>
      <c r="AL162" s="63">
        <f>AG162/AJ162</f>
        <v>10.019625825385178</v>
      </c>
    </row>
    <row r="163" spans="1:35" s="21" customFormat="1" ht="32.25" customHeight="1" hidden="1">
      <c r="A163" s="182"/>
      <c r="B163" s="183"/>
      <c r="C163" s="183"/>
      <c r="D163" s="183"/>
      <c r="E163" s="183"/>
      <c r="F163" s="183"/>
      <c r="G163" s="183"/>
      <c r="H163" s="184"/>
      <c r="I163" s="190" t="str">
        <f>CONCATENATE(I162," ",$I$160," х ",O162," ",$O$160," х ",T162," ",$T$160," = ",Y162," ",$Y$160,"                                         ",Y162," ",$Y$160,"+",Y162," ",$Y$160,"х коэф. ",$AG$158," = ",AA162,$AA$160)</f>
        <v>19,8 кв.м х 0,0446 Гкал/кв.м х 8165,52 руб./Гкал = 7210,81 руб.                                         7210,81 руб.+7210,81 руб.х коэф. 0,5 = 10816,22руб.</v>
      </c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2"/>
      <c r="AF163" s="75"/>
      <c r="AG163" s="45"/>
      <c r="AH163"/>
      <c r="AI163" s="43"/>
    </row>
    <row r="164" spans="1:38" s="21" customFormat="1" ht="19.5" customHeight="1" hidden="1">
      <c r="A164" s="147" t="s">
        <v>50</v>
      </c>
      <c r="B164" s="180"/>
      <c r="C164" s="180"/>
      <c r="D164" s="180"/>
      <c r="E164" s="180"/>
      <c r="F164" s="180"/>
      <c r="G164" s="180"/>
      <c r="H164" s="181"/>
      <c r="I164" s="185">
        <v>19.8</v>
      </c>
      <c r="J164" s="186"/>
      <c r="K164" s="186"/>
      <c r="L164" s="186"/>
      <c r="M164" s="186"/>
      <c r="N164" s="187"/>
      <c r="O164" s="151">
        <f>+ROUND('[7]Шуш_3 эт и выше'!O255,4)</f>
        <v>0.0452</v>
      </c>
      <c r="P164" s="152"/>
      <c r="Q164" s="152"/>
      <c r="R164" s="152"/>
      <c r="S164" s="153"/>
      <c r="T164" s="188">
        <f>+T162</f>
        <v>8165.52</v>
      </c>
      <c r="U164" s="189"/>
      <c r="V164" s="189"/>
      <c r="W164" s="189"/>
      <c r="X164" s="189"/>
      <c r="Y164" s="80">
        <f>ROUND(I164*O164*T164,2)</f>
        <v>7307.81</v>
      </c>
      <c r="Z164" s="51">
        <f>ROUND(Y164*$AG$158,2)</f>
        <v>3653.91</v>
      </c>
      <c r="AA164" s="51">
        <f>+Y164+Z164</f>
        <v>10961.720000000001</v>
      </c>
      <c r="AB164" s="52"/>
      <c r="AC164" s="52"/>
      <c r="AD164" s="52"/>
      <c r="AE164" s="53"/>
      <c r="AF164" s="62"/>
      <c r="AG164" s="42">
        <f>ROUND(O164*T164,2)+ROUND((ROUND(O164*T164,2)*$AG$158),2)</f>
        <v>553.62</v>
      </c>
      <c r="AH164"/>
      <c r="AI164" s="43"/>
      <c r="AJ164" s="44">
        <v>54.52</v>
      </c>
      <c r="AL164" s="63">
        <f>AG164/AJ164</f>
        <v>10.154438738077769</v>
      </c>
    </row>
    <row r="165" spans="1:35" s="21" customFormat="1" ht="33" customHeight="1" hidden="1">
      <c r="A165" s="182"/>
      <c r="B165" s="183"/>
      <c r="C165" s="183"/>
      <c r="D165" s="183"/>
      <c r="E165" s="183"/>
      <c r="F165" s="183"/>
      <c r="G165" s="183"/>
      <c r="H165" s="184"/>
      <c r="I165" s="190" t="str">
        <f>CONCATENATE(I164," ",$I$160," х ",O164," ",$O$160," х ",T164," ",$T$160," = ",Y164," ",$Y$160,"                                         ",Y164," ",$Y$160,"+",Y164," ",$Y$160,"х коэф. ",$AG$158," = ",AA164,$AA$160)</f>
        <v>19,8 кв.м х 0,0452 Гкал/кв.м х 8165,52 руб./Гкал = 7307,81 руб.                                         7307,81 руб.+7307,81 руб.х коэф. 0,5 = 10961,72руб.</v>
      </c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2"/>
      <c r="AF165" s="75"/>
      <c r="AG165" s="45"/>
      <c r="AH165"/>
      <c r="AI165" s="43"/>
    </row>
    <row r="166" spans="1:38" s="21" customFormat="1" ht="19.5" customHeight="1" hidden="1">
      <c r="A166" s="147" t="s">
        <v>51</v>
      </c>
      <c r="B166" s="180"/>
      <c r="C166" s="180"/>
      <c r="D166" s="180"/>
      <c r="E166" s="180"/>
      <c r="F166" s="180"/>
      <c r="G166" s="180"/>
      <c r="H166" s="181"/>
      <c r="I166" s="185">
        <v>19.8</v>
      </c>
      <c r="J166" s="186"/>
      <c r="K166" s="186"/>
      <c r="L166" s="186"/>
      <c r="M166" s="186"/>
      <c r="N166" s="187"/>
      <c r="O166" s="151">
        <f>+ROUND('[7]Шуш_3 эт и выше'!O257,4)</f>
        <v>0.0451</v>
      </c>
      <c r="P166" s="152"/>
      <c r="Q166" s="152"/>
      <c r="R166" s="152"/>
      <c r="S166" s="153"/>
      <c r="T166" s="188">
        <f>+T162</f>
        <v>8165.52</v>
      </c>
      <c r="U166" s="189"/>
      <c r="V166" s="189"/>
      <c r="W166" s="189"/>
      <c r="X166" s="189"/>
      <c r="Y166" s="80">
        <f>ROUND(I166*O166*T166,2)</f>
        <v>7291.65</v>
      </c>
      <c r="Z166" s="51">
        <f>ROUND(Y166*$AG$158,2)</f>
        <v>3645.83</v>
      </c>
      <c r="AA166" s="51">
        <f>+Y166+Z166</f>
        <v>10937.48</v>
      </c>
      <c r="AB166" s="52"/>
      <c r="AC166" s="52"/>
      <c r="AD166" s="52"/>
      <c r="AE166" s="53"/>
      <c r="AF166" s="62"/>
      <c r="AG166" s="42">
        <f>ROUND(O166*T166,2)+ROUND((ROUND(O166*T166,2)*$AG$158),2)</f>
        <v>552.39</v>
      </c>
      <c r="AH166"/>
      <c r="AI166" s="43"/>
      <c r="AJ166" s="44">
        <v>54.52</v>
      </c>
      <c r="AL166" s="63">
        <f>AG166/AJ166</f>
        <v>10.131878209831253</v>
      </c>
    </row>
    <row r="167" spans="1:35" s="21" customFormat="1" ht="37.5" customHeight="1" hidden="1">
      <c r="A167" s="182"/>
      <c r="B167" s="183"/>
      <c r="C167" s="183"/>
      <c r="D167" s="183"/>
      <c r="E167" s="183"/>
      <c r="F167" s="183"/>
      <c r="G167" s="183"/>
      <c r="H167" s="184"/>
      <c r="I167" s="190" t="str">
        <f>CONCATENATE(I166," ",$I$160," х ",O166," ",$O$160," х ",T166," ",$T$160," = ",Y166," ",$Y$160,"                                         ",Y166," ",$Y$160,"+",Y166," ",$Y$160,"х коэф. ",$AG$158," = ",AA166,$AA$160)</f>
        <v>19,8 кв.м х 0,0451 Гкал/кв.м х 8165,52 руб./Гкал = 7291,65 руб.                                         7291,65 руб.+7291,65 руб.х коэф. 0,5 = 10937,48руб.</v>
      </c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2"/>
      <c r="AF167" s="75"/>
      <c r="AG167" s="45"/>
      <c r="AH167"/>
      <c r="AI167" s="43"/>
    </row>
    <row r="168" spans="1:38" s="21" customFormat="1" ht="19.5" customHeight="1" hidden="1">
      <c r="A168" s="147" t="s">
        <v>52</v>
      </c>
      <c r="B168" s="180"/>
      <c r="C168" s="180"/>
      <c r="D168" s="180"/>
      <c r="E168" s="180"/>
      <c r="F168" s="180"/>
      <c r="G168" s="180"/>
      <c r="H168" s="181"/>
      <c r="I168" s="185">
        <v>19.8</v>
      </c>
      <c r="J168" s="186"/>
      <c r="K168" s="186"/>
      <c r="L168" s="186"/>
      <c r="M168" s="186"/>
      <c r="N168" s="187"/>
      <c r="O168" s="151">
        <f>+ROUND('[7]Шуш_3 эт и выше'!O259,4)</f>
        <v>0.0444</v>
      </c>
      <c r="P168" s="152"/>
      <c r="Q168" s="152"/>
      <c r="R168" s="152"/>
      <c r="S168" s="153"/>
      <c r="T168" s="188">
        <f>+T162</f>
        <v>8165.52</v>
      </c>
      <c r="U168" s="189"/>
      <c r="V168" s="189"/>
      <c r="W168" s="189"/>
      <c r="X168" s="189"/>
      <c r="Y168" s="80">
        <f>ROUND(I168*O168*T168,2)</f>
        <v>7178.47</v>
      </c>
      <c r="Z168" s="51">
        <f>ROUND(Y168*$AG$158,2)</f>
        <v>3589.24</v>
      </c>
      <c r="AA168" s="51">
        <f>+Y168+Z168</f>
        <v>10767.71</v>
      </c>
      <c r="AB168" s="52"/>
      <c r="AC168" s="52"/>
      <c r="AD168" s="52"/>
      <c r="AE168" s="53"/>
      <c r="AF168" s="62"/>
      <c r="AG168" s="42">
        <f>ROUND(O168*T168,2)+ROUND((ROUND(O168*T168,2)*$AG$158),2)</f>
        <v>543.83</v>
      </c>
      <c r="AH168"/>
      <c r="AI168" s="43"/>
      <c r="AJ168" s="44">
        <v>54.52</v>
      </c>
      <c r="AL168" s="63">
        <f>AG168/AJ168</f>
        <v>9.974871606749817</v>
      </c>
    </row>
    <row r="169" spans="1:35" s="21" customFormat="1" ht="30.75" customHeight="1" hidden="1">
      <c r="A169" s="182"/>
      <c r="B169" s="183"/>
      <c r="C169" s="183"/>
      <c r="D169" s="183"/>
      <c r="E169" s="183"/>
      <c r="F169" s="183"/>
      <c r="G169" s="183"/>
      <c r="H169" s="184"/>
      <c r="I169" s="190" t="str">
        <f>CONCATENATE(I168," ",$I$160," х ",O168," ",$O$160," х ",T168," ",$T$160," = ",Y168," ",$Y$160,"                                         ",Y168," ",$Y$160,"+",Y168," ",$Y$160,"х коэф. ",$AG$158," = ",AA168,$AA$160)</f>
        <v>19,8 кв.м х 0,0444 Гкал/кв.м х 8165,52 руб./Гкал = 7178,47 руб.                                         7178,47 руб.+7178,47 руб.х коэф. 0,5 = 10767,71руб.</v>
      </c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2"/>
      <c r="AF169" s="75"/>
      <c r="AG169" s="45"/>
      <c r="AH169"/>
      <c r="AI169" s="43"/>
    </row>
    <row r="170" spans="1:38" s="21" customFormat="1" ht="19.5" customHeight="1" hidden="1">
      <c r="A170" s="147" t="s">
        <v>53</v>
      </c>
      <c r="B170" s="180"/>
      <c r="C170" s="180"/>
      <c r="D170" s="180"/>
      <c r="E170" s="180"/>
      <c r="F170" s="180"/>
      <c r="G170" s="180"/>
      <c r="H170" s="181"/>
      <c r="I170" s="185">
        <v>19.8</v>
      </c>
      <c r="J170" s="186"/>
      <c r="K170" s="186"/>
      <c r="L170" s="186"/>
      <c r="M170" s="186"/>
      <c r="N170" s="187"/>
      <c r="O170" s="151">
        <f>+ROUND('[7]Шуш_3 эт и выше'!O261,4)</f>
        <v>0.0284</v>
      </c>
      <c r="P170" s="152"/>
      <c r="Q170" s="152"/>
      <c r="R170" s="152"/>
      <c r="S170" s="153"/>
      <c r="T170" s="188">
        <f>+T162</f>
        <v>8165.52</v>
      </c>
      <c r="U170" s="189"/>
      <c r="V170" s="189"/>
      <c r="W170" s="189"/>
      <c r="X170" s="189"/>
      <c r="Y170" s="80">
        <f>ROUND(I170*O170*T170,2)</f>
        <v>4591.64</v>
      </c>
      <c r="Z170" s="51">
        <f>ROUND(Y170*$AG$158,2)</f>
        <v>2295.82</v>
      </c>
      <c r="AA170" s="51">
        <f>+Y170+Z170</f>
        <v>6887.460000000001</v>
      </c>
      <c r="AB170" s="52"/>
      <c r="AC170" s="52"/>
      <c r="AD170" s="52"/>
      <c r="AE170" s="53"/>
      <c r="AF170" s="62"/>
      <c r="AG170" s="42">
        <f>ROUND(O170*T170,2)+ROUND((ROUND(O170*T170,2)*$AG$158),2)</f>
        <v>347.85</v>
      </c>
      <c r="AH170"/>
      <c r="AI170" s="43"/>
      <c r="AJ170" s="44">
        <v>54.52</v>
      </c>
      <c r="AL170" s="63">
        <f>AG170/AJ170</f>
        <v>6.380227439471754</v>
      </c>
    </row>
    <row r="171" spans="1:35" s="21" customFormat="1" ht="37.5" customHeight="1" hidden="1">
      <c r="A171" s="182"/>
      <c r="B171" s="183"/>
      <c r="C171" s="183"/>
      <c r="D171" s="183"/>
      <c r="E171" s="183"/>
      <c r="F171" s="183"/>
      <c r="G171" s="183"/>
      <c r="H171" s="184"/>
      <c r="I171" s="190" t="str">
        <f>CONCATENATE(I170," ",$I$160," х ",O170," ",$O$160," х ",T170," ",$T$160," = ",Y170," ",$Y$160,"                                         ",Y170," ",$Y$160,"+",Y170," ",$Y$160,"х коэф. ",$AG$158," = ",AA170,$AA$160)</f>
        <v>19,8 кв.м х 0,0284 Гкал/кв.м х 8165,52 руб./Гкал = 4591,64 руб.                                         4591,64 руб.+4591,64 руб.х коэф. 0,5 = 6887,46руб.</v>
      </c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2"/>
      <c r="AF171" s="75"/>
      <c r="AG171" s="45"/>
      <c r="AH171"/>
      <c r="AI171" s="43"/>
    </row>
    <row r="172" spans="1:38" s="21" customFormat="1" ht="19.5" customHeight="1" hidden="1">
      <c r="A172" s="147" t="s">
        <v>54</v>
      </c>
      <c r="B172" s="180"/>
      <c r="C172" s="180"/>
      <c r="D172" s="180"/>
      <c r="E172" s="180"/>
      <c r="F172" s="180"/>
      <c r="G172" s="180"/>
      <c r="H172" s="181"/>
      <c r="I172" s="185">
        <v>19.8</v>
      </c>
      <c r="J172" s="186"/>
      <c r="K172" s="186"/>
      <c r="L172" s="186"/>
      <c r="M172" s="186"/>
      <c r="N172" s="187"/>
      <c r="O172" s="151">
        <f>+ROUND('[7]Шуш_3 эт и выше'!O263,4)</f>
        <v>0.0287</v>
      </c>
      <c r="P172" s="152"/>
      <c r="Q172" s="152"/>
      <c r="R172" s="152"/>
      <c r="S172" s="153"/>
      <c r="T172" s="188">
        <f>+T162</f>
        <v>8165.52</v>
      </c>
      <c r="U172" s="189"/>
      <c r="V172" s="189"/>
      <c r="W172" s="189"/>
      <c r="X172" s="189"/>
      <c r="Y172" s="80">
        <f>ROUND(I172*O172*T172,2)</f>
        <v>4640.14</v>
      </c>
      <c r="Z172" s="51">
        <f>ROUND(Y172*$AG$158,2)</f>
        <v>2320.07</v>
      </c>
      <c r="AA172" s="51">
        <f>+Y172+Z172</f>
        <v>6960.210000000001</v>
      </c>
      <c r="AB172" s="52"/>
      <c r="AC172" s="52"/>
      <c r="AD172" s="52"/>
      <c r="AE172" s="53"/>
      <c r="AF172" s="62"/>
      <c r="AG172" s="42">
        <f>ROUND(O172*T172,2)+ROUND((ROUND(O172*T172,2)*$AG$158),2)</f>
        <v>351.53</v>
      </c>
      <c r="AH172"/>
      <c r="AI172" s="43"/>
      <c r="AJ172" s="44">
        <v>54.52</v>
      </c>
      <c r="AL172" s="63">
        <f>AG172/AJ172</f>
        <v>6.447725605282464</v>
      </c>
    </row>
    <row r="173" spans="1:35" s="21" customFormat="1" ht="35.25" customHeight="1" hidden="1">
      <c r="A173" s="182"/>
      <c r="B173" s="183"/>
      <c r="C173" s="183"/>
      <c r="D173" s="183"/>
      <c r="E173" s="183"/>
      <c r="F173" s="183"/>
      <c r="G173" s="183"/>
      <c r="H173" s="184"/>
      <c r="I173" s="190" t="str">
        <f>CONCATENATE(I172," ",$I$160," х ",O172," ",$O$160," х ",T172," ",$T$160," = ",Y172," ",$Y$160,"                                         ",Y172," ",$Y$160,"+",Y172," ",$Y$160,"х коэф. ",$AG$158," = ",AA172,$AA$160)</f>
        <v>19,8 кв.м х 0,0287 Гкал/кв.м х 8165,52 руб./Гкал = 4640,14 руб.                                         4640,14 руб.+4640,14 руб.х коэф. 0,5 = 6960,21руб.</v>
      </c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2"/>
      <c r="AF173" s="75"/>
      <c r="AG173" s="45"/>
      <c r="AH173"/>
      <c r="AI173" s="43"/>
    </row>
    <row r="174" spans="1:38" s="21" customFormat="1" ht="23.25" customHeight="1" hidden="1">
      <c r="A174" s="147" t="s">
        <v>55</v>
      </c>
      <c r="B174" s="180"/>
      <c r="C174" s="180"/>
      <c r="D174" s="180"/>
      <c r="E174" s="180"/>
      <c r="F174" s="180"/>
      <c r="G174" s="180"/>
      <c r="H174" s="181"/>
      <c r="I174" s="185">
        <v>19.8</v>
      </c>
      <c r="J174" s="186"/>
      <c r="K174" s="186"/>
      <c r="L174" s="186"/>
      <c r="M174" s="186"/>
      <c r="N174" s="187"/>
      <c r="O174" s="151">
        <f>+ROUND('[7]Шуш_3 эт и выше'!O265,4)</f>
        <v>0.0243</v>
      </c>
      <c r="P174" s="152"/>
      <c r="Q174" s="152"/>
      <c r="R174" s="152"/>
      <c r="S174" s="153"/>
      <c r="T174" s="188">
        <f>+T166</f>
        <v>8165.52</v>
      </c>
      <c r="U174" s="189"/>
      <c r="V174" s="189"/>
      <c r="W174" s="189"/>
      <c r="X174" s="189"/>
      <c r="Y174" s="80">
        <f>ROUND(I174*O174*T174,2)</f>
        <v>3928.76</v>
      </c>
      <c r="Z174" s="51">
        <f>ROUND(Y174*$AG$158,2)</f>
        <v>1964.38</v>
      </c>
      <c r="AA174" s="52">
        <f>+Y174+Z174</f>
        <v>5893.14</v>
      </c>
      <c r="AB174" s="52"/>
      <c r="AC174" s="52"/>
      <c r="AD174" s="52"/>
      <c r="AE174" s="53"/>
      <c r="AF174" s="62"/>
      <c r="AG174" s="42">
        <f>O174*T174*(1+$AG$158)</f>
        <v>297.633204</v>
      </c>
      <c r="AH174"/>
      <c r="AI174" s="43"/>
      <c r="AJ174" s="44">
        <v>54.52</v>
      </c>
      <c r="AL174" s="63">
        <f>AG174/AJ174</f>
        <v>5.459156346294937</v>
      </c>
    </row>
    <row r="175" spans="1:35" s="21" customFormat="1" ht="20.25" customHeight="1" hidden="1">
      <c r="A175" s="182"/>
      <c r="B175" s="183"/>
      <c r="C175" s="183"/>
      <c r="D175" s="183"/>
      <c r="E175" s="183"/>
      <c r="F175" s="183"/>
      <c r="G175" s="183"/>
      <c r="H175" s="184"/>
      <c r="I175" s="193" t="str">
        <f>CONCATENATE(I174," ",I$160," х ",O174," ",O$160," х ",T174," ",T$160," = ",Z174," ",Z$160)</f>
        <v>19,8 кв.м х 0,0243 Гкал/кв.м х 8165,52 руб./Гкал = 1964,38 руб.</v>
      </c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5"/>
      <c r="AF175" s="75"/>
      <c r="AG175" s="45"/>
      <c r="AH175"/>
      <c r="AI175" s="43"/>
    </row>
    <row r="176" spans="1:38" s="21" customFormat="1" ht="23.25" customHeight="1" hidden="1">
      <c r="A176" s="147" t="s">
        <v>56</v>
      </c>
      <c r="B176" s="180"/>
      <c r="C176" s="180"/>
      <c r="D176" s="180"/>
      <c r="E176" s="180"/>
      <c r="F176" s="180"/>
      <c r="G176" s="180"/>
      <c r="H176" s="181"/>
      <c r="I176" s="185">
        <v>19.8</v>
      </c>
      <c r="J176" s="186"/>
      <c r="K176" s="186"/>
      <c r="L176" s="186"/>
      <c r="M176" s="186"/>
      <c r="N176" s="187"/>
      <c r="O176" s="151">
        <f>+ROUND('[7]Шуш_3 эт и выше'!O267,4)</f>
        <v>0.0247</v>
      </c>
      <c r="P176" s="152"/>
      <c r="Q176" s="152"/>
      <c r="R176" s="152"/>
      <c r="S176" s="153"/>
      <c r="T176" s="188">
        <f>+T166</f>
        <v>8165.52</v>
      </c>
      <c r="U176" s="189"/>
      <c r="V176" s="189"/>
      <c r="W176" s="189"/>
      <c r="X176" s="189"/>
      <c r="Y176" s="80">
        <f>ROUND(I176*O176*T176,2)</f>
        <v>3993.43</v>
      </c>
      <c r="Z176" s="51">
        <f>ROUND(Y176*$AG$158,2)</f>
        <v>1996.72</v>
      </c>
      <c r="AA176" s="52">
        <f>+Y176+Z176</f>
        <v>5990.15</v>
      </c>
      <c r="AB176" s="52"/>
      <c r="AC176" s="52"/>
      <c r="AD176" s="52"/>
      <c r="AE176" s="53"/>
      <c r="AF176" s="62"/>
      <c r="AG176" s="42">
        <f>O176*T176*(1+$AG$158)</f>
        <v>302.532516</v>
      </c>
      <c r="AH176"/>
      <c r="AI176" s="43"/>
      <c r="AJ176" s="44">
        <v>54.52</v>
      </c>
      <c r="AL176" s="63">
        <f>AG176/AJ176</f>
        <v>5.549019002201026</v>
      </c>
    </row>
    <row r="177" spans="1:35" s="21" customFormat="1" ht="20.25" customHeight="1" hidden="1">
      <c r="A177" s="182"/>
      <c r="B177" s="183"/>
      <c r="C177" s="183"/>
      <c r="D177" s="183"/>
      <c r="E177" s="183"/>
      <c r="F177" s="183"/>
      <c r="G177" s="183"/>
      <c r="H177" s="184"/>
      <c r="I177" s="193" t="str">
        <f>CONCATENATE(I176," ",I$160," х ",O176," ",O$160," х ",T176," ",T$160," = ",Z176," ",Z$160)</f>
        <v>19,8 кв.м х 0,0247 Гкал/кв.м х 8165,52 руб./Гкал = 1996,72 руб.</v>
      </c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5"/>
      <c r="AF177" s="75"/>
      <c r="AG177" s="45"/>
      <c r="AH177"/>
      <c r="AI177" s="43"/>
    </row>
    <row r="178" spans="1:38" s="21" customFormat="1" ht="19.5" customHeight="1" hidden="1">
      <c r="A178" s="147" t="s">
        <v>57</v>
      </c>
      <c r="B178" s="180"/>
      <c r="C178" s="180"/>
      <c r="D178" s="180"/>
      <c r="E178" s="180"/>
      <c r="F178" s="180"/>
      <c r="G178" s="180"/>
      <c r="H178" s="181"/>
      <c r="I178" s="185">
        <v>19.8</v>
      </c>
      <c r="J178" s="186"/>
      <c r="K178" s="186"/>
      <c r="L178" s="186"/>
      <c r="M178" s="186"/>
      <c r="N178" s="187"/>
      <c r="O178" s="151">
        <f>+ROUND('[7]Шуш_3 эт и выше'!O269,4)</f>
        <v>0.0192</v>
      </c>
      <c r="P178" s="152"/>
      <c r="Q178" s="152"/>
      <c r="R178" s="152"/>
      <c r="S178" s="153"/>
      <c r="T178" s="188">
        <f>+T162</f>
        <v>8165.52</v>
      </c>
      <c r="U178" s="189"/>
      <c r="V178" s="189"/>
      <c r="W178" s="189"/>
      <c r="X178" s="189"/>
      <c r="Y178" s="80">
        <f>ROUND(I178*O178*T178,2)</f>
        <v>3104.2</v>
      </c>
      <c r="Z178" s="51">
        <f>ROUND(Y178*$AG$158,2)</f>
        <v>1552.1</v>
      </c>
      <c r="AA178" s="51">
        <f>+Y178+Z178</f>
        <v>4656.299999999999</v>
      </c>
      <c r="AB178" s="52"/>
      <c r="AC178" s="52"/>
      <c r="AD178" s="52"/>
      <c r="AE178" s="53"/>
      <c r="AF178" s="62"/>
      <c r="AG178" s="42">
        <f>ROUND(O178*T178,2)+ROUND((ROUND(O178*T178,2)*$AG$158),2)</f>
        <v>235.17000000000002</v>
      </c>
      <c r="AH178"/>
      <c r="AI178" s="43"/>
      <c r="AJ178" s="44">
        <v>54.52</v>
      </c>
      <c r="AL178" s="63">
        <f>AG178/AJ178</f>
        <v>4.313462949376376</v>
      </c>
    </row>
    <row r="179" spans="1:35" s="21" customFormat="1" ht="27.75" customHeight="1" hidden="1">
      <c r="A179" s="182"/>
      <c r="B179" s="183"/>
      <c r="C179" s="183"/>
      <c r="D179" s="183"/>
      <c r="E179" s="183"/>
      <c r="F179" s="183"/>
      <c r="G179" s="183"/>
      <c r="H179" s="184"/>
      <c r="I179" s="190" t="str">
        <f>CONCATENATE(I178," ",$I$160," х ",O178," ",$O$160," х ",T178," ",$T$160," = ",Y178," ",$Y$160,"                                         ",Y178," ",$Y$160,"+",Y178," ",$Y$160,"х коэф. ",$AG$158," = ",AA178,$AA$160)</f>
        <v>19,8 кв.м х 0,0192 Гкал/кв.м х 8165,52 руб./Гкал = 3104,2 руб.                                         3104,2 руб.+3104,2 руб.х коэф. 0,5 = 4656,3руб.</v>
      </c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2"/>
      <c r="AF179" s="75"/>
      <c r="AG179" s="45"/>
      <c r="AH179"/>
      <c r="AI179" s="43"/>
    </row>
    <row r="180" spans="1:38" s="21" customFormat="1" ht="19.5" customHeight="1" hidden="1">
      <c r="A180" s="147" t="s">
        <v>58</v>
      </c>
      <c r="B180" s="180"/>
      <c r="C180" s="180"/>
      <c r="D180" s="180"/>
      <c r="E180" s="180"/>
      <c r="F180" s="180"/>
      <c r="G180" s="180"/>
      <c r="H180" s="181"/>
      <c r="I180" s="185">
        <v>19.8</v>
      </c>
      <c r="J180" s="186"/>
      <c r="K180" s="186"/>
      <c r="L180" s="186"/>
      <c r="M180" s="186"/>
      <c r="N180" s="187"/>
      <c r="O180" s="151">
        <f>+ROUND('[7]Шуш_3 эт и выше'!O271,4)</f>
        <v>0.0176</v>
      </c>
      <c r="P180" s="152"/>
      <c r="Q180" s="152"/>
      <c r="R180" s="152"/>
      <c r="S180" s="153"/>
      <c r="T180" s="188">
        <f>+T162</f>
        <v>8165.52</v>
      </c>
      <c r="U180" s="189"/>
      <c r="V180" s="189"/>
      <c r="W180" s="189"/>
      <c r="X180" s="189"/>
      <c r="Y180" s="80">
        <f>ROUND(I180*O180*T180,2)</f>
        <v>2845.52</v>
      </c>
      <c r="Z180" s="51">
        <f>ROUND(Y180*$AG$158,2)</f>
        <v>1422.76</v>
      </c>
      <c r="AA180" s="51">
        <f>+Y180+Z180</f>
        <v>4268.28</v>
      </c>
      <c r="AB180" s="52"/>
      <c r="AC180" s="52"/>
      <c r="AD180" s="52"/>
      <c r="AE180" s="53"/>
      <c r="AF180" s="62"/>
      <c r="AG180" s="42">
        <f>ROUND(O180*T180,2)+ROUND((ROUND(O180*T180,2)*$AG$158),2)</f>
        <v>215.57</v>
      </c>
      <c r="AH180"/>
      <c r="AI180" s="43"/>
      <c r="AJ180" s="44">
        <v>54.52</v>
      </c>
      <c r="AL180" s="63">
        <f>AG180/AJ180</f>
        <v>3.9539618488628023</v>
      </c>
    </row>
    <row r="181" spans="1:35" s="21" customFormat="1" ht="33.75" customHeight="1" hidden="1">
      <c r="A181" s="182"/>
      <c r="B181" s="183"/>
      <c r="C181" s="183"/>
      <c r="D181" s="183"/>
      <c r="E181" s="183"/>
      <c r="F181" s="183"/>
      <c r="G181" s="183"/>
      <c r="H181" s="184"/>
      <c r="I181" s="190" t="str">
        <f>CONCATENATE(I180," ",$I$160," х ",O180," ",$O$160," х ",T180," ",$T$160," = ",Y180," ",$Y$160,"                                         ",Y180," ",$Y$160,"+",Y180," ",$Y$160,"х коэф. ",$AG$158," = ",AA180,$AA$160)</f>
        <v>19,8 кв.м х 0,0176 Гкал/кв.м х 8165,52 руб./Гкал = 2845,52 руб.                                         2845,52 руб.+2845,52 руб.х коэф. 0,5 = 4268,28руб.</v>
      </c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2"/>
      <c r="AF181" s="75"/>
      <c r="AG181" s="45"/>
      <c r="AH181"/>
      <c r="AI181" s="43"/>
    </row>
    <row r="182" spans="1:38" s="21" customFormat="1" ht="19.5" customHeight="1" hidden="1">
      <c r="A182" s="147" t="s">
        <v>59</v>
      </c>
      <c r="B182" s="180"/>
      <c r="C182" s="180"/>
      <c r="D182" s="180"/>
      <c r="E182" s="180"/>
      <c r="F182" s="180"/>
      <c r="G182" s="180"/>
      <c r="H182" s="181"/>
      <c r="I182" s="185">
        <v>19.8</v>
      </c>
      <c r="J182" s="186"/>
      <c r="K182" s="186"/>
      <c r="L182" s="186"/>
      <c r="M182" s="186"/>
      <c r="N182" s="187"/>
      <c r="O182" s="151">
        <f>+ROUND('[7]Шуш_3 эт и выше'!O273,4)</f>
        <v>0.0164</v>
      </c>
      <c r="P182" s="152"/>
      <c r="Q182" s="152"/>
      <c r="R182" s="152"/>
      <c r="S182" s="153"/>
      <c r="T182" s="188">
        <f>+T162</f>
        <v>8165.52</v>
      </c>
      <c r="U182" s="189"/>
      <c r="V182" s="189"/>
      <c r="W182" s="189"/>
      <c r="X182" s="189"/>
      <c r="Y182" s="80">
        <f>ROUND(I182*O182*T182,2)</f>
        <v>2651.51</v>
      </c>
      <c r="Z182" s="51">
        <f>ROUND(Y182*$AG$158,2)</f>
        <v>1325.76</v>
      </c>
      <c r="AA182" s="51">
        <f>+Y182+Z182</f>
        <v>3977.2700000000004</v>
      </c>
      <c r="AB182" s="52"/>
      <c r="AC182" s="52"/>
      <c r="AD182" s="52"/>
      <c r="AE182" s="53"/>
      <c r="AF182" s="62"/>
      <c r="AG182" s="42">
        <f>ROUND(O182*T182,2)+ROUND((ROUND(O182*T182,2)*$AG$158),2)</f>
        <v>200.87</v>
      </c>
      <c r="AH182"/>
      <c r="AI182" s="43"/>
      <c r="AJ182" s="44">
        <v>54.52</v>
      </c>
      <c r="AL182" s="63">
        <f>AG182/AJ182</f>
        <v>3.6843360234776226</v>
      </c>
    </row>
    <row r="183" spans="1:35" s="21" customFormat="1" ht="33" customHeight="1" hidden="1">
      <c r="A183" s="182"/>
      <c r="B183" s="183"/>
      <c r="C183" s="183"/>
      <c r="D183" s="183"/>
      <c r="E183" s="183"/>
      <c r="F183" s="183"/>
      <c r="G183" s="183"/>
      <c r="H183" s="184"/>
      <c r="I183" s="190" t="str">
        <f>CONCATENATE(I182," ",$I$160," х ",O182," ",$O$160," х ",T182," ",$T$160," = ",Y182," ",$Y$160,"                                         ",Y182," ",$Y$160,"+",Y182," ",$Y$160,"х коэф. ",$AG$158," = ",AA182,$AA$160)</f>
        <v>19,8 кв.м х 0,0164 Гкал/кв.м х 8165,52 руб./Гкал = 2651,51 руб.                                         2651,51 руб.+2651,51 руб.х коэф. 0,5 = 3977,27руб.</v>
      </c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2"/>
      <c r="AF183" s="75"/>
      <c r="AG183" s="45"/>
      <c r="AH183"/>
      <c r="AI183" s="43"/>
    </row>
    <row r="184" spans="1:38" s="21" customFormat="1" ht="19.5" customHeight="1" hidden="1">
      <c r="A184" s="147" t="s">
        <v>60</v>
      </c>
      <c r="B184" s="180"/>
      <c r="C184" s="180"/>
      <c r="D184" s="180"/>
      <c r="E184" s="180"/>
      <c r="F184" s="180"/>
      <c r="G184" s="180"/>
      <c r="H184" s="181"/>
      <c r="I184" s="185">
        <v>19.8</v>
      </c>
      <c r="J184" s="186"/>
      <c r="K184" s="186"/>
      <c r="L184" s="186"/>
      <c r="M184" s="186"/>
      <c r="N184" s="187"/>
      <c r="O184" s="151">
        <f>+ROUND('[7]Шуш_3 эт и выше'!O275,4)</f>
        <v>0.0179</v>
      </c>
      <c r="P184" s="152"/>
      <c r="Q184" s="152"/>
      <c r="R184" s="152"/>
      <c r="S184" s="153"/>
      <c r="T184" s="188">
        <f>+T162</f>
        <v>8165.52</v>
      </c>
      <c r="U184" s="189"/>
      <c r="V184" s="189"/>
      <c r="W184" s="189"/>
      <c r="X184" s="189"/>
      <c r="Y184" s="80">
        <f>ROUND(I184*O184*T184,2)</f>
        <v>2894.02</v>
      </c>
      <c r="Z184" s="51">
        <f>ROUND(Y184*$AG$158,2)</f>
        <v>1447.01</v>
      </c>
      <c r="AA184" s="51">
        <f>+Y184+Z184</f>
        <v>4341.03</v>
      </c>
      <c r="AB184" s="52"/>
      <c r="AC184" s="52"/>
      <c r="AD184" s="52"/>
      <c r="AE184" s="53"/>
      <c r="AF184" s="62"/>
      <c r="AG184" s="42">
        <f>ROUND(O184*T184,2)+ROUND((ROUND(O184*T184,2)*$AG$158),2)</f>
        <v>219.24</v>
      </c>
      <c r="AH184"/>
      <c r="AI184" s="43"/>
      <c r="AJ184" s="44">
        <v>54.52</v>
      </c>
      <c r="AL184" s="63">
        <f>AG184/AJ184</f>
        <v>4.0212765957446805</v>
      </c>
    </row>
    <row r="185" spans="1:35" s="21" customFormat="1" ht="30.75" customHeight="1" hidden="1">
      <c r="A185" s="182"/>
      <c r="B185" s="183"/>
      <c r="C185" s="183"/>
      <c r="D185" s="183"/>
      <c r="E185" s="183"/>
      <c r="F185" s="183"/>
      <c r="G185" s="183"/>
      <c r="H185" s="184"/>
      <c r="I185" s="190" t="str">
        <f>CONCATENATE(I184," ",$I$160," х ",O184," ",$O$160," х ",T184," ",$T$160," = ",Y184," ",$Y$160,"                                         ",Y184," ",$Y$160,"+",Y184," ",$Y$160,"х коэф. ",$AG$158," = ",AA184,$AA$160)</f>
        <v>19,8 кв.м х 0,0179 Гкал/кв.м х 8165,52 руб./Гкал = 2894,02 руб.                                         2894,02 руб.+2894,02 руб.х коэф. 0,5 = 4341,03руб.</v>
      </c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2"/>
      <c r="AF185" s="75"/>
      <c r="AG185" s="45"/>
      <c r="AH185"/>
      <c r="AI185" s="43"/>
    </row>
    <row r="186" spans="1:38" s="21" customFormat="1" ht="19.5" customHeight="1" hidden="1">
      <c r="A186" s="147" t="s">
        <v>61</v>
      </c>
      <c r="B186" s="180"/>
      <c r="C186" s="180"/>
      <c r="D186" s="180"/>
      <c r="E186" s="180"/>
      <c r="F186" s="180"/>
      <c r="G186" s="180"/>
      <c r="H186" s="181"/>
      <c r="I186" s="185">
        <v>19.8</v>
      </c>
      <c r="J186" s="186"/>
      <c r="K186" s="186"/>
      <c r="L186" s="186"/>
      <c r="M186" s="186"/>
      <c r="N186" s="187"/>
      <c r="O186" s="151">
        <f>+ROUND('[7]Шуш_3 эт и выше'!O277,4)</f>
        <v>0.0154</v>
      </c>
      <c r="P186" s="152"/>
      <c r="Q186" s="152"/>
      <c r="R186" s="152"/>
      <c r="S186" s="153"/>
      <c r="T186" s="188">
        <f>+T162</f>
        <v>8165.52</v>
      </c>
      <c r="U186" s="189"/>
      <c r="V186" s="189"/>
      <c r="W186" s="189"/>
      <c r="X186" s="189"/>
      <c r="Y186" s="80">
        <f>ROUND(I186*O186*T186,2)</f>
        <v>2489.83</v>
      </c>
      <c r="Z186" s="51">
        <f>ROUND(Y186*$AG$158,2)</f>
        <v>1244.92</v>
      </c>
      <c r="AA186" s="51">
        <f>+Y186+Z186</f>
        <v>3734.75</v>
      </c>
      <c r="AB186" s="52"/>
      <c r="AC186" s="52"/>
      <c r="AD186" s="52"/>
      <c r="AE186" s="53"/>
      <c r="AF186" s="62"/>
      <c r="AG186" s="42">
        <f>ROUND(O186*T186,2)+ROUND((ROUND(O186*T186,2)*$AG$158),2)</f>
        <v>188.63</v>
      </c>
      <c r="AH186"/>
      <c r="AI186" s="43"/>
      <c r="AJ186" s="44">
        <v>54.52</v>
      </c>
      <c r="AL186" s="63">
        <f>AG186/AJ186</f>
        <v>3.459831254585473</v>
      </c>
    </row>
    <row r="187" spans="1:35" s="21" customFormat="1" ht="33" customHeight="1" hidden="1">
      <c r="A187" s="182"/>
      <c r="B187" s="183"/>
      <c r="C187" s="183"/>
      <c r="D187" s="183"/>
      <c r="E187" s="183"/>
      <c r="F187" s="183"/>
      <c r="G187" s="183"/>
      <c r="H187" s="184"/>
      <c r="I187" s="190" t="str">
        <f>CONCATENATE(I186," ",$I$160," х ",O186," ",$O$160," х ",T186," ",$T$160," = ",Y186," ",$Y$160,"                                         ",Y186," ",$Y$160,"+",Y186," ",$Y$160,"х коэф. ",$AG$158," = ",AA186,$AA$160)</f>
        <v>19,8 кв.м х 0,0154 Гкал/кв.м х 8165,52 руб./Гкал = 2489,83 руб.                                         2489,83 руб.+2489,83 руб.х коэф. 0,5 = 3734,75руб.</v>
      </c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2"/>
      <c r="AF187" s="75"/>
      <c r="AG187" s="45"/>
      <c r="AH187"/>
      <c r="AI187" s="43"/>
    </row>
    <row r="188" spans="1:38" s="21" customFormat="1" ht="23.25" customHeight="1" hidden="1">
      <c r="A188" s="147" t="s">
        <v>62</v>
      </c>
      <c r="B188" s="180"/>
      <c r="C188" s="180"/>
      <c r="D188" s="180"/>
      <c r="E188" s="180"/>
      <c r="F188" s="180"/>
      <c r="G188" s="180"/>
      <c r="H188" s="181"/>
      <c r="I188" s="185">
        <v>19.8</v>
      </c>
      <c r="J188" s="186"/>
      <c r="K188" s="186"/>
      <c r="L188" s="186"/>
      <c r="M188" s="186"/>
      <c r="N188" s="187"/>
      <c r="O188" s="151">
        <f>+ROUND('[7]Шуш_3 эт и выше'!O279,4)</f>
        <v>0.0139</v>
      </c>
      <c r="P188" s="152"/>
      <c r="Q188" s="152"/>
      <c r="R188" s="152"/>
      <c r="S188" s="153"/>
      <c r="T188" s="188">
        <f>+T162</f>
        <v>8165.52</v>
      </c>
      <c r="U188" s="189"/>
      <c r="V188" s="189"/>
      <c r="W188" s="189"/>
      <c r="X188" s="189"/>
      <c r="Y188" s="80">
        <f>ROUND(I188*O188*T188,2)</f>
        <v>2247.31</v>
      </c>
      <c r="Z188" s="51">
        <f>ROUND(Y188*$AG$158,2)</f>
        <v>1123.66</v>
      </c>
      <c r="AA188" s="52">
        <f>+Y188+Z188</f>
        <v>3370.9700000000003</v>
      </c>
      <c r="AB188" s="52"/>
      <c r="AC188" s="52"/>
      <c r="AD188" s="52"/>
      <c r="AE188" s="53"/>
      <c r="AF188" s="62"/>
      <c r="AG188" s="42">
        <f>O188*T188*(1+$AG$158)</f>
        <v>170.251092</v>
      </c>
      <c r="AH188"/>
      <c r="AI188" s="43"/>
      <c r="AJ188" s="44">
        <v>54.52</v>
      </c>
      <c r="AL188" s="63">
        <f>AG188/AJ188</f>
        <v>3.1227272927366103</v>
      </c>
    </row>
    <row r="189" spans="1:35" s="21" customFormat="1" ht="20.25" customHeight="1" hidden="1">
      <c r="A189" s="182"/>
      <c r="B189" s="183"/>
      <c r="C189" s="183"/>
      <c r="D189" s="183"/>
      <c r="E189" s="183"/>
      <c r="F189" s="183"/>
      <c r="G189" s="183"/>
      <c r="H189" s="184"/>
      <c r="I189" s="193" t="str">
        <f>CONCATENATE(I188," ",I$160," х ",O188," ",O$160," х ",T188," ",T$160," = ",Z188," ",Z$160)</f>
        <v>19,8 кв.м х 0,0139 Гкал/кв.м х 8165,52 руб./Гкал = 1123,66 руб.</v>
      </c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5"/>
      <c r="AF189" s="75"/>
      <c r="AG189" s="45"/>
      <c r="AH189"/>
      <c r="AI189" s="43"/>
    </row>
    <row r="191" spans="1:36" s="22" customFormat="1" ht="17.25">
      <c r="A191" s="28" t="str">
        <f>+'[7]Шуш_3 эт и выше'!A293</f>
        <v>Начальник ПЭО                                         С.А.Окунева</v>
      </c>
      <c r="AE191" s="23"/>
      <c r="AF191" s="23"/>
      <c r="AG191" s="24"/>
      <c r="AJ191" s="24"/>
    </row>
    <row r="193" ht="12.75" hidden="1">
      <c r="A193" s="8" t="s">
        <v>23</v>
      </c>
    </row>
    <row r="194" spans="1:36" ht="25.5" customHeight="1" hidden="1">
      <c r="A194" s="9">
        <v>1</v>
      </c>
      <c r="B194" s="157" t="str">
        <f>CONCATENATE("Тариф на тепловую энергию в размере ",$K$17," руб./Гкал (с НДС) утвержден Приказом Министерства тарифной политики Красноярского края ",AH194," № ",AI194)</f>
        <v>Тариф на тепловую энергию в размере 8165,52 руб./Гкал (с НДС) утвержден Приказом Министерства тарифной политики Красноярского края от 15.12.2016 г. № 618-п</v>
      </c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0"/>
      <c r="AH194" s="29" t="s">
        <v>64</v>
      </c>
      <c r="AI194" s="30" t="s">
        <v>65</v>
      </c>
      <c r="AJ194"/>
    </row>
    <row r="195" spans="1:39" ht="37.5" customHeight="1" hidden="1">
      <c r="A195" s="9">
        <v>2</v>
      </c>
      <c r="B195" s="158" t="s">
        <v>63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0"/>
      <c r="AJ195"/>
      <c r="AL195" s="76"/>
      <c r="AM195" s="77"/>
    </row>
    <row r="196" spans="1:36" ht="31.5" customHeight="1" hidden="1">
      <c r="A196" s="9">
        <v>3</v>
      </c>
      <c r="B196" s="178" t="s">
        <v>84</v>
      </c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J196"/>
    </row>
    <row r="197" ht="12.75">
      <c r="A197" s="31" t="s">
        <v>46</v>
      </c>
    </row>
    <row r="198" spans="1:29" ht="12.75">
      <c r="A198" s="32" t="s">
        <v>47</v>
      </c>
      <c r="Z198" s="196"/>
      <c r="AA198" s="196"/>
      <c r="AB198" s="196"/>
      <c r="AC198" s="196"/>
    </row>
  </sheetData>
  <sheetProtection/>
  <mergeCells count="782">
    <mergeCell ref="B195:AE195"/>
    <mergeCell ref="B196:AE196"/>
    <mergeCell ref="Z198:AC198"/>
    <mergeCell ref="A188:H189"/>
    <mergeCell ref="I188:N188"/>
    <mergeCell ref="O188:S188"/>
    <mergeCell ref="T188:X188"/>
    <mergeCell ref="I189:AE189"/>
    <mergeCell ref="B194:AE194"/>
    <mergeCell ref="A184:H185"/>
    <mergeCell ref="I184:N184"/>
    <mergeCell ref="O184:S184"/>
    <mergeCell ref="T184:X184"/>
    <mergeCell ref="I185:AE185"/>
    <mergeCell ref="A186:H187"/>
    <mergeCell ref="I186:N186"/>
    <mergeCell ref="O186:S186"/>
    <mergeCell ref="T186:X186"/>
    <mergeCell ref="I187:AE187"/>
    <mergeCell ref="A180:H181"/>
    <mergeCell ref="I180:N180"/>
    <mergeCell ref="O180:S180"/>
    <mergeCell ref="T180:X180"/>
    <mergeCell ref="I181:AE181"/>
    <mergeCell ref="A182:H183"/>
    <mergeCell ref="I182:N182"/>
    <mergeCell ref="O182:S182"/>
    <mergeCell ref="T182:X182"/>
    <mergeCell ref="I183:AE183"/>
    <mergeCell ref="A176:H177"/>
    <mergeCell ref="I176:N176"/>
    <mergeCell ref="O176:S176"/>
    <mergeCell ref="T176:X176"/>
    <mergeCell ref="I177:AE177"/>
    <mergeCell ref="A178:H179"/>
    <mergeCell ref="I178:N178"/>
    <mergeCell ref="O178:S178"/>
    <mergeCell ref="T178:X178"/>
    <mergeCell ref="I179:AE179"/>
    <mergeCell ref="A172:H173"/>
    <mergeCell ref="I172:N172"/>
    <mergeCell ref="O172:S172"/>
    <mergeCell ref="T172:X172"/>
    <mergeCell ref="I173:AE173"/>
    <mergeCell ref="A174:H175"/>
    <mergeCell ref="I174:N174"/>
    <mergeCell ref="O174:S174"/>
    <mergeCell ref="T174:X174"/>
    <mergeCell ref="I175:AE175"/>
    <mergeCell ref="A168:H169"/>
    <mergeCell ref="I168:N168"/>
    <mergeCell ref="O168:S168"/>
    <mergeCell ref="T168:X168"/>
    <mergeCell ref="I169:AE169"/>
    <mergeCell ref="A170:H171"/>
    <mergeCell ref="I170:N170"/>
    <mergeCell ref="O170:S170"/>
    <mergeCell ref="T170:X170"/>
    <mergeCell ref="I171:AE171"/>
    <mergeCell ref="A164:H165"/>
    <mergeCell ref="I164:N164"/>
    <mergeCell ref="O164:S164"/>
    <mergeCell ref="T164:X164"/>
    <mergeCell ref="I165:AE165"/>
    <mergeCell ref="A166:H167"/>
    <mergeCell ref="I166:N166"/>
    <mergeCell ref="O166:S166"/>
    <mergeCell ref="T166:X166"/>
    <mergeCell ref="I167:AE167"/>
    <mergeCell ref="A161:H161"/>
    <mergeCell ref="I161:N161"/>
    <mergeCell ref="O161:S161"/>
    <mergeCell ref="T161:X161"/>
    <mergeCell ref="A162:H163"/>
    <mergeCell ref="I162:N162"/>
    <mergeCell ref="O162:S162"/>
    <mergeCell ref="T162:X162"/>
    <mergeCell ref="I163:AE163"/>
    <mergeCell ref="A159:H160"/>
    <mergeCell ref="I159:N159"/>
    <mergeCell ref="O159:S159"/>
    <mergeCell ref="T159:X159"/>
    <mergeCell ref="I160:N160"/>
    <mergeCell ref="O160:S160"/>
    <mergeCell ref="T160:X160"/>
    <mergeCell ref="B152:AE152"/>
    <mergeCell ref="B153:AE153"/>
    <mergeCell ref="B154:AE154"/>
    <mergeCell ref="B155:AE155"/>
    <mergeCell ref="A157:AE157"/>
    <mergeCell ref="A158:AE158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2:B143"/>
    <mergeCell ref="C142:G143"/>
    <mergeCell ref="I142:J142"/>
    <mergeCell ref="K142:N142"/>
    <mergeCell ref="O142:S142"/>
    <mergeCell ref="T142:X142"/>
    <mergeCell ref="T139:X139"/>
    <mergeCell ref="AG139:AG140"/>
    <mergeCell ref="AJ139:AJ140"/>
    <mergeCell ref="AL139:AL140"/>
    <mergeCell ref="I140:J140"/>
    <mergeCell ref="K140:N140"/>
    <mergeCell ref="O140:S140"/>
    <mergeCell ref="T140:X140"/>
    <mergeCell ref="AG137:AG138"/>
    <mergeCell ref="AJ137:AJ138"/>
    <mergeCell ref="AL137:AL138"/>
    <mergeCell ref="I138:J138"/>
    <mergeCell ref="K138:N138"/>
    <mergeCell ref="A139:B140"/>
    <mergeCell ref="C139:G140"/>
    <mergeCell ref="I139:J139"/>
    <mergeCell ref="K139:N139"/>
    <mergeCell ref="O139:S139"/>
    <mergeCell ref="A137:B138"/>
    <mergeCell ref="C137:G138"/>
    <mergeCell ref="I137:J137"/>
    <mergeCell ref="K137:N137"/>
    <mergeCell ref="O137:S137"/>
    <mergeCell ref="T137:X137"/>
    <mergeCell ref="T135:X135"/>
    <mergeCell ref="A136:AE136"/>
    <mergeCell ref="AF136:AG136"/>
    <mergeCell ref="A134:B135"/>
    <mergeCell ref="C134:G135"/>
    <mergeCell ref="I134:J134"/>
    <mergeCell ref="AG134:AG135"/>
    <mergeCell ref="AJ134:AJ135"/>
    <mergeCell ref="AJ132:AJ133"/>
    <mergeCell ref="AL132:AL133"/>
    <mergeCell ref="I133:J133"/>
    <mergeCell ref="K133:N133"/>
    <mergeCell ref="O133:S133"/>
    <mergeCell ref="T133:X133"/>
    <mergeCell ref="AL134:AL135"/>
    <mergeCell ref="I135:J135"/>
    <mergeCell ref="T131:X131"/>
    <mergeCell ref="A132:B133"/>
    <mergeCell ref="C132:G133"/>
    <mergeCell ref="I132:J132"/>
    <mergeCell ref="K132:N132"/>
    <mergeCell ref="AG132:AG133"/>
    <mergeCell ref="K130:N130"/>
    <mergeCell ref="A131:B131"/>
    <mergeCell ref="C131:H131"/>
    <mergeCell ref="I131:J131"/>
    <mergeCell ref="K131:N131"/>
    <mergeCell ref="O131:S131"/>
    <mergeCell ref="AG125:AG126"/>
    <mergeCell ref="AJ125:AJ126"/>
    <mergeCell ref="AL125:AL126"/>
    <mergeCell ref="I126:J126"/>
    <mergeCell ref="K126:N126"/>
    <mergeCell ref="A128:AE128"/>
    <mergeCell ref="AJ123:AJ124"/>
    <mergeCell ref="AL123:AL124"/>
    <mergeCell ref="I124:J124"/>
    <mergeCell ref="K124:N124"/>
    <mergeCell ref="A125:B126"/>
    <mergeCell ref="C125:G126"/>
    <mergeCell ref="I125:J125"/>
    <mergeCell ref="K125:N125"/>
    <mergeCell ref="O125:S125"/>
    <mergeCell ref="T125:X125"/>
    <mergeCell ref="A122:AE122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AJ120:AJ121"/>
    <mergeCell ref="AL120:AL121"/>
    <mergeCell ref="I121:J121"/>
    <mergeCell ref="K121:N121"/>
    <mergeCell ref="O121:S121"/>
    <mergeCell ref="T121:X121"/>
    <mergeCell ref="O120:S120"/>
    <mergeCell ref="T120:X120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AG120:AG121"/>
    <mergeCell ref="A118:B119"/>
    <mergeCell ref="C118:G119"/>
    <mergeCell ref="I118:J118"/>
    <mergeCell ref="K118:N118"/>
    <mergeCell ref="AG118:AG119"/>
    <mergeCell ref="AJ118:AJ119"/>
    <mergeCell ref="O118:S118"/>
    <mergeCell ref="T118:X118"/>
    <mergeCell ref="AG115:AG116"/>
    <mergeCell ref="AJ115:AJ116"/>
    <mergeCell ref="AL115:AL116"/>
    <mergeCell ref="I116:J116"/>
    <mergeCell ref="K116:N116"/>
    <mergeCell ref="A117:AE117"/>
    <mergeCell ref="O116:S116"/>
    <mergeCell ref="T116:X116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112:AE112"/>
    <mergeCell ref="AF112:AG112"/>
    <mergeCell ref="A113:B114"/>
    <mergeCell ref="C113:G114"/>
    <mergeCell ref="I113:J113"/>
    <mergeCell ref="K113:N113"/>
    <mergeCell ref="AG113:AG114"/>
    <mergeCell ref="O113:S113"/>
    <mergeCell ref="T110:X110"/>
    <mergeCell ref="AG110:AG111"/>
    <mergeCell ref="AJ110:AJ111"/>
    <mergeCell ref="AL110:AL111"/>
    <mergeCell ref="I111:J111"/>
    <mergeCell ref="K111:N111"/>
    <mergeCell ref="AG108:AG109"/>
    <mergeCell ref="AJ108:AJ109"/>
    <mergeCell ref="AL108:AL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T106:X106"/>
    <mergeCell ref="A107:B107"/>
    <mergeCell ref="C107:H107"/>
    <mergeCell ref="I107:J107"/>
    <mergeCell ref="K107:N107"/>
    <mergeCell ref="O107:S107"/>
    <mergeCell ref="T107:X107"/>
    <mergeCell ref="A141:AE141"/>
    <mergeCell ref="O138:S138"/>
    <mergeCell ref="T138:X138"/>
    <mergeCell ref="O132:S132"/>
    <mergeCell ref="T132:X132"/>
    <mergeCell ref="O134:S134"/>
    <mergeCell ref="T134:X134"/>
    <mergeCell ref="K134:N134"/>
    <mergeCell ref="K135:N135"/>
    <mergeCell ref="O135:S135"/>
    <mergeCell ref="O130:S130"/>
    <mergeCell ref="T130:X130"/>
    <mergeCell ref="O124:S124"/>
    <mergeCell ref="T124:X124"/>
    <mergeCell ref="O126:S126"/>
    <mergeCell ref="T126:X126"/>
    <mergeCell ref="A129:AE129"/>
    <mergeCell ref="A130:B130"/>
    <mergeCell ref="C130:H130"/>
    <mergeCell ref="I130:J130"/>
    <mergeCell ref="T113:X113"/>
    <mergeCell ref="O114:S114"/>
    <mergeCell ref="T114:X114"/>
    <mergeCell ref="O111:S111"/>
    <mergeCell ref="T111:X111"/>
    <mergeCell ref="A110:B111"/>
    <mergeCell ref="C110:G111"/>
    <mergeCell ref="I110:J110"/>
    <mergeCell ref="K110:N110"/>
    <mergeCell ref="O110:S110"/>
    <mergeCell ref="A104:AE104"/>
    <mergeCell ref="A105:AE105"/>
    <mergeCell ref="A106:B106"/>
    <mergeCell ref="C106:H106"/>
    <mergeCell ref="AG100:AG101"/>
    <mergeCell ref="AJ100:AJ101"/>
    <mergeCell ref="T100:X100"/>
    <mergeCell ref="I106:J106"/>
    <mergeCell ref="K106:N106"/>
    <mergeCell ref="O106:S106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32:B32"/>
    <mergeCell ref="C32:H32"/>
    <mergeCell ref="I32:J32"/>
    <mergeCell ref="K32:N32"/>
    <mergeCell ref="O32:S32"/>
    <mergeCell ref="T32:X32"/>
    <mergeCell ref="O28:S28"/>
    <mergeCell ref="T28:X28"/>
    <mergeCell ref="AG28:AG29"/>
    <mergeCell ref="AJ28:AJ29"/>
    <mergeCell ref="AL28:AL29"/>
    <mergeCell ref="A31:AE31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18:AG19"/>
    <mergeCell ref="AH18:AH19"/>
    <mergeCell ref="AL18:AL19"/>
    <mergeCell ref="I19:J19"/>
    <mergeCell ref="K19:N19"/>
    <mergeCell ref="O19:S19"/>
    <mergeCell ref="T19:X19"/>
    <mergeCell ref="T18:X18"/>
    <mergeCell ref="C16:G17"/>
    <mergeCell ref="A18:B19"/>
    <mergeCell ref="C18:G19"/>
    <mergeCell ref="I18:J18"/>
    <mergeCell ref="K18:N18"/>
    <mergeCell ref="O18:S18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71:AE71"/>
    <mergeCell ref="AG66:AG67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2:AG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47:AE47"/>
    <mergeCell ref="AG42:AG43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4:B14"/>
    <mergeCell ref="C14:H14"/>
    <mergeCell ref="I14:J14"/>
    <mergeCell ref="K14:N14"/>
    <mergeCell ref="O14:S14"/>
    <mergeCell ref="T14:X14"/>
    <mergeCell ref="A5:AE5"/>
    <mergeCell ref="A8:AE8"/>
    <mergeCell ref="A10:AE10"/>
    <mergeCell ref="A7:AD7"/>
    <mergeCell ref="A9:AE9"/>
    <mergeCell ref="A12:X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2022-07-04T08:25:15Z</dcterms:modified>
  <cp:category/>
  <cp:version/>
  <cp:contentType/>
  <cp:contentStatus/>
</cp:coreProperties>
</file>