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ез коэф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коэф'!bhg</definedName>
    <definedName name="bhg">[0]!bhg</definedName>
    <definedName name="CompOt" localSheetId="0">'без коэф'!CompOt</definedName>
    <definedName name="CompOt">[0]!CompOt</definedName>
    <definedName name="CompRas" localSheetId="0">'без коэф'!CompRas</definedName>
    <definedName name="CompRas">[0]!CompRas</definedName>
    <definedName name="ew" localSheetId="0">'без коэф'!ew</definedName>
    <definedName name="ew">[0]!ew</definedName>
    <definedName name="fg" localSheetId="0">'без коэф'!fg</definedName>
    <definedName name="fg">[0]!fg</definedName>
    <definedName name="fghy" localSheetId="0">'без коэф'!fghy</definedName>
    <definedName name="fghy">[0]!fghy</definedName>
    <definedName name="jhu" localSheetId="0">'без коэф'!jhu</definedName>
    <definedName name="jhu">[0]!jhu</definedName>
    <definedName name="ke" localSheetId="0">'без коэф'!ke</definedName>
    <definedName name="ke">[0]!ke</definedName>
    <definedName name="kkk" localSheetId="0">'без коэф'!kkk</definedName>
    <definedName name="kkk">[0]!kkk</definedName>
    <definedName name="l" localSheetId="0">'без коэф'!l</definedName>
    <definedName name="l">[0]!l</definedName>
    <definedName name="mj" localSheetId="0">'без коэф'!mj</definedName>
    <definedName name="mj">[0]!mj</definedName>
    <definedName name="nh" localSheetId="0">'без коэф'!nh</definedName>
    <definedName name="nh">[0]!nh</definedName>
    <definedName name="njh" localSheetId="0">'без коэф'!njh</definedName>
    <definedName name="njh">[0]!njh</definedName>
    <definedName name="q" localSheetId="0">'без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коэф'!tyt</definedName>
    <definedName name="tyt">[0]!tyt</definedName>
    <definedName name="yui" localSheetId="0">'без коэф'!yui</definedName>
    <definedName name="yui">[0]!yui</definedName>
    <definedName name="второй">#REF!</definedName>
    <definedName name="дек.">'[4]кап.ремонт'!$AY:$AY</definedName>
    <definedName name="ен" localSheetId="0">'без коэф'!ен</definedName>
    <definedName name="ен">[0]!ен</definedName>
    <definedName name="ке" localSheetId="0">'без коэф'!ке</definedName>
    <definedName name="ке">[0]!ке</definedName>
    <definedName name="лд" localSheetId="0">'без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коэф'!не</definedName>
    <definedName name="не">[0]!не</definedName>
    <definedName name="_xlnm.Print_Area" localSheetId="0">'без коэф'!$A$1:$AP$257</definedName>
    <definedName name="первый">#REF!</definedName>
    <definedName name="р" localSheetId="0">'без коэф'!р</definedName>
    <definedName name="р">[0]!р</definedName>
    <definedName name="т" localSheetId="0">'без коэф'!т</definedName>
    <definedName name="т">[0]!т</definedName>
    <definedName name="третий">#REF!</definedName>
    <definedName name="цу" localSheetId="0">'без коэф'!цу</definedName>
    <definedName name="цу">[0]!цу</definedName>
    <definedName name="четвертый">#REF!</definedName>
    <definedName name="ю" localSheetId="0">'без коэф'!ю</definedName>
    <definedName name="ю">[0]!ю</definedName>
    <definedName name="юж" localSheetId="0">'без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<sst xmlns="http://schemas.openxmlformats.org/spreadsheetml/2006/main" count="1040" uniqueCount="117">
  <si>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</si>
  <si>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</si>
  <si>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</si>
  <si>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</si>
  <si>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</si>
  <si>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</si>
  <si>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</si>
  <si>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</si>
  <si>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</si>
  <si>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</si>
  <si>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</si>
  <si>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</si>
  <si>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</si>
  <si>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</si>
  <si>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</si>
  <si>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</si>
  <si>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</si>
  <si>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</si>
  <si>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</si>
  <si>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</si>
  <si>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</si>
  <si>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Примечание:</t>
  </si>
  <si>
    <t>1.</t>
  </si>
  <si>
    <t>2.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</si>
  <si>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</si>
  <si>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</si>
  <si>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</si>
  <si>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</si>
  <si>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</si>
  <si>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</si>
  <si>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</si>
  <si>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</si>
  <si>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</si>
  <si>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</si>
  <si>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</si>
  <si>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</si>
  <si>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</si>
  <si>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Норматив
 нагрева воды*
Гкал/куб.м</t>
  </si>
  <si>
    <t>5.</t>
  </si>
  <si>
    <t>III. Размер платы за отопление</t>
  </si>
  <si>
    <t>6.</t>
  </si>
  <si>
    <t>Мартынова Елена Дмитриевна</t>
  </si>
  <si>
    <t>3-44-79</t>
  </si>
  <si>
    <t>п. Ильичево</t>
  </si>
  <si>
    <t>II. Размер платы за холодное водоснабжение</t>
  </si>
  <si>
    <t>Норматив
 расхода питьевой воды, м3</t>
  </si>
  <si>
    <t>ХВС</t>
  </si>
  <si>
    <t>Питьевая вода</t>
  </si>
  <si>
    <t>2.1  При наличии горячего водоснабжения</t>
  </si>
  <si>
    <t>2.2  Без горячего водоснабжения</t>
  </si>
  <si>
    <t>руб./кв.м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</si>
  <si>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</si>
  <si>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</si>
  <si>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</si>
  <si>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</si>
  <si>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</si>
  <si>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</si>
  <si>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</si>
  <si>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</si>
  <si>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</si>
  <si>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</si>
  <si>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</si>
  <si>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</si>
  <si>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Норматив
 расхода питьевой воды, м3 **</t>
  </si>
  <si>
    <t>2.1.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</si>
  <si>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2.2.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</si>
  <si>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</si>
  <si>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душами и ваннами без душа, раковинами, мойками и унитазами</t>
  </si>
  <si>
    <t>2.5.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душем, раковинами, мойками и унитазами</t>
  </si>
  <si>
    <t>2.8. Многоквартирные и жилые дома с централизованным холодным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</si>
  <si>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водоснабжением, водоотведением(или без централизованного водоотведения), оборудованные унитазами, мойками</t>
  </si>
  <si>
    <t xml:space="preserve">2.10. Многоквартирные и жилые дома с водоразборной колонкой или с привозной водой </t>
  </si>
  <si>
    <t>2.11.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</si>
  <si>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</si>
  <si>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</si>
  <si>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</si>
  <si>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</si>
  <si>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</si>
  <si>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</si>
  <si>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</si>
  <si>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</si>
  <si>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</si>
  <si>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</si>
  <si>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</si>
  <si>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</si>
  <si>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</si>
  <si>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</si>
  <si>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</si>
  <si>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</si>
  <si>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</si>
  <si>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</si>
  <si>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</si>
  <si>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</si>
  <si>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</si>
  <si>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</si>
  <si>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111), с изменениями Постановление Правительства Красноярского края № 336-п от 20.06.2017г(Приложение 14)"</t>
  </si>
  <si>
    <t>от 29.11.2017г.</t>
  </si>
  <si>
    <t>602-в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</si>
  <si>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</si>
  <si>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</si>
  <si>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</si>
  <si>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</si>
  <si>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</si>
  <si>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</si>
  <si>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</si>
  <si>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</si>
  <si>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</si>
  <si>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</si>
  <si>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II. Размер платы за отопление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</si>
  <si>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</si>
  <si>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</si>
  <si>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</si>
  <si>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</si>
  <si>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</si>
  <si>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3 этажные многоквартирные 
и жилые дома со стенами из камня, кирпича после 1999 года постройки</t>
  </si>
  <si>
    <t>от 08.11.2018г.</t>
  </si>
  <si>
    <t>218-в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</si>
</sst>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71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171" fontId="0" fillId="24" borderId="17" xfId="0" applyNumberFormat="1" applyFill="1" applyBorder="1" applyAlignment="1">
      <alignment horizontal="center" vertical="center"/>
    </xf>
    <xf numFmtId="171" fontId="0" fillId="24" borderId="17" xfId="0" applyNumberFormat="1" applyFill="1" applyBorder="1" applyAlignment="1">
      <alignment vertical="center"/>
    </xf>
    <xf numFmtId="1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2" fontId="31" fillId="0" borderId="18" xfId="0" applyNumberFormat="1" applyFont="1" applyBorder="1" applyAlignment="1">
      <alignment horizontal="center"/>
    </xf>
    <xf numFmtId="171" fontId="3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171" fontId="31" fillId="0" borderId="24" xfId="64" applyNumberFormat="1" applyFont="1" applyBorder="1" applyAlignment="1">
      <alignment vertical="center"/>
    </xf>
    <xf numFmtId="179" fontId="31" fillId="0" borderId="19" xfId="64" applyNumberFormat="1" applyFont="1" applyBorder="1" applyAlignment="1">
      <alignment vertical="center"/>
    </xf>
    <xf numFmtId="179" fontId="31" fillId="0" borderId="18" xfId="64" applyNumberFormat="1" applyFont="1" applyBorder="1" applyAlignment="1">
      <alignment vertical="center"/>
    </xf>
    <xf numFmtId="179" fontId="31" fillId="0" borderId="20" xfId="64" applyNumberFormat="1" applyFont="1" applyBorder="1" applyAlignment="1">
      <alignment vertical="center"/>
    </xf>
    <xf numFmtId="179" fontId="31" fillId="0" borderId="0" xfId="64" applyNumberFormat="1" applyFont="1" applyBorder="1" applyAlignment="1">
      <alignment vertical="center"/>
    </xf>
    <xf numFmtId="179" fontId="31" fillId="0" borderId="23" xfId="64" applyNumberFormat="1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5" xfId="64" applyNumberFormat="1" applyFont="1" applyBorder="1" applyAlignment="1">
      <alignment horizontal="center" vertical="center"/>
    </xf>
    <xf numFmtId="213" fontId="11" fillId="0" borderId="24" xfId="64" applyNumberFormat="1" applyFont="1" applyBorder="1" applyAlignment="1">
      <alignment horizontal="center" vertical="center"/>
    </xf>
    <xf numFmtId="171" fontId="31" fillId="0" borderId="18" xfId="64" applyNumberFormat="1" applyFont="1" applyBorder="1" applyAlignment="1">
      <alignment horizontal="center" vertical="center"/>
    </xf>
    <xf numFmtId="179" fontId="31" fillId="0" borderId="18" xfId="64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71" fontId="31" fillId="0" borderId="18" xfId="64" applyFont="1" applyBorder="1" applyAlignment="1">
      <alignment/>
    </xf>
    <xf numFmtId="183" fontId="31" fillId="0" borderId="18" xfId="64" applyNumberFormat="1" applyFont="1" applyBorder="1" applyAlignment="1">
      <alignment/>
    </xf>
    <xf numFmtId="0" fontId="39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5" fillId="24" borderId="0" xfId="0" applyFont="1" applyFill="1" applyAlignment="1">
      <alignment horizontal="center"/>
    </xf>
    <xf numFmtId="171" fontId="0" fillId="24" borderId="17" xfId="0" applyNumberFormat="1" applyFill="1" applyBorder="1" applyAlignment="1">
      <alignment vertical="center"/>
    </xf>
    <xf numFmtId="171" fontId="0" fillId="24" borderId="30" xfId="0" applyNumberFormat="1" applyFill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5" fontId="0" fillId="24" borderId="30" xfId="61" applyNumberFormat="1" applyFill="1" applyBorder="1" applyAlignment="1">
      <alignment horizontal="center" vertical="center"/>
    </xf>
    <xf numFmtId="171" fontId="0" fillId="24" borderId="17" xfId="0" applyNumberFormat="1" applyFill="1" applyBorder="1" applyAlignment="1">
      <alignment horizontal="center" vertical="center"/>
    </xf>
    <xf numFmtId="171" fontId="0" fillId="24" borderId="30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0" fillId="0" borderId="26" xfId="0" applyFont="1" applyBorder="1" applyAlignment="1">
      <alignment horizontal="left" wrapText="1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171" fontId="11" fillId="0" borderId="18" xfId="64" applyFont="1" applyBorder="1" applyAlignment="1">
      <alignment/>
    </xf>
    <xf numFmtId="183" fontId="11" fillId="0" borderId="18" xfId="64" applyNumberFormat="1" applyFont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77" fontId="31" fillId="0" borderId="18" xfId="64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0" fillId="0" borderId="19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71" fontId="31" fillId="0" borderId="19" xfId="64" applyNumberFormat="1" applyFont="1" applyBorder="1" applyAlignment="1">
      <alignment horizontal="center" vertical="center"/>
    </xf>
    <xf numFmtId="171" fontId="31" fillId="0" borderId="25" xfId="64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2019 г. по 30 июня 2019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48">
          <cell r="AL148" t="str">
            <v>от 27.12.2018 г.</v>
          </cell>
          <cell r="AM148" t="str">
            <v>540-п</v>
          </cell>
        </row>
        <row r="191">
          <cell r="AL191" t="str">
            <v>от 27.12.2018 г.</v>
          </cell>
          <cell r="AM191" t="str">
            <v>539-п</v>
          </cell>
        </row>
        <row r="197">
          <cell r="A197" t="str">
            <v>Начальник ПЭО                                         С.А.Окунева</v>
          </cell>
        </row>
      </sheetData>
      <sheetData sheetId="14">
        <row r="140">
          <cell r="AH140">
            <v>0</v>
          </cell>
          <cell r="AI140">
            <v>0</v>
          </cell>
        </row>
      </sheetData>
      <sheetData sheetId="17">
        <row r="16">
          <cell r="K16">
            <v>39.54</v>
          </cell>
        </row>
        <row r="17">
          <cell r="K17">
            <v>1892.49</v>
          </cell>
          <cell r="O17">
            <v>0.0686</v>
          </cell>
        </row>
        <row r="18">
          <cell r="K18">
            <v>39.54</v>
          </cell>
        </row>
        <row r="19">
          <cell r="K19">
            <v>1892.49</v>
          </cell>
          <cell r="O19">
            <v>0.0635</v>
          </cell>
        </row>
        <row r="26">
          <cell r="O26">
            <v>3.3</v>
          </cell>
        </row>
        <row r="28">
          <cell r="O28">
            <v>3.3</v>
          </cell>
        </row>
        <row r="34">
          <cell r="O34">
            <v>3.24</v>
          </cell>
        </row>
        <row r="36">
          <cell r="O36">
            <v>3.24</v>
          </cell>
        </row>
        <row r="42">
          <cell r="O42">
            <v>3.19</v>
          </cell>
        </row>
        <row r="44">
          <cell r="O44">
            <v>3.19</v>
          </cell>
        </row>
        <row r="50">
          <cell r="O50">
            <v>2.63</v>
          </cell>
        </row>
        <row r="52">
          <cell r="O52">
            <v>2.63</v>
          </cell>
        </row>
        <row r="58">
          <cell r="O58">
            <v>1.69</v>
          </cell>
        </row>
        <row r="60">
          <cell r="O60">
            <v>1.69</v>
          </cell>
        </row>
        <row r="66">
          <cell r="O66">
            <v>1.24</v>
          </cell>
        </row>
        <row r="68">
          <cell r="O68">
            <v>1.24</v>
          </cell>
        </row>
        <row r="74">
          <cell r="O74">
            <v>0.77</v>
          </cell>
        </row>
        <row r="76">
          <cell r="O76">
            <v>0.77</v>
          </cell>
        </row>
        <row r="82">
          <cell r="O82">
            <v>1.24</v>
          </cell>
        </row>
        <row r="84">
          <cell r="O84">
            <v>1.24</v>
          </cell>
        </row>
        <row r="90">
          <cell r="O90">
            <v>0.55</v>
          </cell>
        </row>
        <row r="92">
          <cell r="O92">
            <v>0.55</v>
          </cell>
        </row>
        <row r="98">
          <cell r="O98">
            <v>1.91</v>
          </cell>
        </row>
        <row r="100">
          <cell r="O100">
            <v>1.91</v>
          </cell>
        </row>
        <row r="108">
          <cell r="K108">
            <v>14.77</v>
          </cell>
        </row>
        <row r="116">
          <cell r="O116">
            <v>4.26</v>
          </cell>
        </row>
        <row r="121">
          <cell r="O121">
            <v>4.22</v>
          </cell>
        </row>
        <row r="126">
          <cell r="O126">
            <v>4.17</v>
          </cell>
        </row>
        <row r="131">
          <cell r="O131">
            <v>3.73</v>
          </cell>
        </row>
        <row r="136">
          <cell r="O136">
            <v>2.97</v>
          </cell>
        </row>
        <row r="141">
          <cell r="O141">
            <v>2.62</v>
          </cell>
        </row>
        <row r="146">
          <cell r="O146">
            <v>2.32</v>
          </cell>
        </row>
        <row r="151">
          <cell r="O151">
            <v>1.91</v>
          </cell>
        </row>
        <row r="156">
          <cell r="O156">
            <v>1.17</v>
          </cell>
        </row>
        <row r="161">
          <cell r="O161">
            <v>2.97</v>
          </cell>
        </row>
        <row r="168">
          <cell r="O168">
            <v>7.56</v>
          </cell>
        </row>
        <row r="173">
          <cell r="O173">
            <v>7.46</v>
          </cell>
        </row>
        <row r="178">
          <cell r="O178">
            <v>7.36</v>
          </cell>
        </row>
        <row r="183">
          <cell r="O183">
            <v>7.16</v>
          </cell>
        </row>
        <row r="188">
          <cell r="O188">
            <v>6.36</v>
          </cell>
        </row>
        <row r="193">
          <cell r="O193">
            <v>3.86</v>
          </cell>
        </row>
        <row r="198">
          <cell r="O198">
            <v>3.09</v>
          </cell>
        </row>
        <row r="203">
          <cell r="O203">
            <v>3.15</v>
          </cell>
        </row>
        <row r="208">
          <cell r="O208">
            <v>1.72</v>
          </cell>
        </row>
        <row r="213">
          <cell r="O213">
            <v>1.2</v>
          </cell>
        </row>
        <row r="218">
          <cell r="O218">
            <v>2.97</v>
          </cell>
        </row>
        <row r="227">
          <cell r="O227">
            <v>0.0433</v>
          </cell>
        </row>
        <row r="229">
          <cell r="O229">
            <v>0.0464</v>
          </cell>
        </row>
        <row r="231">
          <cell r="O231">
            <v>0.0476</v>
          </cell>
        </row>
        <row r="233">
          <cell r="O233">
            <v>0.0541</v>
          </cell>
        </row>
        <row r="235">
          <cell r="O235">
            <v>0.0331</v>
          </cell>
        </row>
        <row r="237">
          <cell r="O237">
            <v>0.0351</v>
          </cell>
        </row>
        <row r="239">
          <cell r="O239">
            <v>0.0187</v>
          </cell>
        </row>
        <row r="245">
          <cell r="AS245" t="str">
            <v>от 27.12.2018 г.</v>
          </cell>
          <cell r="AT245" t="str">
            <v>540-п</v>
          </cell>
        </row>
        <row r="247">
          <cell r="AS247" t="str">
            <v>от 08.11.2018г.</v>
          </cell>
          <cell r="AT247" t="str">
            <v>218-в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T255"/>
  <sheetViews>
    <sheetView showGridLines="0" tabSelected="1" view="pageBreakPreview" zoomScaleSheetLayoutView="100" zoomScalePageLayoutView="0" workbookViewId="0" topLeftCell="A240">
      <selection activeCell="A250" sqref="A250:IV250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28" width="3.50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0.375" style="16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1" width="3.50390625" style="0" hidden="1" customWidth="1"/>
    <col min="42" max="44" width="3.50390625" style="0" customWidth="1"/>
    <col min="45" max="45" width="14.625" style="0" customWidth="1"/>
    <col min="46" max="46" width="9.625" style="0" customWidth="1"/>
    <col min="47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tr">
        <f>+'[6]Шуш_3 эт и выше'!T2</f>
        <v>Директор МУП "ШТЭС"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tr">
        <f>+'[6]Шуш_3 эт и выше'!T3</f>
        <v>____________А.П.Щербаков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9.75" customHeight="1"/>
    <row r="5" spans="1:32" ht="20.25" customHeight="1">
      <c r="A5" s="167" t="s">
        <v>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"/>
    </row>
    <row r="6" spans="1:32" ht="20.25" customHeight="1">
      <c r="A6" s="167" t="s">
        <v>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"/>
    </row>
    <row r="7" spans="1:32" ht="20.25" customHeight="1">
      <c r="A7" s="165" t="s">
        <v>25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"/>
      <c r="AF7" s="1"/>
    </row>
    <row r="8" spans="1:32" ht="20.25" customHeight="1">
      <c r="A8" s="169" t="str">
        <f>+'[6]Шуш_3 эт и выше'!A8</f>
        <v>с 1 января 2019 г. по 30 июня 2019 г.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2"/>
    </row>
    <row r="9" spans="1:35" ht="20.25" customHeight="1">
      <c r="A9" s="165" t="s">
        <v>43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2"/>
      <c r="AI9" s="17"/>
    </row>
    <row r="10" spans="35:38" ht="8.25" customHeight="1">
      <c r="AI10" s="18"/>
      <c r="AJ10" s="170" t="s">
        <v>36</v>
      </c>
      <c r="AL10" s="170" t="s">
        <v>26</v>
      </c>
    </row>
    <row r="11" spans="1:38" s="21" customFormat="1" ht="17.25">
      <c r="A11" s="166" t="s">
        <v>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"/>
      <c r="AG11" s="16"/>
      <c r="AH11" s="19"/>
      <c r="AI11" s="20"/>
      <c r="AJ11" s="171"/>
      <c r="AL11" s="171"/>
    </row>
    <row r="12" spans="1:35" s="5" customFormat="1" ht="15">
      <c r="A12" s="141" t="s">
        <v>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/>
      <c r="AI12" s="22"/>
    </row>
    <row r="13" ht="9" customHeight="1">
      <c r="AI13" s="17"/>
    </row>
    <row r="14" spans="1:35" ht="41.25" customHeight="1">
      <c r="A14" s="132" t="s">
        <v>4</v>
      </c>
      <c r="B14" s="133"/>
      <c r="C14" s="134" t="s">
        <v>27</v>
      </c>
      <c r="D14" s="135"/>
      <c r="E14" s="135"/>
      <c r="F14" s="135"/>
      <c r="G14" s="135"/>
      <c r="H14" s="136"/>
      <c r="I14" s="137" t="s">
        <v>5</v>
      </c>
      <c r="J14" s="137"/>
      <c r="K14" s="137" t="s">
        <v>28</v>
      </c>
      <c r="L14" s="137"/>
      <c r="M14" s="137"/>
      <c r="N14" s="137"/>
      <c r="O14" s="137" t="s">
        <v>37</v>
      </c>
      <c r="P14" s="137"/>
      <c r="Q14" s="137"/>
      <c r="R14" s="137"/>
      <c r="S14" s="137"/>
      <c r="T14" s="137" t="s">
        <v>6</v>
      </c>
      <c r="U14" s="137"/>
      <c r="V14" s="137"/>
      <c r="W14" s="137"/>
      <c r="X14" s="137"/>
      <c r="AI14" s="17"/>
    </row>
    <row r="15" spans="1:38" s="23" customFormat="1" ht="12.75">
      <c r="A15" s="138">
        <v>1</v>
      </c>
      <c r="B15" s="139"/>
      <c r="C15" s="138">
        <v>2</v>
      </c>
      <c r="D15" s="140"/>
      <c r="E15" s="140"/>
      <c r="F15" s="140"/>
      <c r="G15" s="140"/>
      <c r="H15" s="139"/>
      <c r="I15" s="121">
        <v>3</v>
      </c>
      <c r="J15" s="121"/>
      <c r="K15" s="121">
        <v>4</v>
      </c>
      <c r="L15" s="121"/>
      <c r="M15" s="121"/>
      <c r="N15" s="121"/>
      <c r="O15" s="121">
        <v>5</v>
      </c>
      <c r="P15" s="121"/>
      <c r="Q15" s="121"/>
      <c r="R15" s="121"/>
      <c r="S15" s="121"/>
      <c r="T15" s="121">
        <v>6</v>
      </c>
      <c r="U15" s="121"/>
      <c r="V15" s="121"/>
      <c r="W15" s="121"/>
      <c r="X15" s="121"/>
      <c r="AG15" s="16" t="s">
        <v>29</v>
      </c>
      <c r="AH15"/>
      <c r="AI15" s="24"/>
      <c r="AJ15" s="16" t="s">
        <v>30</v>
      </c>
      <c r="AL15" s="16" t="s">
        <v>31</v>
      </c>
    </row>
    <row r="16" spans="1:38" ht="15" customHeight="1">
      <c r="A16" s="149" t="s">
        <v>7</v>
      </c>
      <c r="B16" s="96"/>
      <c r="C16" s="158" t="s">
        <v>93</v>
      </c>
      <c r="D16" s="159"/>
      <c r="E16" s="159"/>
      <c r="F16" s="159"/>
      <c r="G16" s="160"/>
      <c r="H16" s="67" t="s">
        <v>8</v>
      </c>
      <c r="I16" s="127" t="s">
        <v>9</v>
      </c>
      <c r="J16" s="128"/>
      <c r="K16" s="156">
        <v>39.54</v>
      </c>
      <c r="L16" s="156"/>
      <c r="M16" s="156"/>
      <c r="N16" s="156"/>
      <c r="O16" s="164">
        <v>0</v>
      </c>
      <c r="P16" s="164"/>
      <c r="Q16" s="164"/>
      <c r="R16" s="164"/>
      <c r="S16" s="164"/>
      <c r="T16" s="129">
        <f>K16</f>
        <v>39.54</v>
      </c>
      <c r="U16" s="129"/>
      <c r="V16" s="129"/>
      <c r="W16" s="129"/>
      <c r="X16" s="129"/>
      <c r="AG16" s="147">
        <f>T16+T17</f>
        <v>169.364814</v>
      </c>
      <c r="AI16" s="17"/>
      <c r="AJ16" s="147">
        <v>151.33</v>
      </c>
      <c r="AL16" s="145">
        <f>AG16/AJ16</f>
        <v>1.1191754047445979</v>
      </c>
    </row>
    <row r="17" spans="1:38" ht="15.75" customHeight="1">
      <c r="A17" s="97"/>
      <c r="B17" s="99"/>
      <c r="C17" s="161"/>
      <c r="D17" s="162"/>
      <c r="E17" s="162"/>
      <c r="F17" s="162"/>
      <c r="G17" s="163"/>
      <c r="H17" s="67" t="s">
        <v>10</v>
      </c>
      <c r="I17" s="127" t="s">
        <v>11</v>
      </c>
      <c r="J17" s="128"/>
      <c r="K17" s="156">
        <v>1892.49</v>
      </c>
      <c r="L17" s="156"/>
      <c r="M17" s="156"/>
      <c r="N17" s="156"/>
      <c r="O17" s="157">
        <f>+'[6]Ильичево'!D16</f>
        <v>0.0686</v>
      </c>
      <c r="P17" s="157"/>
      <c r="Q17" s="157"/>
      <c r="R17" s="157"/>
      <c r="S17" s="157"/>
      <c r="T17" s="129">
        <f>K17*O17</f>
        <v>129.824814</v>
      </c>
      <c r="U17" s="129"/>
      <c r="V17" s="129"/>
      <c r="W17" s="129"/>
      <c r="X17" s="129"/>
      <c r="AG17" s="148"/>
      <c r="AI17" s="17"/>
      <c r="AJ17" s="148"/>
      <c r="AL17" s="146"/>
    </row>
    <row r="18" spans="1:38" ht="13.5" customHeight="1">
      <c r="A18" s="149" t="s">
        <v>7</v>
      </c>
      <c r="B18" s="96"/>
      <c r="C18" s="158" t="s">
        <v>94</v>
      </c>
      <c r="D18" s="159"/>
      <c r="E18" s="159"/>
      <c r="F18" s="159"/>
      <c r="G18" s="160"/>
      <c r="H18" s="67" t="s">
        <v>8</v>
      </c>
      <c r="I18" s="127" t="s">
        <v>9</v>
      </c>
      <c r="J18" s="128"/>
      <c r="K18" s="156">
        <f>+K16</f>
        <v>39.54</v>
      </c>
      <c r="L18" s="156"/>
      <c r="M18" s="156"/>
      <c r="N18" s="156"/>
      <c r="O18" s="164">
        <v>0</v>
      </c>
      <c r="P18" s="164"/>
      <c r="Q18" s="164"/>
      <c r="R18" s="164"/>
      <c r="S18" s="164"/>
      <c r="T18" s="129">
        <f>K18</f>
        <v>39.54</v>
      </c>
      <c r="U18" s="129"/>
      <c r="V18" s="129"/>
      <c r="W18" s="129"/>
      <c r="X18" s="129"/>
      <c r="AG18" s="147">
        <f>T18+T19</f>
        <v>159.713115</v>
      </c>
      <c r="AI18" s="17"/>
      <c r="AJ18" s="147">
        <v>151.33</v>
      </c>
      <c r="AL18" s="145">
        <f>AG18/AJ18</f>
        <v>1.0553962532214365</v>
      </c>
    </row>
    <row r="19" spans="1:38" ht="18" customHeight="1">
      <c r="A19" s="97"/>
      <c r="B19" s="99"/>
      <c r="C19" s="161"/>
      <c r="D19" s="162"/>
      <c r="E19" s="162"/>
      <c r="F19" s="162"/>
      <c r="G19" s="163"/>
      <c r="H19" s="67" t="s">
        <v>10</v>
      </c>
      <c r="I19" s="127" t="s">
        <v>11</v>
      </c>
      <c r="J19" s="128"/>
      <c r="K19" s="156">
        <f>+K17</f>
        <v>1892.49</v>
      </c>
      <c r="L19" s="156"/>
      <c r="M19" s="156"/>
      <c r="N19" s="156"/>
      <c r="O19" s="157">
        <f>+'[6]Ильичево'!E16</f>
        <v>0.0635</v>
      </c>
      <c r="P19" s="157"/>
      <c r="Q19" s="157"/>
      <c r="R19" s="157"/>
      <c r="S19" s="157"/>
      <c r="T19" s="129">
        <f>K19*O19</f>
        <v>120.173115</v>
      </c>
      <c r="U19" s="129"/>
      <c r="V19" s="129"/>
      <c r="W19" s="129"/>
      <c r="X19" s="129"/>
      <c r="AG19" s="148"/>
      <c r="AI19" s="17"/>
      <c r="AJ19" s="148"/>
      <c r="AL19" s="146"/>
    </row>
    <row r="20" ht="8.25" customHeight="1">
      <c r="AI20" s="17"/>
    </row>
    <row r="21" spans="1:35" s="5" customFormat="1" ht="15">
      <c r="A21" s="141" t="s">
        <v>12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25"/>
      <c r="AG21" s="25"/>
      <c r="AH21"/>
      <c r="AI21" s="22"/>
    </row>
    <row r="22" ht="6" customHeight="1">
      <c r="AI22" s="17"/>
    </row>
    <row r="23" spans="1:33" s="27" customFormat="1" ht="29.25" customHeight="1">
      <c r="A23" s="131" t="s">
        <v>52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26"/>
      <c r="AG23" s="26"/>
    </row>
    <row r="24" spans="1:35" ht="51" customHeight="1">
      <c r="A24" s="132" t="s">
        <v>4</v>
      </c>
      <c r="B24" s="133"/>
      <c r="C24" s="134" t="s">
        <v>27</v>
      </c>
      <c r="D24" s="135"/>
      <c r="E24" s="135"/>
      <c r="F24" s="135"/>
      <c r="G24" s="135"/>
      <c r="H24" s="136"/>
      <c r="I24" s="137" t="s">
        <v>5</v>
      </c>
      <c r="J24" s="137"/>
      <c r="K24" s="137" t="s">
        <v>28</v>
      </c>
      <c r="L24" s="137"/>
      <c r="M24" s="137"/>
      <c r="N24" s="137"/>
      <c r="O24" s="137" t="s">
        <v>53</v>
      </c>
      <c r="P24" s="137"/>
      <c r="Q24" s="137"/>
      <c r="R24" s="137"/>
      <c r="S24" s="137"/>
      <c r="T24" s="137" t="s">
        <v>6</v>
      </c>
      <c r="U24" s="137"/>
      <c r="V24" s="137"/>
      <c r="W24" s="137"/>
      <c r="X24" s="137"/>
      <c r="AI24" s="17"/>
    </row>
    <row r="25" spans="1:38" ht="12.75" customHeight="1">
      <c r="A25" s="138">
        <v>1</v>
      </c>
      <c r="B25" s="139"/>
      <c r="C25" s="138">
        <v>2</v>
      </c>
      <c r="D25" s="140"/>
      <c r="E25" s="140"/>
      <c r="F25" s="140"/>
      <c r="G25" s="140"/>
      <c r="H25" s="139"/>
      <c r="I25" s="121">
        <v>3</v>
      </c>
      <c r="J25" s="121"/>
      <c r="K25" s="121">
        <v>4</v>
      </c>
      <c r="L25" s="121"/>
      <c r="M25" s="121"/>
      <c r="N25" s="121"/>
      <c r="O25" s="121">
        <v>5</v>
      </c>
      <c r="P25" s="121"/>
      <c r="Q25" s="121"/>
      <c r="R25" s="121"/>
      <c r="S25" s="121"/>
      <c r="T25" s="121">
        <v>6</v>
      </c>
      <c r="U25" s="121"/>
      <c r="V25" s="121"/>
      <c r="W25" s="121"/>
      <c r="X25" s="121"/>
      <c r="AG25" s="16" t="s">
        <v>32</v>
      </c>
      <c r="AI25" s="17"/>
      <c r="AJ25" s="16" t="s">
        <v>32</v>
      </c>
      <c r="AL25" s="16" t="s">
        <v>31</v>
      </c>
    </row>
    <row r="26" spans="1:38" ht="12.75" customHeight="1">
      <c r="A26" s="149" t="s">
        <v>7</v>
      </c>
      <c r="B26" s="96"/>
      <c r="C26" s="150" t="s">
        <v>93</v>
      </c>
      <c r="D26" s="151"/>
      <c r="E26" s="151"/>
      <c r="F26" s="151"/>
      <c r="G26" s="152"/>
      <c r="H26" s="67" t="s">
        <v>8</v>
      </c>
      <c r="I26" s="127" t="s">
        <v>9</v>
      </c>
      <c r="J26" s="128"/>
      <c r="K26" s="129">
        <f>K16</f>
        <v>39.54</v>
      </c>
      <c r="L26" s="129"/>
      <c r="M26" s="129"/>
      <c r="N26" s="129"/>
      <c r="O26" s="130">
        <f>+'[6]Шуш_3 эт и выше'!O30</f>
        <v>3.3</v>
      </c>
      <c r="P26" s="130"/>
      <c r="Q26" s="130"/>
      <c r="R26" s="130"/>
      <c r="S26" s="130"/>
      <c r="T26" s="129">
        <f>K26*O26</f>
        <v>130.482</v>
      </c>
      <c r="U26" s="129"/>
      <c r="V26" s="129"/>
      <c r="W26" s="129"/>
      <c r="X26" s="129"/>
      <c r="AG26" s="147">
        <f>T26+T27</f>
        <v>558.9038862</v>
      </c>
      <c r="AI26" s="17"/>
      <c r="AJ26" s="143">
        <v>844.99</v>
      </c>
      <c r="AL26" s="145">
        <f>AG26/AJ26</f>
        <v>0.6614325450005325</v>
      </c>
    </row>
    <row r="27" spans="1:38" ht="12.75" customHeight="1">
      <c r="A27" s="97"/>
      <c r="B27" s="99"/>
      <c r="C27" s="153"/>
      <c r="D27" s="154"/>
      <c r="E27" s="154"/>
      <c r="F27" s="154"/>
      <c r="G27" s="155"/>
      <c r="H27" s="67" t="s">
        <v>10</v>
      </c>
      <c r="I27" s="127" t="s">
        <v>11</v>
      </c>
      <c r="J27" s="128"/>
      <c r="K27" s="129">
        <f>K17</f>
        <v>1892.49</v>
      </c>
      <c r="L27" s="129"/>
      <c r="M27" s="129"/>
      <c r="N27" s="129"/>
      <c r="O27" s="130">
        <f>O26*O17</f>
        <v>0.22637999999999997</v>
      </c>
      <c r="P27" s="130"/>
      <c r="Q27" s="130"/>
      <c r="R27" s="130"/>
      <c r="S27" s="130"/>
      <c r="T27" s="129">
        <f>K27*O27</f>
        <v>428.42188619999996</v>
      </c>
      <c r="U27" s="129"/>
      <c r="V27" s="129"/>
      <c r="W27" s="129"/>
      <c r="X27" s="129"/>
      <c r="AG27" s="148"/>
      <c r="AI27" s="17"/>
      <c r="AJ27" s="144"/>
      <c r="AL27" s="146"/>
    </row>
    <row r="28" spans="1:38" ht="12.75" customHeight="1">
      <c r="A28" s="149" t="s">
        <v>7</v>
      </c>
      <c r="B28" s="96"/>
      <c r="C28" s="150" t="s">
        <v>94</v>
      </c>
      <c r="D28" s="151"/>
      <c r="E28" s="151"/>
      <c r="F28" s="151"/>
      <c r="G28" s="152"/>
      <c r="H28" s="67" t="s">
        <v>8</v>
      </c>
      <c r="I28" s="127" t="s">
        <v>9</v>
      </c>
      <c r="J28" s="128"/>
      <c r="K28" s="129">
        <f>K18</f>
        <v>39.54</v>
      </c>
      <c r="L28" s="129"/>
      <c r="M28" s="129"/>
      <c r="N28" s="129"/>
      <c r="O28" s="130">
        <f>+'[6]Шуш_3 эт и выше'!O32</f>
        <v>3.3</v>
      </c>
      <c r="P28" s="130"/>
      <c r="Q28" s="130"/>
      <c r="R28" s="130"/>
      <c r="S28" s="130"/>
      <c r="T28" s="129">
        <f>K28*O28</f>
        <v>130.482</v>
      </c>
      <c r="U28" s="129"/>
      <c r="V28" s="129"/>
      <c r="W28" s="129"/>
      <c r="X28" s="129"/>
      <c r="AG28" s="147">
        <f>T28+T29</f>
        <v>527.0532795</v>
      </c>
      <c r="AI28" s="17"/>
      <c r="AJ28" s="143">
        <v>844.99</v>
      </c>
      <c r="AL28" s="145">
        <f>AG28/AJ28</f>
        <v>0.6237390732434703</v>
      </c>
    </row>
    <row r="29" spans="1:38" ht="12.75" customHeight="1">
      <c r="A29" s="97"/>
      <c r="B29" s="99"/>
      <c r="C29" s="153"/>
      <c r="D29" s="154"/>
      <c r="E29" s="154"/>
      <c r="F29" s="154"/>
      <c r="G29" s="155"/>
      <c r="H29" s="67" t="s">
        <v>10</v>
      </c>
      <c r="I29" s="127" t="s">
        <v>11</v>
      </c>
      <c r="J29" s="128"/>
      <c r="K29" s="129">
        <f>K19</f>
        <v>1892.49</v>
      </c>
      <c r="L29" s="129"/>
      <c r="M29" s="129"/>
      <c r="N29" s="129"/>
      <c r="O29" s="130">
        <f>O28*O19</f>
        <v>0.20955</v>
      </c>
      <c r="P29" s="130"/>
      <c r="Q29" s="130"/>
      <c r="R29" s="130"/>
      <c r="S29" s="130"/>
      <c r="T29" s="129">
        <f>K29*O29</f>
        <v>396.5712795</v>
      </c>
      <c r="U29" s="129"/>
      <c r="V29" s="129"/>
      <c r="W29" s="129"/>
      <c r="X29" s="129"/>
      <c r="AG29" s="148"/>
      <c r="AI29" s="17"/>
      <c r="AJ29" s="144"/>
      <c r="AL29" s="146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30" customHeight="1">
      <c r="A31" s="131" t="s">
        <v>54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26"/>
      <c r="AG31" s="26"/>
    </row>
    <row r="32" spans="1:35" ht="51" customHeight="1" hidden="1">
      <c r="A32" s="132" t="s">
        <v>4</v>
      </c>
      <c r="B32" s="133"/>
      <c r="C32" s="134" t="s">
        <v>27</v>
      </c>
      <c r="D32" s="135"/>
      <c r="E32" s="135"/>
      <c r="F32" s="135"/>
      <c r="G32" s="135"/>
      <c r="H32" s="136"/>
      <c r="I32" s="137" t="s">
        <v>5</v>
      </c>
      <c r="J32" s="137"/>
      <c r="K32" s="137" t="s">
        <v>28</v>
      </c>
      <c r="L32" s="137"/>
      <c r="M32" s="137"/>
      <c r="N32" s="137"/>
      <c r="O32" s="137" t="str">
        <f>+O24</f>
        <v>Норматив
 горячей воды
куб.м. ** Гкал/куб.м</v>
      </c>
      <c r="P32" s="137"/>
      <c r="Q32" s="137"/>
      <c r="R32" s="137"/>
      <c r="S32" s="137"/>
      <c r="T32" s="137" t="s">
        <v>6</v>
      </c>
      <c r="U32" s="137"/>
      <c r="V32" s="137"/>
      <c r="W32" s="137"/>
      <c r="X32" s="137"/>
      <c r="AI32" s="17"/>
    </row>
    <row r="33" spans="1:38" ht="14.25" customHeight="1" hidden="1">
      <c r="A33" s="138">
        <v>1</v>
      </c>
      <c r="B33" s="139"/>
      <c r="C33" s="138">
        <v>2</v>
      </c>
      <c r="D33" s="140"/>
      <c r="E33" s="140"/>
      <c r="F33" s="140"/>
      <c r="G33" s="140"/>
      <c r="H33" s="139"/>
      <c r="I33" s="121">
        <v>3</v>
      </c>
      <c r="J33" s="121"/>
      <c r="K33" s="121">
        <v>4</v>
      </c>
      <c r="L33" s="121"/>
      <c r="M33" s="121"/>
      <c r="N33" s="121"/>
      <c r="O33" s="121">
        <v>5</v>
      </c>
      <c r="P33" s="121"/>
      <c r="Q33" s="121"/>
      <c r="R33" s="121"/>
      <c r="S33" s="121"/>
      <c r="T33" s="121">
        <v>6</v>
      </c>
      <c r="U33" s="121"/>
      <c r="V33" s="121"/>
      <c r="W33" s="121"/>
      <c r="X33" s="121"/>
      <c r="AI33" s="17"/>
      <c r="AJ33" s="16"/>
      <c r="AL33" s="16"/>
    </row>
    <row r="34" spans="1:38" ht="12.75" customHeight="1">
      <c r="A34" s="149" t="s">
        <v>7</v>
      </c>
      <c r="B34" s="96"/>
      <c r="C34" s="150" t="s">
        <v>93</v>
      </c>
      <c r="D34" s="151"/>
      <c r="E34" s="151"/>
      <c r="F34" s="151"/>
      <c r="G34" s="152"/>
      <c r="H34" s="67" t="s">
        <v>8</v>
      </c>
      <c r="I34" s="127" t="s">
        <v>9</v>
      </c>
      <c r="J34" s="128"/>
      <c r="K34" s="129">
        <f>K16</f>
        <v>39.54</v>
      </c>
      <c r="L34" s="129"/>
      <c r="M34" s="129"/>
      <c r="N34" s="129"/>
      <c r="O34" s="130">
        <f>+'[6]Шуш_3 эт и выше'!O42</f>
        <v>3.24</v>
      </c>
      <c r="P34" s="130"/>
      <c r="Q34" s="130"/>
      <c r="R34" s="130"/>
      <c r="S34" s="130"/>
      <c r="T34" s="129">
        <f>K34*O34</f>
        <v>128.1096</v>
      </c>
      <c r="U34" s="129"/>
      <c r="V34" s="129"/>
      <c r="W34" s="129"/>
      <c r="X34" s="129"/>
      <c r="AG34" s="147">
        <f>T34+T35</f>
        <v>548.7419973599999</v>
      </c>
      <c r="AI34" s="17"/>
      <c r="AJ34" s="143">
        <v>810.49</v>
      </c>
      <c r="AL34" s="145">
        <f>AG34/AJ34</f>
        <v>0.6770496827351354</v>
      </c>
    </row>
    <row r="35" spans="1:38" ht="12.75" customHeight="1">
      <c r="A35" s="97"/>
      <c r="B35" s="99"/>
      <c r="C35" s="153"/>
      <c r="D35" s="154"/>
      <c r="E35" s="154"/>
      <c r="F35" s="154"/>
      <c r="G35" s="155"/>
      <c r="H35" s="67" t="s">
        <v>10</v>
      </c>
      <c r="I35" s="127" t="s">
        <v>11</v>
      </c>
      <c r="J35" s="128"/>
      <c r="K35" s="129">
        <f>K17</f>
        <v>1892.49</v>
      </c>
      <c r="L35" s="129"/>
      <c r="M35" s="129"/>
      <c r="N35" s="129"/>
      <c r="O35" s="130">
        <f>O34*O17</f>
        <v>0.222264</v>
      </c>
      <c r="P35" s="130"/>
      <c r="Q35" s="130"/>
      <c r="R35" s="130"/>
      <c r="S35" s="130"/>
      <c r="T35" s="129">
        <f>K35*O35</f>
        <v>420.63239735999997</v>
      </c>
      <c r="U35" s="129"/>
      <c r="V35" s="129"/>
      <c r="W35" s="129"/>
      <c r="X35" s="129"/>
      <c r="AG35" s="148"/>
      <c r="AI35" s="17"/>
      <c r="AJ35" s="144"/>
      <c r="AL35" s="146"/>
    </row>
    <row r="36" spans="1:38" ht="12.75" customHeight="1">
      <c r="A36" s="149" t="s">
        <v>7</v>
      </c>
      <c r="B36" s="96"/>
      <c r="C36" s="150" t="s">
        <v>94</v>
      </c>
      <c r="D36" s="151"/>
      <c r="E36" s="151"/>
      <c r="F36" s="151"/>
      <c r="G36" s="152"/>
      <c r="H36" s="67" t="s">
        <v>8</v>
      </c>
      <c r="I36" s="127" t="s">
        <v>9</v>
      </c>
      <c r="J36" s="128"/>
      <c r="K36" s="129">
        <f>K18</f>
        <v>39.54</v>
      </c>
      <c r="L36" s="129"/>
      <c r="M36" s="129"/>
      <c r="N36" s="129"/>
      <c r="O36" s="130">
        <f>+'[6]Шуш_3 эт и выше'!O44</f>
        <v>3.24</v>
      </c>
      <c r="P36" s="130"/>
      <c r="Q36" s="130"/>
      <c r="R36" s="130"/>
      <c r="S36" s="130"/>
      <c r="T36" s="129">
        <f>K36*O36</f>
        <v>128.1096</v>
      </c>
      <c r="U36" s="129"/>
      <c r="V36" s="129"/>
      <c r="W36" s="129"/>
      <c r="X36" s="129"/>
      <c r="AG36" s="147">
        <f>T36+T37</f>
        <v>517.4704926</v>
      </c>
      <c r="AI36" s="17"/>
      <c r="AJ36" s="143">
        <v>810.49</v>
      </c>
      <c r="AL36" s="145">
        <f>AG36/AJ36</f>
        <v>0.6384662273439523</v>
      </c>
    </row>
    <row r="37" spans="1:38" ht="12.75" customHeight="1">
      <c r="A37" s="97"/>
      <c r="B37" s="99"/>
      <c r="C37" s="153"/>
      <c r="D37" s="154"/>
      <c r="E37" s="154"/>
      <c r="F37" s="154"/>
      <c r="G37" s="155"/>
      <c r="H37" s="67" t="s">
        <v>10</v>
      </c>
      <c r="I37" s="127" t="s">
        <v>11</v>
      </c>
      <c r="J37" s="128"/>
      <c r="K37" s="129">
        <f>K19</f>
        <v>1892.49</v>
      </c>
      <c r="L37" s="129"/>
      <c r="M37" s="129"/>
      <c r="N37" s="129"/>
      <c r="O37" s="130">
        <f>O36*O19</f>
        <v>0.20574</v>
      </c>
      <c r="P37" s="130"/>
      <c r="Q37" s="130"/>
      <c r="R37" s="130"/>
      <c r="S37" s="130"/>
      <c r="T37" s="129">
        <f>K37*O37</f>
        <v>389.3608926</v>
      </c>
      <c r="U37" s="129"/>
      <c r="V37" s="129"/>
      <c r="W37" s="129"/>
      <c r="X37" s="129"/>
      <c r="AG37" s="148"/>
      <c r="AI37" s="17"/>
      <c r="AJ37" s="144"/>
      <c r="AL37" s="146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0" customHeight="1">
      <c r="A39" s="131" t="s">
        <v>55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</row>
    <row r="40" spans="1:35" ht="51" customHeight="1" hidden="1">
      <c r="A40" s="132" t="s">
        <v>4</v>
      </c>
      <c r="B40" s="133"/>
      <c r="C40" s="134" t="s">
        <v>27</v>
      </c>
      <c r="D40" s="135"/>
      <c r="E40" s="135"/>
      <c r="F40" s="135"/>
      <c r="G40" s="135"/>
      <c r="H40" s="136"/>
      <c r="I40" s="137" t="s">
        <v>5</v>
      </c>
      <c r="J40" s="137"/>
      <c r="K40" s="137" t="s">
        <v>28</v>
      </c>
      <c r="L40" s="137"/>
      <c r="M40" s="137"/>
      <c r="N40" s="137"/>
      <c r="O40" s="137" t="str">
        <f>+O32</f>
        <v>Норматив
 горячей воды
куб.м. ** Гкал/куб.м</v>
      </c>
      <c r="P40" s="137"/>
      <c r="Q40" s="137"/>
      <c r="R40" s="137"/>
      <c r="S40" s="137"/>
      <c r="T40" s="137" t="s">
        <v>6</v>
      </c>
      <c r="U40" s="137"/>
      <c r="V40" s="137"/>
      <c r="W40" s="137"/>
      <c r="X40" s="137"/>
      <c r="AI40" s="17"/>
    </row>
    <row r="41" spans="1:38" ht="12.75" customHeight="1" hidden="1">
      <c r="A41" s="138">
        <v>1</v>
      </c>
      <c r="B41" s="139"/>
      <c r="C41" s="138">
        <v>2</v>
      </c>
      <c r="D41" s="140"/>
      <c r="E41" s="140"/>
      <c r="F41" s="140"/>
      <c r="G41" s="140"/>
      <c r="H41" s="139"/>
      <c r="I41" s="121">
        <v>3</v>
      </c>
      <c r="J41" s="121"/>
      <c r="K41" s="121">
        <v>4</v>
      </c>
      <c r="L41" s="121"/>
      <c r="M41" s="121"/>
      <c r="N41" s="121"/>
      <c r="O41" s="121">
        <v>5</v>
      </c>
      <c r="P41" s="121"/>
      <c r="Q41" s="121"/>
      <c r="R41" s="121"/>
      <c r="S41" s="121"/>
      <c r="T41" s="121">
        <v>6</v>
      </c>
      <c r="U41" s="121"/>
      <c r="V41" s="121"/>
      <c r="W41" s="121"/>
      <c r="X41" s="121"/>
      <c r="AI41" s="17"/>
      <c r="AJ41" s="16"/>
      <c r="AL41" s="16"/>
    </row>
    <row r="42" spans="1:38" ht="12.75" customHeight="1">
      <c r="A42" s="149" t="s">
        <v>7</v>
      </c>
      <c r="B42" s="96"/>
      <c r="C42" s="150" t="s">
        <v>93</v>
      </c>
      <c r="D42" s="151"/>
      <c r="E42" s="151"/>
      <c r="F42" s="151"/>
      <c r="G42" s="152"/>
      <c r="H42" s="67" t="s">
        <v>8</v>
      </c>
      <c r="I42" s="127" t="s">
        <v>9</v>
      </c>
      <c r="J42" s="128"/>
      <c r="K42" s="129">
        <f>K16</f>
        <v>39.54</v>
      </c>
      <c r="L42" s="129"/>
      <c r="M42" s="129"/>
      <c r="N42" s="129"/>
      <c r="O42" s="130">
        <f>+'[6]Шуш_3 эт и выше'!O54</f>
        <v>3.19</v>
      </c>
      <c r="P42" s="130"/>
      <c r="Q42" s="130"/>
      <c r="R42" s="130"/>
      <c r="S42" s="130"/>
      <c r="T42" s="129">
        <f>K42*O42</f>
        <v>126.1326</v>
      </c>
      <c r="U42" s="129"/>
      <c r="V42" s="129"/>
      <c r="W42" s="129"/>
      <c r="X42" s="129"/>
      <c r="AG42" s="147">
        <f>T42+T43</f>
        <v>540.27375666</v>
      </c>
      <c r="AI42" s="17"/>
      <c r="AJ42" s="143">
        <v>777.52</v>
      </c>
      <c r="AL42" s="145">
        <f>AG42/AJ42</f>
        <v>0.6948679862382962</v>
      </c>
    </row>
    <row r="43" spans="1:38" ht="12.75" customHeight="1">
      <c r="A43" s="97"/>
      <c r="B43" s="99"/>
      <c r="C43" s="153"/>
      <c r="D43" s="154"/>
      <c r="E43" s="154"/>
      <c r="F43" s="154"/>
      <c r="G43" s="155"/>
      <c r="H43" s="67" t="s">
        <v>10</v>
      </c>
      <c r="I43" s="127" t="s">
        <v>11</v>
      </c>
      <c r="J43" s="128"/>
      <c r="K43" s="129">
        <f>K17</f>
        <v>1892.49</v>
      </c>
      <c r="L43" s="129"/>
      <c r="M43" s="129"/>
      <c r="N43" s="129"/>
      <c r="O43" s="130">
        <f>O42*O17</f>
        <v>0.21883399999999997</v>
      </c>
      <c r="P43" s="130"/>
      <c r="Q43" s="130"/>
      <c r="R43" s="130"/>
      <c r="S43" s="130"/>
      <c r="T43" s="129">
        <f>K43*O43</f>
        <v>414.14115666</v>
      </c>
      <c r="U43" s="129"/>
      <c r="V43" s="129"/>
      <c r="W43" s="129"/>
      <c r="X43" s="129"/>
      <c r="AG43" s="148"/>
      <c r="AI43" s="17"/>
      <c r="AJ43" s="144"/>
      <c r="AL43" s="146"/>
    </row>
    <row r="44" spans="1:38" ht="12.75" customHeight="1">
      <c r="A44" s="149" t="s">
        <v>7</v>
      </c>
      <c r="B44" s="96"/>
      <c r="C44" s="150" t="s">
        <v>94</v>
      </c>
      <c r="D44" s="151"/>
      <c r="E44" s="151"/>
      <c r="F44" s="151"/>
      <c r="G44" s="152"/>
      <c r="H44" s="67" t="s">
        <v>8</v>
      </c>
      <c r="I44" s="127" t="s">
        <v>9</v>
      </c>
      <c r="J44" s="128"/>
      <c r="K44" s="129">
        <f>K18</f>
        <v>39.54</v>
      </c>
      <c r="L44" s="129"/>
      <c r="M44" s="129"/>
      <c r="N44" s="129"/>
      <c r="O44" s="130">
        <f>+'[6]Шуш_3 эт и выше'!O56</f>
        <v>3.19</v>
      </c>
      <c r="P44" s="130"/>
      <c r="Q44" s="130"/>
      <c r="R44" s="130"/>
      <c r="S44" s="130"/>
      <c r="T44" s="129">
        <f>K44*O44</f>
        <v>126.1326</v>
      </c>
      <c r="U44" s="129"/>
      <c r="V44" s="129"/>
      <c r="W44" s="129"/>
      <c r="X44" s="129"/>
      <c r="AG44" s="147">
        <f>T44+T45</f>
        <v>509.48483684999997</v>
      </c>
      <c r="AI44" s="17"/>
      <c r="AJ44" s="143">
        <v>777.52</v>
      </c>
      <c r="AL44" s="145">
        <f>AG44/AJ44</f>
        <v>0.6552691079972219</v>
      </c>
    </row>
    <row r="45" spans="1:38" ht="12.75" customHeight="1">
      <c r="A45" s="97"/>
      <c r="B45" s="99"/>
      <c r="C45" s="153"/>
      <c r="D45" s="154"/>
      <c r="E45" s="154"/>
      <c r="F45" s="154"/>
      <c r="G45" s="155"/>
      <c r="H45" s="67" t="s">
        <v>10</v>
      </c>
      <c r="I45" s="127" t="s">
        <v>11</v>
      </c>
      <c r="J45" s="128"/>
      <c r="K45" s="129">
        <f>K19</f>
        <v>1892.49</v>
      </c>
      <c r="L45" s="129"/>
      <c r="M45" s="129"/>
      <c r="N45" s="129"/>
      <c r="O45" s="130">
        <f>O44*O19</f>
        <v>0.202565</v>
      </c>
      <c r="P45" s="130"/>
      <c r="Q45" s="130"/>
      <c r="R45" s="130"/>
      <c r="S45" s="130"/>
      <c r="T45" s="129">
        <f>K45*O45</f>
        <v>383.35223685</v>
      </c>
      <c r="U45" s="129"/>
      <c r="V45" s="129"/>
      <c r="W45" s="129"/>
      <c r="X45" s="129"/>
      <c r="AG45" s="148"/>
      <c r="AI45" s="17"/>
      <c r="AJ45" s="144"/>
      <c r="AL45" s="146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24" customHeight="1">
      <c r="A47" s="131" t="s">
        <v>56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</row>
    <row r="48" spans="1:35" ht="51" customHeight="1" hidden="1">
      <c r="A48" s="132" t="s">
        <v>4</v>
      </c>
      <c r="B48" s="133"/>
      <c r="C48" s="134" t="s">
        <v>27</v>
      </c>
      <c r="D48" s="135"/>
      <c r="E48" s="135"/>
      <c r="F48" s="135"/>
      <c r="G48" s="135"/>
      <c r="H48" s="136"/>
      <c r="I48" s="137" t="s">
        <v>5</v>
      </c>
      <c r="J48" s="137"/>
      <c r="K48" s="137" t="s">
        <v>28</v>
      </c>
      <c r="L48" s="137"/>
      <c r="M48" s="137"/>
      <c r="N48" s="137"/>
      <c r="O48" s="137" t="str">
        <f>+O40</f>
        <v>Норматив
 горячей воды
куб.м. ** Гкал/куб.м</v>
      </c>
      <c r="P48" s="137"/>
      <c r="Q48" s="137"/>
      <c r="R48" s="137"/>
      <c r="S48" s="137"/>
      <c r="T48" s="137" t="s">
        <v>6</v>
      </c>
      <c r="U48" s="137"/>
      <c r="V48" s="137"/>
      <c r="W48" s="137"/>
      <c r="X48" s="137"/>
      <c r="AI48" s="17"/>
    </row>
    <row r="49" spans="1:38" ht="12.75" customHeight="1" hidden="1">
      <c r="A49" s="138">
        <v>1</v>
      </c>
      <c r="B49" s="139"/>
      <c r="C49" s="138">
        <v>2</v>
      </c>
      <c r="D49" s="140"/>
      <c r="E49" s="140"/>
      <c r="F49" s="140"/>
      <c r="G49" s="140"/>
      <c r="H49" s="139"/>
      <c r="I49" s="121">
        <v>3</v>
      </c>
      <c r="J49" s="121"/>
      <c r="K49" s="121">
        <v>4</v>
      </c>
      <c r="L49" s="121"/>
      <c r="M49" s="121"/>
      <c r="N49" s="121"/>
      <c r="O49" s="121">
        <v>5</v>
      </c>
      <c r="P49" s="121"/>
      <c r="Q49" s="121"/>
      <c r="R49" s="121"/>
      <c r="S49" s="121"/>
      <c r="T49" s="121">
        <v>6</v>
      </c>
      <c r="U49" s="121"/>
      <c r="V49" s="121"/>
      <c r="W49" s="121"/>
      <c r="X49" s="121"/>
      <c r="AI49" s="17"/>
      <c r="AJ49" s="16"/>
      <c r="AL49" s="16"/>
    </row>
    <row r="50" spans="1:38" ht="12.75" customHeight="1">
      <c r="A50" s="149" t="s">
        <v>7</v>
      </c>
      <c r="B50" s="96"/>
      <c r="C50" s="150" t="s">
        <v>93</v>
      </c>
      <c r="D50" s="151"/>
      <c r="E50" s="151"/>
      <c r="F50" s="151"/>
      <c r="G50" s="152"/>
      <c r="H50" s="67" t="s">
        <v>8</v>
      </c>
      <c r="I50" s="127" t="s">
        <v>9</v>
      </c>
      <c r="J50" s="128"/>
      <c r="K50" s="129">
        <f>K16</f>
        <v>39.54</v>
      </c>
      <c r="L50" s="129"/>
      <c r="M50" s="129"/>
      <c r="N50" s="129"/>
      <c r="O50" s="130">
        <f>+'[6]Шуш_3 эт и выше'!O66</f>
        <v>2.63</v>
      </c>
      <c r="P50" s="130"/>
      <c r="Q50" s="130"/>
      <c r="R50" s="130"/>
      <c r="S50" s="130"/>
      <c r="T50" s="129">
        <f>K50*O50</f>
        <v>103.99019999999999</v>
      </c>
      <c r="U50" s="129"/>
      <c r="V50" s="129"/>
      <c r="W50" s="129"/>
      <c r="X50" s="129"/>
      <c r="AG50" s="147">
        <f>T50+T51</f>
        <v>445.4294608199999</v>
      </c>
      <c r="AI50" s="17"/>
      <c r="AJ50" s="143">
        <v>693.58</v>
      </c>
      <c r="AL50" s="145">
        <f>AG50/AJ50</f>
        <v>0.6422178563684072</v>
      </c>
    </row>
    <row r="51" spans="1:38" ht="12.75" customHeight="1">
      <c r="A51" s="97"/>
      <c r="B51" s="99"/>
      <c r="C51" s="153"/>
      <c r="D51" s="154"/>
      <c r="E51" s="154"/>
      <c r="F51" s="154"/>
      <c r="G51" s="155"/>
      <c r="H51" s="67" t="s">
        <v>10</v>
      </c>
      <c r="I51" s="127" t="s">
        <v>11</v>
      </c>
      <c r="J51" s="128"/>
      <c r="K51" s="129">
        <f>K17</f>
        <v>1892.49</v>
      </c>
      <c r="L51" s="129"/>
      <c r="M51" s="129"/>
      <c r="N51" s="129"/>
      <c r="O51" s="130">
        <f>O50*O17</f>
        <v>0.18041799999999997</v>
      </c>
      <c r="P51" s="130"/>
      <c r="Q51" s="130"/>
      <c r="R51" s="130"/>
      <c r="S51" s="130"/>
      <c r="T51" s="129">
        <f>K51*O51</f>
        <v>341.43926081999996</v>
      </c>
      <c r="U51" s="129"/>
      <c r="V51" s="129"/>
      <c r="W51" s="129"/>
      <c r="X51" s="129"/>
      <c r="AG51" s="148"/>
      <c r="AI51" s="17"/>
      <c r="AJ51" s="144"/>
      <c r="AL51" s="146"/>
    </row>
    <row r="52" spans="1:38" ht="12.75" customHeight="1">
      <c r="A52" s="149" t="s">
        <v>7</v>
      </c>
      <c r="B52" s="96"/>
      <c r="C52" s="150" t="s">
        <v>94</v>
      </c>
      <c r="D52" s="151"/>
      <c r="E52" s="151"/>
      <c r="F52" s="151"/>
      <c r="G52" s="152"/>
      <c r="H52" s="67" t="s">
        <v>8</v>
      </c>
      <c r="I52" s="127" t="s">
        <v>9</v>
      </c>
      <c r="J52" s="128"/>
      <c r="K52" s="129">
        <f>K18</f>
        <v>39.54</v>
      </c>
      <c r="L52" s="129"/>
      <c r="M52" s="129"/>
      <c r="N52" s="129"/>
      <c r="O52" s="130">
        <f>+'[6]Шуш_3 эт и выше'!O68</f>
        <v>2.63</v>
      </c>
      <c r="P52" s="130"/>
      <c r="Q52" s="130"/>
      <c r="R52" s="130"/>
      <c r="S52" s="130"/>
      <c r="T52" s="129">
        <f>K52*O52</f>
        <v>103.99019999999999</v>
      </c>
      <c r="U52" s="129"/>
      <c r="V52" s="129"/>
      <c r="W52" s="129"/>
      <c r="X52" s="129"/>
      <c r="AG52" s="147">
        <f>T52+T53</f>
        <v>420.04549245</v>
      </c>
      <c r="AI52" s="17"/>
      <c r="AJ52" s="143">
        <v>693.58</v>
      </c>
      <c r="AL52" s="145">
        <f>AG52/AJ52</f>
        <v>0.6056193841373742</v>
      </c>
    </row>
    <row r="53" spans="1:38" ht="12.75" customHeight="1">
      <c r="A53" s="97"/>
      <c r="B53" s="99"/>
      <c r="C53" s="153"/>
      <c r="D53" s="154"/>
      <c r="E53" s="154"/>
      <c r="F53" s="154"/>
      <c r="G53" s="155"/>
      <c r="H53" s="67" t="s">
        <v>10</v>
      </c>
      <c r="I53" s="127" t="s">
        <v>11</v>
      </c>
      <c r="J53" s="128"/>
      <c r="K53" s="129">
        <f>K19</f>
        <v>1892.49</v>
      </c>
      <c r="L53" s="129"/>
      <c r="M53" s="129"/>
      <c r="N53" s="129"/>
      <c r="O53" s="130">
        <f>O52*O19</f>
        <v>0.167005</v>
      </c>
      <c r="P53" s="130"/>
      <c r="Q53" s="130"/>
      <c r="R53" s="130"/>
      <c r="S53" s="130"/>
      <c r="T53" s="129">
        <f>K53*O53</f>
        <v>316.05529244999997</v>
      </c>
      <c r="U53" s="129"/>
      <c r="V53" s="129"/>
      <c r="W53" s="129"/>
      <c r="X53" s="129"/>
      <c r="AG53" s="148"/>
      <c r="AI53" s="17"/>
      <c r="AJ53" s="144"/>
      <c r="AL53" s="146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>
      <c r="A55" s="131" t="s">
        <v>57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</row>
    <row r="56" spans="1:35" ht="51" customHeight="1" hidden="1">
      <c r="A56" s="132" t="s">
        <v>4</v>
      </c>
      <c r="B56" s="133"/>
      <c r="C56" s="134" t="s">
        <v>27</v>
      </c>
      <c r="D56" s="135"/>
      <c r="E56" s="135"/>
      <c r="F56" s="135"/>
      <c r="G56" s="135"/>
      <c r="H56" s="136"/>
      <c r="I56" s="137" t="s">
        <v>5</v>
      </c>
      <c r="J56" s="137"/>
      <c r="K56" s="137" t="s">
        <v>28</v>
      </c>
      <c r="L56" s="137"/>
      <c r="M56" s="137"/>
      <c r="N56" s="137"/>
      <c r="O56" s="137" t="str">
        <f>+O48</f>
        <v>Норматив
 горячей воды
куб.м. ** Гкал/куб.м</v>
      </c>
      <c r="P56" s="137"/>
      <c r="Q56" s="137"/>
      <c r="R56" s="137"/>
      <c r="S56" s="137"/>
      <c r="T56" s="137" t="s">
        <v>6</v>
      </c>
      <c r="U56" s="137"/>
      <c r="V56" s="137"/>
      <c r="W56" s="137"/>
      <c r="X56" s="137"/>
      <c r="AI56" s="17"/>
    </row>
    <row r="57" spans="1:38" ht="12.75" customHeight="1" hidden="1">
      <c r="A57" s="138">
        <v>1</v>
      </c>
      <c r="B57" s="139"/>
      <c r="C57" s="138">
        <v>2</v>
      </c>
      <c r="D57" s="140"/>
      <c r="E57" s="140"/>
      <c r="F57" s="140"/>
      <c r="G57" s="140"/>
      <c r="H57" s="139"/>
      <c r="I57" s="121">
        <v>3</v>
      </c>
      <c r="J57" s="121"/>
      <c r="K57" s="121">
        <v>4</v>
      </c>
      <c r="L57" s="121"/>
      <c r="M57" s="121"/>
      <c r="N57" s="121"/>
      <c r="O57" s="121">
        <v>5</v>
      </c>
      <c r="P57" s="121"/>
      <c r="Q57" s="121"/>
      <c r="R57" s="121"/>
      <c r="S57" s="121"/>
      <c r="T57" s="121">
        <v>6</v>
      </c>
      <c r="U57" s="121"/>
      <c r="V57" s="121"/>
      <c r="W57" s="121"/>
      <c r="X57" s="121"/>
      <c r="AI57" s="17"/>
      <c r="AJ57" s="16"/>
      <c r="AL57" s="16"/>
    </row>
    <row r="58" spans="1:38" ht="12.75" customHeight="1">
      <c r="A58" s="149" t="s">
        <v>7</v>
      </c>
      <c r="B58" s="96"/>
      <c r="C58" s="150" t="s">
        <v>93</v>
      </c>
      <c r="D58" s="151"/>
      <c r="E58" s="151"/>
      <c r="F58" s="151"/>
      <c r="G58" s="152"/>
      <c r="H58" s="67" t="s">
        <v>8</v>
      </c>
      <c r="I58" s="127" t="s">
        <v>9</v>
      </c>
      <c r="J58" s="128"/>
      <c r="K58" s="129">
        <f>K16</f>
        <v>39.54</v>
      </c>
      <c r="L58" s="129"/>
      <c r="M58" s="129"/>
      <c r="N58" s="129"/>
      <c r="O58" s="130">
        <f>+'[6]Шуш_3 эт и выше'!O78</f>
        <v>1.69</v>
      </c>
      <c r="P58" s="130"/>
      <c r="Q58" s="130"/>
      <c r="R58" s="130"/>
      <c r="S58" s="130"/>
      <c r="T58" s="129">
        <f>K58*O58</f>
        <v>66.8226</v>
      </c>
      <c r="U58" s="129"/>
      <c r="V58" s="129"/>
      <c r="W58" s="129"/>
      <c r="X58" s="129"/>
      <c r="AG58" s="147">
        <f>T58+T59</f>
        <v>286.22653565999997</v>
      </c>
      <c r="AI58" s="17"/>
      <c r="AJ58" s="143">
        <v>609.59</v>
      </c>
      <c r="AL58" s="145">
        <f>AG58/AJ58</f>
        <v>0.46953942102068597</v>
      </c>
    </row>
    <row r="59" spans="1:38" ht="12.75" customHeight="1">
      <c r="A59" s="97"/>
      <c r="B59" s="99"/>
      <c r="C59" s="153"/>
      <c r="D59" s="154"/>
      <c r="E59" s="154"/>
      <c r="F59" s="154"/>
      <c r="G59" s="155"/>
      <c r="H59" s="67" t="s">
        <v>10</v>
      </c>
      <c r="I59" s="127" t="s">
        <v>11</v>
      </c>
      <c r="J59" s="128"/>
      <c r="K59" s="129">
        <f>K17</f>
        <v>1892.49</v>
      </c>
      <c r="L59" s="129"/>
      <c r="M59" s="129"/>
      <c r="N59" s="129"/>
      <c r="O59" s="130">
        <f>O58*O17</f>
        <v>0.11593399999999998</v>
      </c>
      <c r="P59" s="130"/>
      <c r="Q59" s="130"/>
      <c r="R59" s="130"/>
      <c r="S59" s="130"/>
      <c r="T59" s="129">
        <f>K59*O59</f>
        <v>219.40393565999997</v>
      </c>
      <c r="U59" s="129"/>
      <c r="V59" s="129"/>
      <c r="W59" s="129"/>
      <c r="X59" s="129"/>
      <c r="AG59" s="148"/>
      <c r="AI59" s="17"/>
      <c r="AJ59" s="144"/>
      <c r="AL59" s="146"/>
    </row>
    <row r="60" spans="1:38" ht="12.75" customHeight="1">
      <c r="A60" s="149" t="s">
        <v>7</v>
      </c>
      <c r="B60" s="96"/>
      <c r="C60" s="150" t="s">
        <v>94</v>
      </c>
      <c r="D60" s="151"/>
      <c r="E60" s="151"/>
      <c r="F60" s="151"/>
      <c r="G60" s="152"/>
      <c r="H60" s="67" t="s">
        <v>8</v>
      </c>
      <c r="I60" s="127" t="s">
        <v>9</v>
      </c>
      <c r="J60" s="128"/>
      <c r="K60" s="129">
        <f>K18</f>
        <v>39.54</v>
      </c>
      <c r="L60" s="129"/>
      <c r="M60" s="129"/>
      <c r="N60" s="129"/>
      <c r="O60" s="130">
        <f>+'[6]Шуш_3 эт и выше'!O80</f>
        <v>1.69</v>
      </c>
      <c r="P60" s="130"/>
      <c r="Q60" s="130"/>
      <c r="R60" s="130"/>
      <c r="S60" s="130"/>
      <c r="T60" s="129">
        <f>K60*O60</f>
        <v>66.8226</v>
      </c>
      <c r="U60" s="129"/>
      <c r="V60" s="129"/>
      <c r="W60" s="129"/>
      <c r="X60" s="129"/>
      <c r="AG60" s="147">
        <f>T60+T61</f>
        <v>269.91516434999994</v>
      </c>
      <c r="AI60" s="17"/>
      <c r="AJ60" s="143">
        <v>609.59</v>
      </c>
      <c r="AL60" s="145">
        <f>AG60/AJ60</f>
        <v>0.4427814832100263</v>
      </c>
    </row>
    <row r="61" spans="1:38" ht="12.75" customHeight="1">
      <c r="A61" s="97"/>
      <c r="B61" s="99"/>
      <c r="C61" s="153"/>
      <c r="D61" s="154"/>
      <c r="E61" s="154"/>
      <c r="F61" s="154"/>
      <c r="G61" s="155"/>
      <c r="H61" s="67" t="s">
        <v>10</v>
      </c>
      <c r="I61" s="127" t="s">
        <v>11</v>
      </c>
      <c r="J61" s="128"/>
      <c r="K61" s="129">
        <f>K19</f>
        <v>1892.49</v>
      </c>
      <c r="L61" s="129"/>
      <c r="M61" s="129"/>
      <c r="N61" s="129"/>
      <c r="O61" s="130">
        <f>O60*O19</f>
        <v>0.107315</v>
      </c>
      <c r="P61" s="130"/>
      <c r="Q61" s="130"/>
      <c r="R61" s="130"/>
      <c r="S61" s="130"/>
      <c r="T61" s="129">
        <f>K61*O61</f>
        <v>203.09256434999998</v>
      </c>
      <c r="U61" s="129"/>
      <c r="V61" s="129"/>
      <c r="W61" s="129"/>
      <c r="X61" s="129"/>
      <c r="AG61" s="148"/>
      <c r="AI61" s="17"/>
      <c r="AJ61" s="144"/>
      <c r="AL61" s="146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24.75" customHeight="1">
      <c r="A63" s="131" t="s">
        <v>58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</row>
    <row r="64" spans="1:35" ht="51" customHeight="1" hidden="1">
      <c r="A64" s="132" t="s">
        <v>4</v>
      </c>
      <c r="B64" s="133"/>
      <c r="C64" s="134" t="s">
        <v>27</v>
      </c>
      <c r="D64" s="135"/>
      <c r="E64" s="135"/>
      <c r="F64" s="135"/>
      <c r="G64" s="135"/>
      <c r="H64" s="136"/>
      <c r="I64" s="137" t="s">
        <v>5</v>
      </c>
      <c r="J64" s="137"/>
      <c r="K64" s="137" t="s">
        <v>28</v>
      </c>
      <c r="L64" s="137"/>
      <c r="M64" s="137"/>
      <c r="N64" s="137"/>
      <c r="O64" s="137" t="str">
        <f>+O56</f>
        <v>Норматив
 горячей воды
куб.м. ** Гкал/куб.м</v>
      </c>
      <c r="P64" s="137"/>
      <c r="Q64" s="137"/>
      <c r="R64" s="137"/>
      <c r="S64" s="137"/>
      <c r="T64" s="137" t="s">
        <v>6</v>
      </c>
      <c r="U64" s="137"/>
      <c r="V64" s="137"/>
      <c r="W64" s="137"/>
      <c r="X64" s="137"/>
      <c r="AI64" s="17"/>
    </row>
    <row r="65" spans="1:38" ht="12.75" customHeight="1" hidden="1">
      <c r="A65" s="138">
        <v>1</v>
      </c>
      <c r="B65" s="139"/>
      <c r="C65" s="138">
        <v>2</v>
      </c>
      <c r="D65" s="140"/>
      <c r="E65" s="140"/>
      <c r="F65" s="140"/>
      <c r="G65" s="140"/>
      <c r="H65" s="139"/>
      <c r="I65" s="121">
        <v>3</v>
      </c>
      <c r="J65" s="121"/>
      <c r="K65" s="121">
        <v>4</v>
      </c>
      <c r="L65" s="121"/>
      <c r="M65" s="121"/>
      <c r="N65" s="121"/>
      <c r="O65" s="121">
        <v>5</v>
      </c>
      <c r="P65" s="121"/>
      <c r="Q65" s="121"/>
      <c r="R65" s="121"/>
      <c r="S65" s="121"/>
      <c r="T65" s="121">
        <v>6</v>
      </c>
      <c r="U65" s="121"/>
      <c r="V65" s="121"/>
      <c r="W65" s="121"/>
      <c r="X65" s="121"/>
      <c r="AI65" s="17"/>
      <c r="AJ65" s="16"/>
      <c r="AL65" s="16"/>
    </row>
    <row r="66" spans="1:38" ht="12.75" customHeight="1">
      <c r="A66" s="149" t="s">
        <v>7</v>
      </c>
      <c r="B66" s="96"/>
      <c r="C66" s="150" t="s">
        <v>93</v>
      </c>
      <c r="D66" s="151"/>
      <c r="E66" s="151"/>
      <c r="F66" s="151"/>
      <c r="G66" s="152"/>
      <c r="H66" s="67" t="s">
        <v>8</v>
      </c>
      <c r="I66" s="127" t="s">
        <v>9</v>
      </c>
      <c r="J66" s="128"/>
      <c r="K66" s="129">
        <f>K16</f>
        <v>39.54</v>
      </c>
      <c r="L66" s="129"/>
      <c r="M66" s="129"/>
      <c r="N66" s="129"/>
      <c r="O66" s="130">
        <f>+'[6]Шуш_3 эт и выше'!O90</f>
        <v>1.24</v>
      </c>
      <c r="P66" s="130"/>
      <c r="Q66" s="130"/>
      <c r="R66" s="130"/>
      <c r="S66" s="130"/>
      <c r="T66" s="129">
        <f>K66*O66</f>
        <v>49.0296</v>
      </c>
      <c r="U66" s="129"/>
      <c r="V66" s="129"/>
      <c r="W66" s="129"/>
      <c r="X66" s="129"/>
      <c r="AG66" s="147">
        <f>T66+T67</f>
        <v>210.01236935999998</v>
      </c>
      <c r="AI66" s="17"/>
      <c r="AJ66" s="143">
        <v>440.15</v>
      </c>
      <c r="AL66" s="145">
        <f>AG66/AJ66</f>
        <v>0.47713817871180275</v>
      </c>
    </row>
    <row r="67" spans="1:38" ht="12.75" customHeight="1">
      <c r="A67" s="97"/>
      <c r="B67" s="99"/>
      <c r="C67" s="153"/>
      <c r="D67" s="154"/>
      <c r="E67" s="154"/>
      <c r="F67" s="154"/>
      <c r="G67" s="155"/>
      <c r="H67" s="67" t="s">
        <v>10</v>
      </c>
      <c r="I67" s="127" t="s">
        <v>11</v>
      </c>
      <c r="J67" s="128"/>
      <c r="K67" s="129">
        <f>K17</f>
        <v>1892.49</v>
      </c>
      <c r="L67" s="129"/>
      <c r="M67" s="129"/>
      <c r="N67" s="129"/>
      <c r="O67" s="130">
        <f>O66*O17</f>
        <v>0.08506399999999999</v>
      </c>
      <c r="P67" s="130"/>
      <c r="Q67" s="130"/>
      <c r="R67" s="130"/>
      <c r="S67" s="130"/>
      <c r="T67" s="129">
        <f>K67*O67</f>
        <v>160.98276935999996</v>
      </c>
      <c r="U67" s="129"/>
      <c r="V67" s="129"/>
      <c r="W67" s="129"/>
      <c r="X67" s="129"/>
      <c r="AG67" s="148"/>
      <c r="AI67" s="17"/>
      <c r="AJ67" s="144"/>
      <c r="AL67" s="146"/>
    </row>
    <row r="68" spans="1:38" ht="12.75" customHeight="1">
      <c r="A68" s="149" t="s">
        <v>7</v>
      </c>
      <c r="B68" s="96"/>
      <c r="C68" s="150" t="s">
        <v>94</v>
      </c>
      <c r="D68" s="151"/>
      <c r="E68" s="151"/>
      <c r="F68" s="151"/>
      <c r="G68" s="152"/>
      <c r="H68" s="67" t="s">
        <v>8</v>
      </c>
      <c r="I68" s="127" t="s">
        <v>9</v>
      </c>
      <c r="J68" s="128"/>
      <c r="K68" s="129">
        <f>K18</f>
        <v>39.54</v>
      </c>
      <c r="L68" s="129"/>
      <c r="M68" s="129"/>
      <c r="N68" s="129"/>
      <c r="O68" s="130">
        <f>+'[6]Шуш_3 эт и выше'!O92</f>
        <v>1.24</v>
      </c>
      <c r="P68" s="130"/>
      <c r="Q68" s="130"/>
      <c r="R68" s="130"/>
      <c r="S68" s="130"/>
      <c r="T68" s="129">
        <f>K68*O68</f>
        <v>49.0296</v>
      </c>
      <c r="U68" s="129"/>
      <c r="V68" s="129"/>
      <c r="W68" s="129"/>
      <c r="X68" s="129"/>
      <c r="AG68" s="147">
        <f>T68+T69</f>
        <v>198.04426260000002</v>
      </c>
      <c r="AI68" s="17"/>
      <c r="AJ68" s="143">
        <v>440.15</v>
      </c>
      <c r="AL68" s="145">
        <f>AG68/AJ68</f>
        <v>0.449947205725321</v>
      </c>
    </row>
    <row r="69" spans="1:38" ht="12.75" customHeight="1">
      <c r="A69" s="97"/>
      <c r="B69" s="99"/>
      <c r="C69" s="153"/>
      <c r="D69" s="154"/>
      <c r="E69" s="154"/>
      <c r="F69" s="154"/>
      <c r="G69" s="155"/>
      <c r="H69" s="67" t="s">
        <v>10</v>
      </c>
      <c r="I69" s="127" t="s">
        <v>11</v>
      </c>
      <c r="J69" s="128"/>
      <c r="K69" s="129">
        <f>K19</f>
        <v>1892.49</v>
      </c>
      <c r="L69" s="129"/>
      <c r="M69" s="129"/>
      <c r="N69" s="129"/>
      <c r="O69" s="130">
        <f>O68*O19</f>
        <v>0.07874</v>
      </c>
      <c r="P69" s="130"/>
      <c r="Q69" s="130"/>
      <c r="R69" s="130"/>
      <c r="S69" s="130"/>
      <c r="T69" s="129">
        <f>K69*O69</f>
        <v>149.0146626</v>
      </c>
      <c r="U69" s="129"/>
      <c r="V69" s="129"/>
      <c r="W69" s="129"/>
      <c r="X69" s="129"/>
      <c r="AG69" s="148"/>
      <c r="AI69" s="17"/>
      <c r="AJ69" s="144"/>
      <c r="AL69" s="146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>
      <c r="A71" s="131" t="s">
        <v>59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</row>
    <row r="72" spans="1:35" ht="51" customHeight="1" hidden="1">
      <c r="A72" s="132" t="s">
        <v>4</v>
      </c>
      <c r="B72" s="133"/>
      <c r="C72" s="134" t="s">
        <v>27</v>
      </c>
      <c r="D72" s="135"/>
      <c r="E72" s="135"/>
      <c r="F72" s="135"/>
      <c r="G72" s="135"/>
      <c r="H72" s="136"/>
      <c r="I72" s="137" t="s">
        <v>5</v>
      </c>
      <c r="J72" s="137"/>
      <c r="K72" s="137" t="s">
        <v>28</v>
      </c>
      <c r="L72" s="137"/>
      <c r="M72" s="137"/>
      <c r="N72" s="137"/>
      <c r="O72" s="137" t="str">
        <f>+O64</f>
        <v>Норматив
 горячей воды
куб.м. ** Гкал/куб.м</v>
      </c>
      <c r="P72" s="137"/>
      <c r="Q72" s="137"/>
      <c r="R72" s="137"/>
      <c r="S72" s="137"/>
      <c r="T72" s="137" t="s">
        <v>6</v>
      </c>
      <c r="U72" s="137"/>
      <c r="V72" s="137"/>
      <c r="W72" s="137"/>
      <c r="X72" s="137"/>
      <c r="AI72" s="17"/>
    </row>
    <row r="73" spans="1:38" ht="12.75" customHeight="1" hidden="1">
      <c r="A73" s="138">
        <v>1</v>
      </c>
      <c r="B73" s="139"/>
      <c r="C73" s="138">
        <v>2</v>
      </c>
      <c r="D73" s="140"/>
      <c r="E73" s="140"/>
      <c r="F73" s="140"/>
      <c r="G73" s="140"/>
      <c r="H73" s="139"/>
      <c r="I73" s="121">
        <v>3</v>
      </c>
      <c r="J73" s="121"/>
      <c r="K73" s="121">
        <v>4</v>
      </c>
      <c r="L73" s="121"/>
      <c r="M73" s="121"/>
      <c r="N73" s="121"/>
      <c r="O73" s="121">
        <v>5</v>
      </c>
      <c r="P73" s="121"/>
      <c r="Q73" s="121"/>
      <c r="R73" s="121"/>
      <c r="S73" s="121"/>
      <c r="T73" s="121">
        <v>6</v>
      </c>
      <c r="U73" s="121"/>
      <c r="V73" s="121"/>
      <c r="W73" s="121"/>
      <c r="X73" s="121"/>
      <c r="AI73" s="17"/>
      <c r="AJ73" s="16"/>
      <c r="AL73" s="16"/>
    </row>
    <row r="74" spans="1:38" ht="12.75" customHeight="1">
      <c r="A74" s="149" t="s">
        <v>7</v>
      </c>
      <c r="B74" s="96"/>
      <c r="C74" s="150" t="s">
        <v>93</v>
      </c>
      <c r="D74" s="151"/>
      <c r="E74" s="151"/>
      <c r="F74" s="151"/>
      <c r="G74" s="152"/>
      <c r="H74" s="67" t="s">
        <v>8</v>
      </c>
      <c r="I74" s="127" t="s">
        <v>9</v>
      </c>
      <c r="J74" s="128"/>
      <c r="K74" s="129">
        <f>K16</f>
        <v>39.54</v>
      </c>
      <c r="L74" s="129"/>
      <c r="M74" s="129"/>
      <c r="N74" s="129"/>
      <c r="O74" s="130">
        <f>+'[6]Шуш_3 эт и выше'!O102</f>
        <v>0.77</v>
      </c>
      <c r="P74" s="130"/>
      <c r="Q74" s="130"/>
      <c r="R74" s="130"/>
      <c r="S74" s="130"/>
      <c r="T74" s="129">
        <f>K74*O74</f>
        <v>30.4458</v>
      </c>
      <c r="U74" s="129"/>
      <c r="V74" s="129"/>
      <c r="W74" s="129"/>
      <c r="X74" s="129"/>
      <c r="AG74" s="147">
        <f>T74+T75</f>
        <v>130.41090677999998</v>
      </c>
      <c r="AI74" s="17"/>
      <c r="AJ74" s="143">
        <v>440.15</v>
      </c>
      <c r="AL74" s="145">
        <f>AG74/AJ74</f>
        <v>0.2962874174258775</v>
      </c>
    </row>
    <row r="75" spans="1:38" ht="12.75" customHeight="1">
      <c r="A75" s="97"/>
      <c r="B75" s="99"/>
      <c r="C75" s="153"/>
      <c r="D75" s="154"/>
      <c r="E75" s="154"/>
      <c r="F75" s="154"/>
      <c r="G75" s="155"/>
      <c r="H75" s="67" t="s">
        <v>10</v>
      </c>
      <c r="I75" s="127" t="s">
        <v>11</v>
      </c>
      <c r="J75" s="128"/>
      <c r="K75" s="129">
        <f>K17</f>
        <v>1892.49</v>
      </c>
      <c r="L75" s="129"/>
      <c r="M75" s="129"/>
      <c r="N75" s="129"/>
      <c r="O75" s="130">
        <f>O74*O17</f>
        <v>0.052821999999999994</v>
      </c>
      <c r="P75" s="130"/>
      <c r="Q75" s="130"/>
      <c r="R75" s="130"/>
      <c r="S75" s="130"/>
      <c r="T75" s="129">
        <f>K75*O75</f>
        <v>99.96510677999999</v>
      </c>
      <c r="U75" s="129"/>
      <c r="V75" s="129"/>
      <c r="W75" s="129"/>
      <c r="X75" s="129"/>
      <c r="AG75" s="148"/>
      <c r="AI75" s="17"/>
      <c r="AJ75" s="144"/>
      <c r="AL75" s="146"/>
    </row>
    <row r="76" spans="1:38" ht="12.75" customHeight="1">
      <c r="A76" s="149" t="s">
        <v>7</v>
      </c>
      <c r="B76" s="96"/>
      <c r="C76" s="150" t="s">
        <v>94</v>
      </c>
      <c r="D76" s="151"/>
      <c r="E76" s="151"/>
      <c r="F76" s="151"/>
      <c r="G76" s="152"/>
      <c r="H76" s="67" t="s">
        <v>8</v>
      </c>
      <c r="I76" s="127" t="s">
        <v>9</v>
      </c>
      <c r="J76" s="128"/>
      <c r="K76" s="129">
        <f>K18</f>
        <v>39.54</v>
      </c>
      <c r="L76" s="129"/>
      <c r="M76" s="129"/>
      <c r="N76" s="129"/>
      <c r="O76" s="130">
        <f>+'[6]Шуш_3 эт и выше'!O104</f>
        <v>0.77</v>
      </c>
      <c r="P76" s="130"/>
      <c r="Q76" s="130"/>
      <c r="R76" s="130"/>
      <c r="S76" s="130"/>
      <c r="T76" s="129">
        <f>K76*O76</f>
        <v>30.4458</v>
      </c>
      <c r="U76" s="129"/>
      <c r="V76" s="129"/>
      <c r="W76" s="129"/>
      <c r="X76" s="129"/>
      <c r="AG76" s="147">
        <f>T76+T77</f>
        <v>122.97909855</v>
      </c>
      <c r="AI76" s="17"/>
      <c r="AJ76" s="143">
        <v>440.15</v>
      </c>
      <c r="AL76" s="145">
        <f>AG76/AJ76</f>
        <v>0.27940270032943315</v>
      </c>
    </row>
    <row r="77" spans="1:38" ht="12.75" customHeight="1">
      <c r="A77" s="97"/>
      <c r="B77" s="99"/>
      <c r="C77" s="153"/>
      <c r="D77" s="154"/>
      <c r="E77" s="154"/>
      <c r="F77" s="154"/>
      <c r="G77" s="155"/>
      <c r="H77" s="67" t="s">
        <v>10</v>
      </c>
      <c r="I77" s="127" t="s">
        <v>11</v>
      </c>
      <c r="J77" s="128"/>
      <c r="K77" s="129">
        <f>K19</f>
        <v>1892.49</v>
      </c>
      <c r="L77" s="129"/>
      <c r="M77" s="129"/>
      <c r="N77" s="129"/>
      <c r="O77" s="130">
        <f>O76*O19</f>
        <v>0.048895</v>
      </c>
      <c r="P77" s="130"/>
      <c r="Q77" s="130"/>
      <c r="R77" s="130"/>
      <c r="S77" s="130"/>
      <c r="T77" s="129">
        <f>K77*O77</f>
        <v>92.53329855</v>
      </c>
      <c r="U77" s="129"/>
      <c r="V77" s="129"/>
      <c r="W77" s="129"/>
      <c r="X77" s="129"/>
      <c r="AG77" s="148"/>
      <c r="AI77" s="17"/>
      <c r="AJ77" s="144"/>
      <c r="AL77" s="146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>
      <c r="A79" s="131" t="s">
        <v>60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</row>
    <row r="80" spans="1:35" ht="51" customHeight="1" hidden="1">
      <c r="A80" s="132" t="s">
        <v>4</v>
      </c>
      <c r="B80" s="133"/>
      <c r="C80" s="134" t="s">
        <v>27</v>
      </c>
      <c r="D80" s="135"/>
      <c r="E80" s="135"/>
      <c r="F80" s="135"/>
      <c r="G80" s="135"/>
      <c r="H80" s="136"/>
      <c r="I80" s="137" t="s">
        <v>5</v>
      </c>
      <c r="J80" s="137"/>
      <c r="K80" s="137" t="s">
        <v>28</v>
      </c>
      <c r="L80" s="137"/>
      <c r="M80" s="137"/>
      <c r="N80" s="137"/>
      <c r="O80" s="137" t="str">
        <f>+O72</f>
        <v>Норматив
 горячей воды
куб.м. ** Гкал/куб.м</v>
      </c>
      <c r="P80" s="137"/>
      <c r="Q80" s="137"/>
      <c r="R80" s="137"/>
      <c r="S80" s="137"/>
      <c r="T80" s="137" t="s">
        <v>6</v>
      </c>
      <c r="U80" s="137"/>
      <c r="V80" s="137"/>
      <c r="W80" s="137"/>
      <c r="X80" s="137"/>
      <c r="AI80" s="17"/>
    </row>
    <row r="81" spans="1:38" ht="12.75" customHeight="1" hidden="1">
      <c r="A81" s="138">
        <v>1</v>
      </c>
      <c r="B81" s="139"/>
      <c r="C81" s="138">
        <v>2</v>
      </c>
      <c r="D81" s="140"/>
      <c r="E81" s="140"/>
      <c r="F81" s="140"/>
      <c r="G81" s="140"/>
      <c r="H81" s="139"/>
      <c r="I81" s="121">
        <v>3</v>
      </c>
      <c r="J81" s="121"/>
      <c r="K81" s="121">
        <v>4</v>
      </c>
      <c r="L81" s="121"/>
      <c r="M81" s="121"/>
      <c r="N81" s="121"/>
      <c r="O81" s="121">
        <v>5</v>
      </c>
      <c r="P81" s="121"/>
      <c r="Q81" s="121"/>
      <c r="R81" s="121"/>
      <c r="S81" s="121"/>
      <c r="T81" s="121">
        <v>6</v>
      </c>
      <c r="U81" s="121"/>
      <c r="V81" s="121"/>
      <c r="W81" s="121"/>
      <c r="X81" s="121"/>
      <c r="AI81" s="17"/>
      <c r="AJ81" s="16"/>
      <c r="AL81" s="16"/>
    </row>
    <row r="82" spans="1:38" ht="12.75" customHeight="1">
      <c r="A82" s="149" t="s">
        <v>7</v>
      </c>
      <c r="B82" s="96"/>
      <c r="C82" s="150" t="s">
        <v>93</v>
      </c>
      <c r="D82" s="151"/>
      <c r="E82" s="151"/>
      <c r="F82" s="151"/>
      <c r="G82" s="152"/>
      <c r="H82" s="67" t="s">
        <v>8</v>
      </c>
      <c r="I82" s="127" t="s">
        <v>9</v>
      </c>
      <c r="J82" s="128"/>
      <c r="K82" s="129">
        <f>K16</f>
        <v>39.54</v>
      </c>
      <c r="L82" s="129"/>
      <c r="M82" s="129"/>
      <c r="N82" s="129"/>
      <c r="O82" s="130">
        <f>+'[6]Шуш_3 эт и выше'!O114</f>
        <v>1.24</v>
      </c>
      <c r="P82" s="130"/>
      <c r="Q82" s="130"/>
      <c r="R82" s="130"/>
      <c r="S82" s="130"/>
      <c r="T82" s="129">
        <f>K82*O82</f>
        <v>49.0296</v>
      </c>
      <c r="U82" s="129"/>
      <c r="V82" s="129"/>
      <c r="W82" s="129"/>
      <c r="X82" s="129"/>
      <c r="AG82" s="147">
        <f>T82+T83</f>
        <v>210.01236935999998</v>
      </c>
      <c r="AI82" s="17"/>
      <c r="AJ82" s="143">
        <v>155.6</v>
      </c>
      <c r="AL82" s="145">
        <f>AG82/AJ82</f>
        <v>1.3496938904884317</v>
      </c>
    </row>
    <row r="83" spans="1:38" ht="13.5" customHeight="1">
      <c r="A83" s="97"/>
      <c r="B83" s="99"/>
      <c r="C83" s="153"/>
      <c r="D83" s="154"/>
      <c r="E83" s="154"/>
      <c r="F83" s="154"/>
      <c r="G83" s="155"/>
      <c r="H83" s="67" t="s">
        <v>10</v>
      </c>
      <c r="I83" s="127" t="s">
        <v>11</v>
      </c>
      <c r="J83" s="128"/>
      <c r="K83" s="129">
        <f>K17</f>
        <v>1892.49</v>
      </c>
      <c r="L83" s="129"/>
      <c r="M83" s="129"/>
      <c r="N83" s="129"/>
      <c r="O83" s="130">
        <f>O82*O17</f>
        <v>0.08506399999999999</v>
      </c>
      <c r="P83" s="130"/>
      <c r="Q83" s="130"/>
      <c r="R83" s="130"/>
      <c r="S83" s="130"/>
      <c r="T83" s="129">
        <f>K83*O83</f>
        <v>160.98276935999996</v>
      </c>
      <c r="U83" s="129"/>
      <c r="V83" s="129"/>
      <c r="W83" s="129"/>
      <c r="X83" s="129"/>
      <c r="AG83" s="148"/>
      <c r="AI83" s="17"/>
      <c r="AJ83" s="144"/>
      <c r="AL83" s="146"/>
    </row>
    <row r="84" spans="1:38" ht="12.75" customHeight="1">
      <c r="A84" s="149" t="s">
        <v>7</v>
      </c>
      <c r="B84" s="96"/>
      <c r="C84" s="150" t="s">
        <v>94</v>
      </c>
      <c r="D84" s="151"/>
      <c r="E84" s="151"/>
      <c r="F84" s="151"/>
      <c r="G84" s="152"/>
      <c r="H84" s="67" t="s">
        <v>8</v>
      </c>
      <c r="I84" s="127" t="s">
        <v>9</v>
      </c>
      <c r="J84" s="128"/>
      <c r="K84" s="129">
        <f>K18</f>
        <v>39.54</v>
      </c>
      <c r="L84" s="129"/>
      <c r="M84" s="129"/>
      <c r="N84" s="129"/>
      <c r="O84" s="130">
        <f>+'[6]Шуш_3 эт и выше'!O116</f>
        <v>1.24</v>
      </c>
      <c r="P84" s="130"/>
      <c r="Q84" s="130"/>
      <c r="R84" s="130"/>
      <c r="S84" s="130"/>
      <c r="T84" s="129">
        <f>K84*O84</f>
        <v>49.0296</v>
      </c>
      <c r="U84" s="129"/>
      <c r="V84" s="129"/>
      <c r="W84" s="129"/>
      <c r="X84" s="129"/>
      <c r="AG84" s="147">
        <f>T84+T85</f>
        <v>198.04426260000002</v>
      </c>
      <c r="AI84" s="17"/>
      <c r="AJ84" s="143">
        <v>155.6</v>
      </c>
      <c r="AL84" s="145">
        <f>AG84/AJ84</f>
        <v>1.2727780372750646</v>
      </c>
    </row>
    <row r="85" spans="1:38" ht="13.5" customHeight="1">
      <c r="A85" s="97"/>
      <c r="B85" s="99"/>
      <c r="C85" s="153"/>
      <c r="D85" s="154"/>
      <c r="E85" s="154"/>
      <c r="F85" s="154"/>
      <c r="G85" s="155"/>
      <c r="H85" s="67" t="s">
        <v>10</v>
      </c>
      <c r="I85" s="127" t="s">
        <v>11</v>
      </c>
      <c r="J85" s="128"/>
      <c r="K85" s="129">
        <f>K19</f>
        <v>1892.49</v>
      </c>
      <c r="L85" s="129"/>
      <c r="M85" s="129"/>
      <c r="N85" s="129"/>
      <c r="O85" s="130">
        <f>O84*O19</f>
        <v>0.07874</v>
      </c>
      <c r="P85" s="130"/>
      <c r="Q85" s="130"/>
      <c r="R85" s="130"/>
      <c r="S85" s="130"/>
      <c r="T85" s="129">
        <f>K85*O85</f>
        <v>149.0146626</v>
      </c>
      <c r="U85" s="129"/>
      <c r="V85" s="129"/>
      <c r="W85" s="129"/>
      <c r="X85" s="129"/>
      <c r="AG85" s="148"/>
      <c r="AI85" s="17"/>
      <c r="AJ85" s="144"/>
      <c r="AL85" s="146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6.25" customHeight="1">
      <c r="A87" s="131" t="s">
        <v>61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</row>
    <row r="88" spans="1:35" ht="51" customHeight="1" hidden="1">
      <c r="A88" s="132" t="s">
        <v>4</v>
      </c>
      <c r="B88" s="133"/>
      <c r="C88" s="134" t="s">
        <v>27</v>
      </c>
      <c r="D88" s="135"/>
      <c r="E88" s="135"/>
      <c r="F88" s="135"/>
      <c r="G88" s="135"/>
      <c r="H88" s="136"/>
      <c r="I88" s="137" t="s">
        <v>5</v>
      </c>
      <c r="J88" s="137"/>
      <c r="K88" s="137" t="s">
        <v>28</v>
      </c>
      <c r="L88" s="137"/>
      <c r="M88" s="137"/>
      <c r="N88" s="137"/>
      <c r="O88" s="137" t="str">
        <f>+O80</f>
        <v>Норматив
 горячей воды
куб.м. ** Гкал/куб.м</v>
      </c>
      <c r="P88" s="137"/>
      <c r="Q88" s="137"/>
      <c r="R88" s="137"/>
      <c r="S88" s="137"/>
      <c r="T88" s="137" t="s">
        <v>6</v>
      </c>
      <c r="U88" s="137"/>
      <c r="V88" s="137"/>
      <c r="W88" s="137"/>
      <c r="X88" s="137"/>
      <c r="AI88" s="17"/>
    </row>
    <row r="89" spans="1:38" ht="12.75" customHeight="1" hidden="1">
      <c r="A89" s="138">
        <v>1</v>
      </c>
      <c r="B89" s="139"/>
      <c r="C89" s="138">
        <v>2</v>
      </c>
      <c r="D89" s="140"/>
      <c r="E89" s="140"/>
      <c r="F89" s="140"/>
      <c r="G89" s="140"/>
      <c r="H89" s="139"/>
      <c r="I89" s="121">
        <v>3</v>
      </c>
      <c r="J89" s="121"/>
      <c r="K89" s="121">
        <v>4</v>
      </c>
      <c r="L89" s="121"/>
      <c r="M89" s="121"/>
      <c r="N89" s="121"/>
      <c r="O89" s="121">
        <v>5</v>
      </c>
      <c r="P89" s="121"/>
      <c r="Q89" s="121"/>
      <c r="R89" s="121"/>
      <c r="S89" s="121"/>
      <c r="T89" s="121">
        <v>6</v>
      </c>
      <c r="U89" s="121"/>
      <c r="V89" s="121"/>
      <c r="W89" s="121"/>
      <c r="X89" s="121"/>
      <c r="AI89" s="17"/>
      <c r="AJ89" s="16"/>
      <c r="AL89" s="16"/>
    </row>
    <row r="90" spans="1:38" ht="12.75" customHeight="1">
      <c r="A90" s="149" t="s">
        <v>7</v>
      </c>
      <c r="B90" s="96"/>
      <c r="C90" s="150" t="s">
        <v>93</v>
      </c>
      <c r="D90" s="151"/>
      <c r="E90" s="151"/>
      <c r="F90" s="151"/>
      <c r="G90" s="152"/>
      <c r="H90" s="67" t="s">
        <v>8</v>
      </c>
      <c r="I90" s="127" t="s">
        <v>9</v>
      </c>
      <c r="J90" s="128"/>
      <c r="K90" s="129">
        <f>K16</f>
        <v>39.54</v>
      </c>
      <c r="L90" s="129"/>
      <c r="M90" s="129"/>
      <c r="N90" s="129"/>
      <c r="O90" s="130">
        <f>+'[6]Шуш_3 эт и выше'!O126</f>
        <v>0.55</v>
      </c>
      <c r="P90" s="130"/>
      <c r="Q90" s="130"/>
      <c r="R90" s="130"/>
      <c r="S90" s="130"/>
      <c r="T90" s="129">
        <f>K90*O90</f>
        <v>21.747</v>
      </c>
      <c r="U90" s="129"/>
      <c r="V90" s="129"/>
      <c r="W90" s="129"/>
      <c r="X90" s="129"/>
      <c r="AG90" s="147">
        <f>T90+T91</f>
        <v>93.1506477</v>
      </c>
      <c r="AI90" s="17"/>
      <c r="AJ90" s="143">
        <v>155.6</v>
      </c>
      <c r="AL90" s="145">
        <f>AG90/AJ90</f>
        <v>0.5986545482005141</v>
      </c>
    </row>
    <row r="91" spans="1:38" ht="12.75" customHeight="1">
      <c r="A91" s="97"/>
      <c r="B91" s="99"/>
      <c r="C91" s="153"/>
      <c r="D91" s="154"/>
      <c r="E91" s="154"/>
      <c r="F91" s="154"/>
      <c r="G91" s="155"/>
      <c r="H91" s="67" t="s">
        <v>10</v>
      </c>
      <c r="I91" s="127" t="s">
        <v>11</v>
      </c>
      <c r="J91" s="128"/>
      <c r="K91" s="129">
        <f>K17</f>
        <v>1892.49</v>
      </c>
      <c r="L91" s="129"/>
      <c r="M91" s="129"/>
      <c r="N91" s="129"/>
      <c r="O91" s="130">
        <f>O90*O17</f>
        <v>0.03773</v>
      </c>
      <c r="P91" s="130"/>
      <c r="Q91" s="130"/>
      <c r="R91" s="130"/>
      <c r="S91" s="130"/>
      <c r="T91" s="129">
        <f>K91*O91</f>
        <v>71.4036477</v>
      </c>
      <c r="U91" s="129"/>
      <c r="V91" s="129"/>
      <c r="W91" s="129"/>
      <c r="X91" s="129"/>
      <c r="AG91" s="148"/>
      <c r="AI91" s="17"/>
      <c r="AJ91" s="144"/>
      <c r="AL91" s="146"/>
    </row>
    <row r="92" spans="1:38" ht="12.75" customHeight="1">
      <c r="A92" s="149" t="s">
        <v>7</v>
      </c>
      <c r="B92" s="96"/>
      <c r="C92" s="150" t="s">
        <v>94</v>
      </c>
      <c r="D92" s="151"/>
      <c r="E92" s="151"/>
      <c r="F92" s="151"/>
      <c r="G92" s="152"/>
      <c r="H92" s="67" t="s">
        <v>8</v>
      </c>
      <c r="I92" s="127" t="s">
        <v>9</v>
      </c>
      <c r="J92" s="128"/>
      <c r="K92" s="129">
        <f>K18</f>
        <v>39.54</v>
      </c>
      <c r="L92" s="129"/>
      <c r="M92" s="129"/>
      <c r="N92" s="129"/>
      <c r="O92" s="130">
        <f>+'[6]Шуш_3 эт и выше'!O128</f>
        <v>0.55</v>
      </c>
      <c r="P92" s="130"/>
      <c r="Q92" s="130"/>
      <c r="R92" s="130"/>
      <c r="S92" s="130"/>
      <c r="T92" s="129">
        <f>K92*O92</f>
        <v>21.747</v>
      </c>
      <c r="U92" s="129"/>
      <c r="V92" s="129"/>
      <c r="W92" s="129"/>
      <c r="X92" s="129"/>
      <c r="AG92" s="147">
        <f>T92+T93</f>
        <v>87.84221325000001</v>
      </c>
      <c r="AI92" s="17"/>
      <c r="AJ92" s="143">
        <v>155.6</v>
      </c>
      <c r="AL92" s="145">
        <f>AG92/AJ92</f>
        <v>0.5645386455655528</v>
      </c>
    </row>
    <row r="93" spans="1:38" ht="12.75" customHeight="1">
      <c r="A93" s="97"/>
      <c r="B93" s="99"/>
      <c r="C93" s="153"/>
      <c r="D93" s="154"/>
      <c r="E93" s="154"/>
      <c r="F93" s="154"/>
      <c r="G93" s="155"/>
      <c r="H93" s="67" t="s">
        <v>10</v>
      </c>
      <c r="I93" s="127" t="s">
        <v>11</v>
      </c>
      <c r="J93" s="128"/>
      <c r="K93" s="129">
        <f>K19</f>
        <v>1892.49</v>
      </c>
      <c r="L93" s="129"/>
      <c r="M93" s="129"/>
      <c r="N93" s="129"/>
      <c r="O93" s="130">
        <f>O92*O19</f>
        <v>0.034925000000000005</v>
      </c>
      <c r="P93" s="130"/>
      <c r="Q93" s="130"/>
      <c r="R93" s="130"/>
      <c r="S93" s="130"/>
      <c r="T93" s="129">
        <f>K93*O93</f>
        <v>66.09521325000001</v>
      </c>
      <c r="U93" s="129"/>
      <c r="V93" s="129"/>
      <c r="W93" s="129"/>
      <c r="X93" s="129"/>
      <c r="AG93" s="148"/>
      <c r="AI93" s="17"/>
      <c r="AJ93" s="144"/>
      <c r="AL93" s="146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>
      <c r="A95" s="131" t="s">
        <v>62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</row>
    <row r="96" spans="1:35" ht="51" customHeight="1">
      <c r="A96" s="132" t="s">
        <v>4</v>
      </c>
      <c r="B96" s="133"/>
      <c r="C96" s="134" t="s">
        <v>27</v>
      </c>
      <c r="D96" s="135"/>
      <c r="E96" s="135"/>
      <c r="F96" s="135"/>
      <c r="G96" s="135"/>
      <c r="H96" s="136"/>
      <c r="I96" s="137" t="s">
        <v>5</v>
      </c>
      <c r="J96" s="137"/>
      <c r="K96" s="137" t="s">
        <v>28</v>
      </c>
      <c r="L96" s="137"/>
      <c r="M96" s="137"/>
      <c r="N96" s="137"/>
      <c r="O96" s="137" t="str">
        <f>+O88</f>
        <v>Норматив
 горячей воды
куб.м. ** Гкал/куб.м</v>
      </c>
      <c r="P96" s="137"/>
      <c r="Q96" s="137"/>
      <c r="R96" s="137"/>
      <c r="S96" s="137"/>
      <c r="T96" s="137" t="s">
        <v>6</v>
      </c>
      <c r="U96" s="137"/>
      <c r="V96" s="137"/>
      <c r="W96" s="137"/>
      <c r="X96" s="137"/>
      <c r="AI96" s="17"/>
    </row>
    <row r="97" spans="1:38" ht="12.75" customHeight="1">
      <c r="A97" s="138">
        <v>1</v>
      </c>
      <c r="B97" s="139"/>
      <c r="C97" s="138">
        <v>2</v>
      </c>
      <c r="D97" s="140"/>
      <c r="E97" s="140"/>
      <c r="F97" s="140"/>
      <c r="G97" s="140"/>
      <c r="H97" s="139"/>
      <c r="I97" s="121">
        <v>3</v>
      </c>
      <c r="J97" s="121"/>
      <c r="K97" s="121">
        <v>4</v>
      </c>
      <c r="L97" s="121"/>
      <c r="M97" s="121"/>
      <c r="N97" s="121"/>
      <c r="O97" s="121">
        <v>5</v>
      </c>
      <c r="P97" s="121"/>
      <c r="Q97" s="121"/>
      <c r="R97" s="121"/>
      <c r="S97" s="121"/>
      <c r="T97" s="121">
        <v>6</v>
      </c>
      <c r="U97" s="121"/>
      <c r="V97" s="121"/>
      <c r="W97" s="121"/>
      <c r="X97" s="121"/>
      <c r="AI97" s="17"/>
      <c r="AJ97" s="16"/>
      <c r="AL97" s="16"/>
    </row>
    <row r="98" spans="1:38" ht="12.75" customHeight="1">
      <c r="A98" s="149" t="s">
        <v>7</v>
      </c>
      <c r="B98" s="96"/>
      <c r="C98" s="150" t="s">
        <v>93</v>
      </c>
      <c r="D98" s="151"/>
      <c r="E98" s="151"/>
      <c r="F98" s="151"/>
      <c r="G98" s="152"/>
      <c r="H98" s="67" t="s">
        <v>8</v>
      </c>
      <c r="I98" s="127" t="s">
        <v>9</v>
      </c>
      <c r="J98" s="128"/>
      <c r="K98" s="129">
        <f>K16</f>
        <v>39.54</v>
      </c>
      <c r="L98" s="129"/>
      <c r="M98" s="129"/>
      <c r="N98" s="129"/>
      <c r="O98" s="130">
        <f>+'[6]Шуш_3 эт и выше'!O138</f>
        <v>1.91</v>
      </c>
      <c r="P98" s="130"/>
      <c r="Q98" s="130"/>
      <c r="R98" s="130"/>
      <c r="S98" s="130"/>
      <c r="T98" s="129">
        <f>K98*O98</f>
        <v>75.5214</v>
      </c>
      <c r="U98" s="129"/>
      <c r="V98" s="129"/>
      <c r="W98" s="129"/>
      <c r="X98" s="129"/>
      <c r="AG98" s="147">
        <f>T98+T99</f>
        <v>323.48679473999994</v>
      </c>
      <c r="AI98" s="17"/>
      <c r="AJ98" s="143">
        <v>375.04</v>
      </c>
      <c r="AL98" s="145">
        <f>AG98/AJ98</f>
        <v>0.862539448432167</v>
      </c>
    </row>
    <row r="99" spans="1:38" ht="12.75" customHeight="1">
      <c r="A99" s="97"/>
      <c r="B99" s="99"/>
      <c r="C99" s="153"/>
      <c r="D99" s="154"/>
      <c r="E99" s="154"/>
      <c r="F99" s="154"/>
      <c r="G99" s="155"/>
      <c r="H99" s="67" t="s">
        <v>10</v>
      </c>
      <c r="I99" s="127" t="s">
        <v>11</v>
      </c>
      <c r="J99" s="128"/>
      <c r="K99" s="129">
        <f>K17</f>
        <v>1892.49</v>
      </c>
      <c r="L99" s="129"/>
      <c r="M99" s="129"/>
      <c r="N99" s="129"/>
      <c r="O99" s="130">
        <f>O98*O17</f>
        <v>0.13102599999999998</v>
      </c>
      <c r="P99" s="130"/>
      <c r="Q99" s="130"/>
      <c r="R99" s="130"/>
      <c r="S99" s="130"/>
      <c r="T99" s="129">
        <f>K99*O99</f>
        <v>247.96539473999997</v>
      </c>
      <c r="U99" s="129"/>
      <c r="V99" s="129"/>
      <c r="W99" s="129"/>
      <c r="X99" s="129"/>
      <c r="AG99" s="148"/>
      <c r="AI99" s="17"/>
      <c r="AJ99" s="144"/>
      <c r="AL99" s="146"/>
    </row>
    <row r="100" spans="1:38" ht="12.75" customHeight="1">
      <c r="A100" s="149" t="s">
        <v>7</v>
      </c>
      <c r="B100" s="96"/>
      <c r="C100" s="150" t="s">
        <v>94</v>
      </c>
      <c r="D100" s="151"/>
      <c r="E100" s="151"/>
      <c r="F100" s="151"/>
      <c r="G100" s="152"/>
      <c r="H100" s="67" t="s">
        <v>8</v>
      </c>
      <c r="I100" s="127" t="s">
        <v>9</v>
      </c>
      <c r="J100" s="128"/>
      <c r="K100" s="129">
        <f>K18</f>
        <v>39.54</v>
      </c>
      <c r="L100" s="129"/>
      <c r="M100" s="129"/>
      <c r="N100" s="129"/>
      <c r="O100" s="130">
        <f>+'[6]Шуш_3 эт и выше'!O140</f>
        <v>1.91</v>
      </c>
      <c r="P100" s="130"/>
      <c r="Q100" s="130"/>
      <c r="R100" s="130"/>
      <c r="S100" s="130"/>
      <c r="T100" s="129">
        <f>K100*O100</f>
        <v>75.5214</v>
      </c>
      <c r="U100" s="129"/>
      <c r="V100" s="129"/>
      <c r="W100" s="129"/>
      <c r="X100" s="129"/>
      <c r="AG100" s="147">
        <f>T100+T101</f>
        <v>305.05204964999996</v>
      </c>
      <c r="AI100" s="17"/>
      <c r="AJ100" s="143">
        <v>375.04</v>
      </c>
      <c r="AL100" s="145">
        <f>AG100/AJ100</f>
        <v>0.8133853712937286</v>
      </c>
    </row>
    <row r="101" spans="1:38" ht="12.75" customHeight="1">
      <c r="A101" s="97"/>
      <c r="B101" s="99"/>
      <c r="C101" s="153"/>
      <c r="D101" s="154"/>
      <c r="E101" s="154"/>
      <c r="F101" s="154"/>
      <c r="G101" s="155"/>
      <c r="H101" s="67" t="s">
        <v>10</v>
      </c>
      <c r="I101" s="127" t="s">
        <v>11</v>
      </c>
      <c r="J101" s="128"/>
      <c r="K101" s="129">
        <f>K19</f>
        <v>1892.49</v>
      </c>
      <c r="L101" s="129"/>
      <c r="M101" s="129"/>
      <c r="N101" s="129"/>
      <c r="O101" s="130">
        <f>O100*O19</f>
        <v>0.12128499999999999</v>
      </c>
      <c r="P101" s="130"/>
      <c r="Q101" s="130"/>
      <c r="R101" s="130"/>
      <c r="S101" s="130"/>
      <c r="T101" s="129">
        <f>K101*O101</f>
        <v>229.53064965</v>
      </c>
      <c r="U101" s="129"/>
      <c r="V101" s="129"/>
      <c r="W101" s="129"/>
      <c r="X101" s="129"/>
      <c r="AG101" s="148"/>
      <c r="AI101" s="17"/>
      <c r="AJ101" s="144"/>
      <c r="AL101" s="146"/>
    </row>
    <row r="102" spans="4:35" ht="12.75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 hidden="1">
      <c r="A103" s="142" t="s">
        <v>44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6"/>
      <c r="AG103" s="16"/>
      <c r="AH103" s="19"/>
      <c r="AI103" s="20"/>
      <c r="AJ103"/>
      <c r="AL103"/>
    </row>
    <row r="104" spans="1:35" s="5" customFormat="1" ht="15" hidden="1">
      <c r="A104" s="141" t="s">
        <v>3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/>
      <c r="AI104" s="22"/>
    </row>
    <row r="105" ht="12.75" hidden="1">
      <c r="AI105" s="17"/>
    </row>
    <row r="106" spans="1:35" ht="45.75" customHeight="1" hidden="1">
      <c r="A106" s="132" t="s">
        <v>4</v>
      </c>
      <c r="B106" s="133"/>
      <c r="C106" s="134" t="s">
        <v>27</v>
      </c>
      <c r="D106" s="135"/>
      <c r="E106" s="135"/>
      <c r="F106" s="135"/>
      <c r="G106" s="135"/>
      <c r="H106" s="136"/>
      <c r="I106" s="137" t="s">
        <v>5</v>
      </c>
      <c r="J106" s="137"/>
      <c r="K106" s="137" t="s">
        <v>28</v>
      </c>
      <c r="L106" s="137"/>
      <c r="M106" s="137"/>
      <c r="N106" s="137"/>
      <c r="O106" s="137" t="s">
        <v>45</v>
      </c>
      <c r="P106" s="137"/>
      <c r="Q106" s="137"/>
      <c r="R106" s="137"/>
      <c r="S106" s="137"/>
      <c r="T106" s="137" t="s">
        <v>6</v>
      </c>
      <c r="U106" s="137"/>
      <c r="V106" s="137"/>
      <c r="W106" s="137"/>
      <c r="X106" s="137"/>
      <c r="AI106" s="17"/>
    </row>
    <row r="107" spans="1:38" s="23" customFormat="1" ht="12.75" hidden="1">
      <c r="A107" s="138">
        <v>1</v>
      </c>
      <c r="B107" s="139"/>
      <c r="C107" s="138">
        <v>2</v>
      </c>
      <c r="D107" s="140"/>
      <c r="E107" s="140"/>
      <c r="F107" s="140"/>
      <c r="G107" s="140"/>
      <c r="H107" s="139"/>
      <c r="I107" s="121">
        <v>3</v>
      </c>
      <c r="J107" s="121"/>
      <c r="K107" s="121">
        <v>4</v>
      </c>
      <c r="L107" s="121"/>
      <c r="M107" s="121"/>
      <c r="N107" s="121"/>
      <c r="O107" s="121">
        <v>5</v>
      </c>
      <c r="P107" s="121"/>
      <c r="Q107" s="121"/>
      <c r="R107" s="121"/>
      <c r="S107" s="121"/>
      <c r="T107" s="121">
        <v>6</v>
      </c>
      <c r="U107" s="121"/>
      <c r="V107" s="121"/>
      <c r="W107" s="121"/>
      <c r="X107" s="121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 hidden="1">
      <c r="A108" s="122" t="s">
        <v>46</v>
      </c>
      <c r="B108" s="123"/>
      <c r="C108" s="124" t="s">
        <v>47</v>
      </c>
      <c r="D108" s="125"/>
      <c r="E108" s="125"/>
      <c r="F108" s="125"/>
      <c r="G108" s="125"/>
      <c r="H108" s="126"/>
      <c r="I108" s="127" t="s">
        <v>9</v>
      </c>
      <c r="J108" s="128"/>
      <c r="K108" s="156">
        <v>14.77</v>
      </c>
      <c r="L108" s="156"/>
      <c r="M108" s="156"/>
      <c r="N108" s="156"/>
      <c r="O108" s="164">
        <v>0</v>
      </c>
      <c r="P108" s="164"/>
      <c r="Q108" s="164"/>
      <c r="R108" s="164"/>
      <c r="S108" s="164"/>
      <c r="T108" s="129">
        <f>K108</f>
        <v>14.77</v>
      </c>
      <c r="U108" s="129"/>
      <c r="V108" s="129"/>
      <c r="W108" s="129"/>
      <c r="X108" s="129"/>
      <c r="AG108" s="32">
        <f>+T108</f>
        <v>14.77</v>
      </c>
      <c r="AI108" s="17"/>
      <c r="AJ108" s="42">
        <v>151.33</v>
      </c>
      <c r="AL108" s="88">
        <f>AG108/AJ108</f>
        <v>0.097601268750413</v>
      </c>
    </row>
    <row r="109" ht="9" customHeight="1" hidden="1">
      <c r="AI109" s="17"/>
    </row>
    <row r="110" spans="1:35" s="5" customFormat="1" ht="15" hidden="1">
      <c r="A110" s="141" t="s">
        <v>12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25"/>
      <c r="AG110" s="25"/>
      <c r="AH110"/>
      <c r="AI110" s="22"/>
    </row>
    <row r="111" spans="1:38" s="21" customFormat="1" ht="15" hidden="1">
      <c r="A111" s="142" t="s">
        <v>48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6"/>
      <c r="AG111" s="16"/>
      <c r="AH111" s="19"/>
      <c r="AI111" s="20"/>
      <c r="AJ111" s="48"/>
      <c r="AL111" s="48"/>
    </row>
    <row r="112" ht="6" customHeight="1" hidden="1">
      <c r="AI112" s="17"/>
    </row>
    <row r="113" spans="1:33" s="27" customFormat="1" ht="27" customHeight="1" hidden="1">
      <c r="A113" s="131" t="s">
        <v>52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26"/>
      <c r="AG113" s="26"/>
    </row>
    <row r="114" spans="1:35" ht="51" customHeight="1" hidden="1">
      <c r="A114" s="132" t="s">
        <v>4</v>
      </c>
      <c r="B114" s="133"/>
      <c r="C114" s="134" t="s">
        <v>27</v>
      </c>
      <c r="D114" s="135"/>
      <c r="E114" s="135"/>
      <c r="F114" s="135"/>
      <c r="G114" s="135"/>
      <c r="H114" s="136"/>
      <c r="I114" s="137" t="s">
        <v>5</v>
      </c>
      <c r="J114" s="137"/>
      <c r="K114" s="137" t="s">
        <v>28</v>
      </c>
      <c r="L114" s="137"/>
      <c r="M114" s="137"/>
      <c r="N114" s="137"/>
      <c r="O114" s="137" t="s">
        <v>63</v>
      </c>
      <c r="P114" s="137"/>
      <c r="Q114" s="137"/>
      <c r="R114" s="137"/>
      <c r="S114" s="137"/>
      <c r="T114" s="137" t="s">
        <v>6</v>
      </c>
      <c r="U114" s="137"/>
      <c r="V114" s="137"/>
      <c r="W114" s="137"/>
      <c r="X114" s="137"/>
      <c r="AI114" s="17"/>
    </row>
    <row r="115" spans="1:38" ht="12.75" customHeight="1" hidden="1">
      <c r="A115" s="138">
        <v>1</v>
      </c>
      <c r="B115" s="139"/>
      <c r="C115" s="138">
        <v>2</v>
      </c>
      <c r="D115" s="140"/>
      <c r="E115" s="140"/>
      <c r="F115" s="140"/>
      <c r="G115" s="140"/>
      <c r="H115" s="139"/>
      <c r="I115" s="121">
        <v>3</v>
      </c>
      <c r="J115" s="121"/>
      <c r="K115" s="121">
        <v>4</v>
      </c>
      <c r="L115" s="121"/>
      <c r="M115" s="121"/>
      <c r="N115" s="121"/>
      <c r="O115" s="121">
        <v>5</v>
      </c>
      <c r="P115" s="121"/>
      <c r="Q115" s="121"/>
      <c r="R115" s="121"/>
      <c r="S115" s="121"/>
      <c r="T115" s="121">
        <v>6</v>
      </c>
      <c r="U115" s="121"/>
      <c r="V115" s="121"/>
      <c r="W115" s="121"/>
      <c r="X115" s="121"/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 hidden="1">
      <c r="A116" s="122" t="s">
        <v>46</v>
      </c>
      <c r="B116" s="123"/>
      <c r="C116" s="124" t="s">
        <v>47</v>
      </c>
      <c r="D116" s="125"/>
      <c r="E116" s="125"/>
      <c r="F116" s="125"/>
      <c r="G116" s="125"/>
      <c r="H116" s="126"/>
      <c r="I116" s="127" t="s">
        <v>9</v>
      </c>
      <c r="J116" s="128"/>
      <c r="K116" s="129">
        <f>K108</f>
        <v>14.77</v>
      </c>
      <c r="L116" s="129"/>
      <c r="M116" s="129"/>
      <c r="N116" s="129"/>
      <c r="O116" s="130">
        <v>4.26</v>
      </c>
      <c r="P116" s="130"/>
      <c r="Q116" s="130"/>
      <c r="R116" s="130"/>
      <c r="S116" s="130"/>
      <c r="T116" s="129">
        <f>K116*O116</f>
        <v>62.920199999999994</v>
      </c>
      <c r="U116" s="129"/>
      <c r="V116" s="129"/>
      <c r="W116" s="129"/>
      <c r="X116" s="129"/>
      <c r="AG116" s="32">
        <f>+T116</f>
        <v>62.920199999999994</v>
      </c>
      <c r="AI116" s="17"/>
      <c r="AJ116" s="43">
        <v>844.99</v>
      </c>
      <c r="AL116" s="88">
        <f>AG116/AJ116</f>
        <v>0.07446265636279718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5.5" customHeight="1" hidden="1">
      <c r="A118" s="131" t="s">
        <v>54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26"/>
      <c r="AG118" s="26"/>
    </row>
    <row r="119" spans="1:35" ht="51" customHeight="1" hidden="1">
      <c r="A119" s="132" t="s">
        <v>4</v>
      </c>
      <c r="B119" s="133"/>
      <c r="C119" s="134" t="s">
        <v>27</v>
      </c>
      <c r="D119" s="135"/>
      <c r="E119" s="135"/>
      <c r="F119" s="135"/>
      <c r="G119" s="135"/>
      <c r="H119" s="136"/>
      <c r="I119" s="137" t="s">
        <v>5</v>
      </c>
      <c r="J119" s="137"/>
      <c r="K119" s="137" t="s">
        <v>28</v>
      </c>
      <c r="L119" s="137"/>
      <c r="M119" s="137"/>
      <c r="N119" s="137"/>
      <c r="O119" s="137" t="str">
        <f>+O114</f>
        <v>Норматив
 расхода питьевой воды, м3 **</v>
      </c>
      <c r="P119" s="137"/>
      <c r="Q119" s="137"/>
      <c r="R119" s="137"/>
      <c r="S119" s="137"/>
      <c r="T119" s="137" t="s">
        <v>6</v>
      </c>
      <c r="U119" s="137"/>
      <c r="V119" s="137"/>
      <c r="W119" s="137"/>
      <c r="X119" s="137"/>
      <c r="AI119" s="17"/>
    </row>
    <row r="120" spans="1:38" ht="12.75" customHeight="1" hidden="1">
      <c r="A120" s="138">
        <v>1</v>
      </c>
      <c r="B120" s="139"/>
      <c r="C120" s="138">
        <v>2</v>
      </c>
      <c r="D120" s="140"/>
      <c r="E120" s="140"/>
      <c r="F120" s="140"/>
      <c r="G120" s="140"/>
      <c r="H120" s="139"/>
      <c r="I120" s="121">
        <v>3</v>
      </c>
      <c r="J120" s="121"/>
      <c r="K120" s="121">
        <v>4</v>
      </c>
      <c r="L120" s="121"/>
      <c r="M120" s="121"/>
      <c r="N120" s="121"/>
      <c r="O120" s="121">
        <v>5</v>
      </c>
      <c r="P120" s="121"/>
      <c r="Q120" s="121"/>
      <c r="R120" s="121"/>
      <c r="S120" s="121"/>
      <c r="T120" s="121">
        <v>6</v>
      </c>
      <c r="U120" s="121"/>
      <c r="V120" s="121"/>
      <c r="W120" s="121"/>
      <c r="X120" s="121"/>
      <c r="AI120" s="17"/>
      <c r="AJ120" s="16"/>
      <c r="AL120" s="16"/>
    </row>
    <row r="121" spans="1:38" ht="12.75" customHeight="1" hidden="1">
      <c r="A121" s="122" t="s">
        <v>46</v>
      </c>
      <c r="B121" s="123"/>
      <c r="C121" s="124" t="s">
        <v>47</v>
      </c>
      <c r="D121" s="125"/>
      <c r="E121" s="125"/>
      <c r="F121" s="125"/>
      <c r="G121" s="125"/>
      <c r="H121" s="126"/>
      <c r="I121" s="127" t="s">
        <v>9</v>
      </c>
      <c r="J121" s="128"/>
      <c r="K121" s="129">
        <f>K108</f>
        <v>14.77</v>
      </c>
      <c r="L121" s="129"/>
      <c r="M121" s="129"/>
      <c r="N121" s="129"/>
      <c r="O121" s="130">
        <v>4.22</v>
      </c>
      <c r="P121" s="130"/>
      <c r="Q121" s="130"/>
      <c r="R121" s="130"/>
      <c r="S121" s="130"/>
      <c r="T121" s="129">
        <f>K121*O121</f>
        <v>62.32939999999999</v>
      </c>
      <c r="U121" s="129"/>
      <c r="V121" s="129"/>
      <c r="W121" s="129"/>
      <c r="X121" s="129"/>
      <c r="AG121" s="32">
        <f>+T121</f>
        <v>62.32939999999999</v>
      </c>
      <c r="AI121" s="17"/>
      <c r="AJ121" s="43">
        <v>810.49</v>
      </c>
      <c r="AL121" s="88">
        <f>AG121/AJ121</f>
        <v>0.0769033547607003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" customHeight="1" hidden="1">
      <c r="A123" s="131" t="s">
        <v>55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</row>
    <row r="124" spans="1:35" ht="51" customHeight="1" hidden="1">
      <c r="A124" s="132" t="s">
        <v>4</v>
      </c>
      <c r="B124" s="133"/>
      <c r="C124" s="134" t="s">
        <v>27</v>
      </c>
      <c r="D124" s="135"/>
      <c r="E124" s="135"/>
      <c r="F124" s="135"/>
      <c r="G124" s="135"/>
      <c r="H124" s="136"/>
      <c r="I124" s="137" t="s">
        <v>5</v>
      </c>
      <c r="J124" s="137"/>
      <c r="K124" s="137" t="s">
        <v>28</v>
      </c>
      <c r="L124" s="137"/>
      <c r="M124" s="137"/>
      <c r="N124" s="137"/>
      <c r="O124" s="137" t="str">
        <f>+O114</f>
        <v>Норматив
 расхода питьевой воды, м3 **</v>
      </c>
      <c r="P124" s="137"/>
      <c r="Q124" s="137"/>
      <c r="R124" s="137"/>
      <c r="S124" s="137"/>
      <c r="T124" s="137" t="s">
        <v>6</v>
      </c>
      <c r="U124" s="137"/>
      <c r="V124" s="137"/>
      <c r="W124" s="137"/>
      <c r="X124" s="137"/>
      <c r="AI124" s="17"/>
    </row>
    <row r="125" spans="1:38" ht="12.75" customHeight="1" hidden="1">
      <c r="A125" s="138">
        <v>1</v>
      </c>
      <c r="B125" s="139"/>
      <c r="C125" s="138">
        <v>2</v>
      </c>
      <c r="D125" s="140"/>
      <c r="E125" s="140"/>
      <c r="F125" s="140"/>
      <c r="G125" s="140"/>
      <c r="H125" s="139"/>
      <c r="I125" s="121">
        <v>3</v>
      </c>
      <c r="J125" s="121"/>
      <c r="K125" s="121">
        <v>4</v>
      </c>
      <c r="L125" s="121"/>
      <c r="M125" s="121"/>
      <c r="N125" s="121"/>
      <c r="O125" s="121">
        <v>5</v>
      </c>
      <c r="P125" s="121"/>
      <c r="Q125" s="121"/>
      <c r="R125" s="121"/>
      <c r="S125" s="121"/>
      <c r="T125" s="121">
        <v>6</v>
      </c>
      <c r="U125" s="121"/>
      <c r="V125" s="121"/>
      <c r="W125" s="121"/>
      <c r="X125" s="121"/>
      <c r="AI125" s="17"/>
      <c r="AJ125" s="16"/>
      <c r="AL125" s="16"/>
    </row>
    <row r="126" spans="1:38" ht="12.75" customHeight="1" hidden="1">
      <c r="A126" s="122" t="s">
        <v>46</v>
      </c>
      <c r="B126" s="123"/>
      <c r="C126" s="124" t="s">
        <v>47</v>
      </c>
      <c r="D126" s="125"/>
      <c r="E126" s="125"/>
      <c r="F126" s="125"/>
      <c r="G126" s="125"/>
      <c r="H126" s="126"/>
      <c r="I126" s="127" t="s">
        <v>9</v>
      </c>
      <c r="J126" s="128"/>
      <c r="K126" s="129">
        <f>K108</f>
        <v>14.77</v>
      </c>
      <c r="L126" s="129"/>
      <c r="M126" s="129"/>
      <c r="N126" s="129"/>
      <c r="O126" s="130">
        <v>4.17</v>
      </c>
      <c r="P126" s="130"/>
      <c r="Q126" s="130"/>
      <c r="R126" s="130"/>
      <c r="S126" s="130"/>
      <c r="T126" s="129">
        <f>K126*O126</f>
        <v>61.5909</v>
      </c>
      <c r="U126" s="129"/>
      <c r="V126" s="129"/>
      <c r="W126" s="129"/>
      <c r="X126" s="129"/>
      <c r="AG126" s="32">
        <f>+T126</f>
        <v>61.5909</v>
      </c>
      <c r="AI126" s="17"/>
      <c r="AJ126" s="43">
        <v>777.52</v>
      </c>
      <c r="AL126" s="88">
        <f>AG126/AJ126</f>
        <v>0.07921455396645745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0" customHeight="1" hidden="1">
      <c r="A128" s="131" t="s">
        <v>56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</row>
    <row r="129" spans="1:35" ht="51" customHeight="1" hidden="1">
      <c r="A129" s="132" t="s">
        <v>4</v>
      </c>
      <c r="B129" s="133"/>
      <c r="C129" s="134" t="s">
        <v>27</v>
      </c>
      <c r="D129" s="135"/>
      <c r="E129" s="135"/>
      <c r="F129" s="135"/>
      <c r="G129" s="135"/>
      <c r="H129" s="136"/>
      <c r="I129" s="137" t="s">
        <v>5</v>
      </c>
      <c r="J129" s="137"/>
      <c r="K129" s="137" t="s">
        <v>28</v>
      </c>
      <c r="L129" s="137"/>
      <c r="M129" s="137"/>
      <c r="N129" s="137"/>
      <c r="O129" s="137" t="str">
        <f>+O114</f>
        <v>Норматив
 расхода питьевой воды, м3 **</v>
      </c>
      <c r="P129" s="137"/>
      <c r="Q129" s="137"/>
      <c r="R129" s="137"/>
      <c r="S129" s="137"/>
      <c r="T129" s="137" t="s">
        <v>6</v>
      </c>
      <c r="U129" s="137"/>
      <c r="V129" s="137"/>
      <c r="W129" s="137"/>
      <c r="X129" s="137"/>
      <c r="AI129" s="17"/>
    </row>
    <row r="130" spans="1:38" ht="12.75" customHeight="1" hidden="1">
      <c r="A130" s="138">
        <v>1</v>
      </c>
      <c r="B130" s="139"/>
      <c r="C130" s="138">
        <v>2</v>
      </c>
      <c r="D130" s="140"/>
      <c r="E130" s="140"/>
      <c r="F130" s="140"/>
      <c r="G130" s="140"/>
      <c r="H130" s="139"/>
      <c r="I130" s="121">
        <v>3</v>
      </c>
      <c r="J130" s="121"/>
      <c r="K130" s="121">
        <v>4</v>
      </c>
      <c r="L130" s="121"/>
      <c r="M130" s="121"/>
      <c r="N130" s="121"/>
      <c r="O130" s="121">
        <v>5</v>
      </c>
      <c r="P130" s="121"/>
      <c r="Q130" s="121"/>
      <c r="R130" s="121"/>
      <c r="S130" s="121"/>
      <c r="T130" s="121">
        <v>6</v>
      </c>
      <c r="U130" s="121"/>
      <c r="V130" s="121"/>
      <c r="W130" s="121"/>
      <c r="X130" s="121"/>
      <c r="AI130" s="17"/>
      <c r="AJ130" s="16"/>
      <c r="AL130" s="16"/>
    </row>
    <row r="131" spans="1:38" ht="12.75" customHeight="1" hidden="1">
      <c r="A131" s="122" t="s">
        <v>46</v>
      </c>
      <c r="B131" s="123"/>
      <c r="C131" s="124" t="s">
        <v>47</v>
      </c>
      <c r="D131" s="125"/>
      <c r="E131" s="125"/>
      <c r="F131" s="125"/>
      <c r="G131" s="125"/>
      <c r="H131" s="126"/>
      <c r="I131" s="127" t="s">
        <v>9</v>
      </c>
      <c r="J131" s="128"/>
      <c r="K131" s="129">
        <f>K108</f>
        <v>14.77</v>
      </c>
      <c r="L131" s="129"/>
      <c r="M131" s="129"/>
      <c r="N131" s="129"/>
      <c r="O131" s="130">
        <v>3.73</v>
      </c>
      <c r="P131" s="130"/>
      <c r="Q131" s="130"/>
      <c r="R131" s="130"/>
      <c r="S131" s="130"/>
      <c r="T131" s="129">
        <f>K131*O131</f>
        <v>55.092099999999995</v>
      </c>
      <c r="U131" s="129"/>
      <c r="V131" s="129"/>
      <c r="W131" s="129"/>
      <c r="X131" s="129"/>
      <c r="AG131" s="32">
        <f>+T131</f>
        <v>55.092099999999995</v>
      </c>
      <c r="AI131" s="17"/>
      <c r="AJ131" s="43">
        <v>693.58</v>
      </c>
      <c r="AL131" s="88">
        <f>AG131/AJ131</f>
        <v>0.07943150033161278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33" customHeight="1" hidden="1">
      <c r="A133" s="131" t="s">
        <v>57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</row>
    <row r="134" spans="1:35" ht="51" customHeight="1" hidden="1">
      <c r="A134" s="132" t="s">
        <v>4</v>
      </c>
      <c r="B134" s="133"/>
      <c r="C134" s="134" t="s">
        <v>27</v>
      </c>
      <c r="D134" s="135"/>
      <c r="E134" s="135"/>
      <c r="F134" s="135"/>
      <c r="G134" s="135"/>
      <c r="H134" s="136"/>
      <c r="I134" s="137" t="s">
        <v>5</v>
      </c>
      <c r="J134" s="137"/>
      <c r="K134" s="137" t="s">
        <v>28</v>
      </c>
      <c r="L134" s="137"/>
      <c r="M134" s="137"/>
      <c r="N134" s="137"/>
      <c r="O134" s="137" t="str">
        <f>+O114</f>
        <v>Норматив
 расхода питьевой воды, м3 **</v>
      </c>
      <c r="P134" s="137"/>
      <c r="Q134" s="137"/>
      <c r="R134" s="137"/>
      <c r="S134" s="137"/>
      <c r="T134" s="137" t="s">
        <v>6</v>
      </c>
      <c r="U134" s="137"/>
      <c r="V134" s="137"/>
      <c r="W134" s="137"/>
      <c r="X134" s="137"/>
      <c r="AI134" s="17"/>
    </row>
    <row r="135" spans="1:38" ht="12.75" customHeight="1" hidden="1">
      <c r="A135" s="138">
        <v>1</v>
      </c>
      <c r="B135" s="139"/>
      <c r="C135" s="138">
        <v>2</v>
      </c>
      <c r="D135" s="140"/>
      <c r="E135" s="140"/>
      <c r="F135" s="140"/>
      <c r="G135" s="140"/>
      <c r="H135" s="139"/>
      <c r="I135" s="121">
        <v>3</v>
      </c>
      <c r="J135" s="121"/>
      <c r="K135" s="121">
        <v>4</v>
      </c>
      <c r="L135" s="121"/>
      <c r="M135" s="121"/>
      <c r="N135" s="121"/>
      <c r="O135" s="121">
        <v>5</v>
      </c>
      <c r="P135" s="121"/>
      <c r="Q135" s="121"/>
      <c r="R135" s="121"/>
      <c r="S135" s="121"/>
      <c r="T135" s="121">
        <v>6</v>
      </c>
      <c r="U135" s="121"/>
      <c r="V135" s="121"/>
      <c r="W135" s="121"/>
      <c r="X135" s="121"/>
      <c r="AI135" s="17"/>
      <c r="AJ135" s="16"/>
      <c r="AL135" s="16"/>
    </row>
    <row r="136" spans="1:38" ht="12.75" customHeight="1" hidden="1">
      <c r="A136" s="122" t="s">
        <v>46</v>
      </c>
      <c r="B136" s="123"/>
      <c r="C136" s="124" t="s">
        <v>47</v>
      </c>
      <c r="D136" s="125"/>
      <c r="E136" s="125"/>
      <c r="F136" s="125"/>
      <c r="G136" s="125"/>
      <c r="H136" s="126"/>
      <c r="I136" s="127" t="s">
        <v>9</v>
      </c>
      <c r="J136" s="128"/>
      <c r="K136" s="129">
        <f>K108</f>
        <v>14.77</v>
      </c>
      <c r="L136" s="129"/>
      <c r="M136" s="129"/>
      <c r="N136" s="129"/>
      <c r="O136" s="130">
        <v>2.97</v>
      </c>
      <c r="P136" s="130"/>
      <c r="Q136" s="130"/>
      <c r="R136" s="130"/>
      <c r="S136" s="130"/>
      <c r="T136" s="129">
        <f>K136*O136</f>
        <v>43.8669</v>
      </c>
      <c r="U136" s="129"/>
      <c r="V136" s="129"/>
      <c r="W136" s="129"/>
      <c r="X136" s="129"/>
      <c r="AG136" s="32">
        <f>+T136</f>
        <v>43.8669</v>
      </c>
      <c r="AI136" s="17"/>
      <c r="AJ136" s="43">
        <v>609.59</v>
      </c>
      <c r="AL136" s="88">
        <f>AG136/AJ136</f>
        <v>0.07196131826309486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5.5" customHeight="1" hidden="1">
      <c r="A138" s="131" t="s">
        <v>58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</row>
    <row r="139" spans="1:35" ht="51" customHeight="1" hidden="1">
      <c r="A139" s="132" t="s">
        <v>4</v>
      </c>
      <c r="B139" s="133"/>
      <c r="C139" s="134" t="s">
        <v>27</v>
      </c>
      <c r="D139" s="135"/>
      <c r="E139" s="135"/>
      <c r="F139" s="135"/>
      <c r="G139" s="135"/>
      <c r="H139" s="136"/>
      <c r="I139" s="137" t="s">
        <v>5</v>
      </c>
      <c r="J139" s="137"/>
      <c r="K139" s="137" t="s">
        <v>28</v>
      </c>
      <c r="L139" s="137"/>
      <c r="M139" s="137"/>
      <c r="N139" s="137"/>
      <c r="O139" s="137" t="str">
        <f>+O114</f>
        <v>Норматив
 расхода питьевой воды, м3 **</v>
      </c>
      <c r="P139" s="137"/>
      <c r="Q139" s="137"/>
      <c r="R139" s="137"/>
      <c r="S139" s="137"/>
      <c r="T139" s="137" t="s">
        <v>6</v>
      </c>
      <c r="U139" s="137"/>
      <c r="V139" s="137"/>
      <c r="W139" s="137"/>
      <c r="X139" s="137"/>
      <c r="AI139" s="17"/>
    </row>
    <row r="140" spans="1:38" ht="12.75" customHeight="1" hidden="1">
      <c r="A140" s="138">
        <v>1</v>
      </c>
      <c r="B140" s="139"/>
      <c r="C140" s="138">
        <v>2</v>
      </c>
      <c r="D140" s="140"/>
      <c r="E140" s="140"/>
      <c r="F140" s="140"/>
      <c r="G140" s="140"/>
      <c r="H140" s="139"/>
      <c r="I140" s="121">
        <v>3</v>
      </c>
      <c r="J140" s="121"/>
      <c r="K140" s="121">
        <v>4</v>
      </c>
      <c r="L140" s="121"/>
      <c r="M140" s="121"/>
      <c r="N140" s="121"/>
      <c r="O140" s="121">
        <v>5</v>
      </c>
      <c r="P140" s="121"/>
      <c r="Q140" s="121"/>
      <c r="R140" s="121"/>
      <c r="S140" s="121"/>
      <c r="T140" s="121">
        <v>6</v>
      </c>
      <c r="U140" s="121"/>
      <c r="V140" s="121"/>
      <c r="W140" s="121"/>
      <c r="X140" s="121"/>
      <c r="AI140" s="17"/>
      <c r="AJ140" s="16"/>
      <c r="AL140" s="16"/>
    </row>
    <row r="141" spans="1:38" ht="12.75" customHeight="1" hidden="1">
      <c r="A141" s="122" t="s">
        <v>46</v>
      </c>
      <c r="B141" s="123"/>
      <c r="C141" s="124" t="s">
        <v>47</v>
      </c>
      <c r="D141" s="125"/>
      <c r="E141" s="125"/>
      <c r="F141" s="125"/>
      <c r="G141" s="125"/>
      <c r="H141" s="126"/>
      <c r="I141" s="127" t="s">
        <v>9</v>
      </c>
      <c r="J141" s="128"/>
      <c r="K141" s="129">
        <f>K108</f>
        <v>14.77</v>
      </c>
      <c r="L141" s="129"/>
      <c r="M141" s="129"/>
      <c r="N141" s="129"/>
      <c r="O141" s="130">
        <v>2.62</v>
      </c>
      <c r="P141" s="130"/>
      <c r="Q141" s="130"/>
      <c r="R141" s="130"/>
      <c r="S141" s="130"/>
      <c r="T141" s="129">
        <f>K141*O141</f>
        <v>38.6974</v>
      </c>
      <c r="U141" s="129"/>
      <c r="V141" s="129"/>
      <c r="W141" s="129"/>
      <c r="X141" s="129"/>
      <c r="AG141" s="32">
        <f>+T141</f>
        <v>38.6974</v>
      </c>
      <c r="AI141" s="17"/>
      <c r="AJ141" s="43">
        <v>440.15</v>
      </c>
      <c r="AL141" s="88">
        <f>AG141/AJ141</f>
        <v>0.0879186640917869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7" customHeight="1" hidden="1">
      <c r="A143" s="131" t="s">
        <v>59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</row>
    <row r="144" spans="1:35" ht="51" customHeight="1" hidden="1">
      <c r="A144" s="132" t="s">
        <v>4</v>
      </c>
      <c r="B144" s="133"/>
      <c r="C144" s="134" t="s">
        <v>27</v>
      </c>
      <c r="D144" s="135"/>
      <c r="E144" s="135"/>
      <c r="F144" s="135"/>
      <c r="G144" s="135"/>
      <c r="H144" s="136"/>
      <c r="I144" s="137" t="s">
        <v>5</v>
      </c>
      <c r="J144" s="137"/>
      <c r="K144" s="137" t="s">
        <v>28</v>
      </c>
      <c r="L144" s="137"/>
      <c r="M144" s="137"/>
      <c r="N144" s="137"/>
      <c r="O144" s="137" t="str">
        <f>+O114</f>
        <v>Норматив
 расхода питьевой воды, м3 **</v>
      </c>
      <c r="P144" s="137"/>
      <c r="Q144" s="137"/>
      <c r="R144" s="137"/>
      <c r="S144" s="137"/>
      <c r="T144" s="137" t="s">
        <v>6</v>
      </c>
      <c r="U144" s="137"/>
      <c r="V144" s="137"/>
      <c r="W144" s="137"/>
      <c r="X144" s="137"/>
      <c r="AI144" s="17"/>
    </row>
    <row r="145" spans="1:38" ht="12.75" customHeight="1" hidden="1">
      <c r="A145" s="138">
        <v>1</v>
      </c>
      <c r="B145" s="139"/>
      <c r="C145" s="138">
        <v>2</v>
      </c>
      <c r="D145" s="140"/>
      <c r="E145" s="140"/>
      <c r="F145" s="140"/>
      <c r="G145" s="140"/>
      <c r="H145" s="139"/>
      <c r="I145" s="121">
        <v>3</v>
      </c>
      <c r="J145" s="121"/>
      <c r="K145" s="121">
        <v>4</v>
      </c>
      <c r="L145" s="121"/>
      <c r="M145" s="121"/>
      <c r="N145" s="121"/>
      <c r="O145" s="121">
        <v>5</v>
      </c>
      <c r="P145" s="121"/>
      <c r="Q145" s="121"/>
      <c r="R145" s="121"/>
      <c r="S145" s="121"/>
      <c r="T145" s="121">
        <v>6</v>
      </c>
      <c r="U145" s="121"/>
      <c r="V145" s="121"/>
      <c r="W145" s="121"/>
      <c r="X145" s="121"/>
      <c r="AI145" s="17"/>
      <c r="AJ145" s="16"/>
      <c r="AL145" s="16"/>
    </row>
    <row r="146" spans="1:38" ht="12.75" customHeight="1" hidden="1">
      <c r="A146" s="122" t="s">
        <v>46</v>
      </c>
      <c r="B146" s="123"/>
      <c r="C146" s="124" t="s">
        <v>47</v>
      </c>
      <c r="D146" s="125"/>
      <c r="E146" s="125"/>
      <c r="F146" s="125"/>
      <c r="G146" s="125"/>
      <c r="H146" s="126"/>
      <c r="I146" s="127" t="s">
        <v>9</v>
      </c>
      <c r="J146" s="128"/>
      <c r="K146" s="129">
        <f>K108</f>
        <v>14.77</v>
      </c>
      <c r="L146" s="129"/>
      <c r="M146" s="129"/>
      <c r="N146" s="129"/>
      <c r="O146" s="130">
        <v>2.32</v>
      </c>
      <c r="P146" s="130"/>
      <c r="Q146" s="130"/>
      <c r="R146" s="130"/>
      <c r="S146" s="130"/>
      <c r="T146" s="129">
        <f>K146*O146</f>
        <v>34.2664</v>
      </c>
      <c r="U146" s="129"/>
      <c r="V146" s="129"/>
      <c r="W146" s="129"/>
      <c r="X146" s="129"/>
      <c r="AG146" s="32">
        <f>+T146</f>
        <v>34.2664</v>
      </c>
      <c r="AI146" s="17"/>
      <c r="AJ146" s="43">
        <v>440.15</v>
      </c>
      <c r="AL146" s="88">
        <f>AG146/AJ146</f>
        <v>0.07785164148585709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 hidden="1">
      <c r="A148" s="131" t="s">
        <v>60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</row>
    <row r="149" spans="1:35" ht="51" customHeight="1" hidden="1">
      <c r="A149" s="132" t="s">
        <v>4</v>
      </c>
      <c r="B149" s="133"/>
      <c r="C149" s="134" t="s">
        <v>27</v>
      </c>
      <c r="D149" s="135"/>
      <c r="E149" s="135"/>
      <c r="F149" s="135"/>
      <c r="G149" s="135"/>
      <c r="H149" s="136"/>
      <c r="I149" s="137" t="s">
        <v>5</v>
      </c>
      <c r="J149" s="137"/>
      <c r="K149" s="137" t="s">
        <v>28</v>
      </c>
      <c r="L149" s="137"/>
      <c r="M149" s="137"/>
      <c r="N149" s="137"/>
      <c r="O149" s="137" t="s">
        <v>45</v>
      </c>
      <c r="P149" s="137"/>
      <c r="Q149" s="137"/>
      <c r="R149" s="137"/>
      <c r="S149" s="137"/>
      <c r="T149" s="137" t="s">
        <v>6</v>
      </c>
      <c r="U149" s="137"/>
      <c r="V149" s="137"/>
      <c r="W149" s="137"/>
      <c r="X149" s="137"/>
      <c r="AI149" s="17"/>
    </row>
    <row r="150" spans="1:38" ht="12.75" customHeight="1" hidden="1">
      <c r="A150" s="138">
        <v>1</v>
      </c>
      <c r="B150" s="139"/>
      <c r="C150" s="138">
        <v>2</v>
      </c>
      <c r="D150" s="140"/>
      <c r="E150" s="140"/>
      <c r="F150" s="140"/>
      <c r="G150" s="140"/>
      <c r="H150" s="139"/>
      <c r="I150" s="121">
        <v>3</v>
      </c>
      <c r="J150" s="121"/>
      <c r="K150" s="121">
        <v>4</v>
      </c>
      <c r="L150" s="121"/>
      <c r="M150" s="121"/>
      <c r="N150" s="121"/>
      <c r="O150" s="121">
        <v>5</v>
      </c>
      <c r="P150" s="121"/>
      <c r="Q150" s="121"/>
      <c r="R150" s="121"/>
      <c r="S150" s="121"/>
      <c r="T150" s="121">
        <v>6</v>
      </c>
      <c r="U150" s="121"/>
      <c r="V150" s="121"/>
      <c r="W150" s="121"/>
      <c r="X150" s="121"/>
      <c r="AI150" s="17"/>
      <c r="AJ150" s="16"/>
      <c r="AL150" s="16"/>
    </row>
    <row r="151" spans="1:38" ht="12.75" customHeight="1" hidden="1">
      <c r="A151" s="122" t="s">
        <v>46</v>
      </c>
      <c r="B151" s="123"/>
      <c r="C151" s="124" t="s">
        <v>47</v>
      </c>
      <c r="D151" s="125"/>
      <c r="E151" s="125"/>
      <c r="F151" s="125"/>
      <c r="G151" s="125"/>
      <c r="H151" s="126"/>
      <c r="I151" s="127" t="s">
        <v>9</v>
      </c>
      <c r="J151" s="128"/>
      <c r="K151" s="129">
        <f>K108</f>
        <v>14.77</v>
      </c>
      <c r="L151" s="129"/>
      <c r="M151" s="129"/>
      <c r="N151" s="129"/>
      <c r="O151" s="130">
        <v>1.91</v>
      </c>
      <c r="P151" s="130"/>
      <c r="Q151" s="130"/>
      <c r="R151" s="130"/>
      <c r="S151" s="130"/>
      <c r="T151" s="129">
        <f>K151*O151</f>
        <v>28.2107</v>
      </c>
      <c r="U151" s="129"/>
      <c r="V151" s="129"/>
      <c r="W151" s="129"/>
      <c r="X151" s="129"/>
      <c r="AG151" s="32">
        <f>+T151</f>
        <v>28.2107</v>
      </c>
      <c r="AI151" s="17"/>
      <c r="AJ151" s="43">
        <v>155.6</v>
      </c>
      <c r="AL151" s="88">
        <f>AG151/AJ151</f>
        <v>0.18130269922879177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 hidden="1">
      <c r="A153" s="131" t="s">
        <v>61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</row>
    <row r="154" spans="1:35" ht="51" customHeight="1" hidden="1">
      <c r="A154" s="132" t="s">
        <v>4</v>
      </c>
      <c r="B154" s="133"/>
      <c r="C154" s="134" t="s">
        <v>27</v>
      </c>
      <c r="D154" s="135"/>
      <c r="E154" s="135"/>
      <c r="F154" s="135"/>
      <c r="G154" s="135"/>
      <c r="H154" s="136"/>
      <c r="I154" s="137" t="s">
        <v>5</v>
      </c>
      <c r="J154" s="137"/>
      <c r="K154" s="137" t="s">
        <v>28</v>
      </c>
      <c r="L154" s="137"/>
      <c r="M154" s="137"/>
      <c r="N154" s="137"/>
      <c r="O154" s="137" t="s">
        <v>45</v>
      </c>
      <c r="P154" s="137"/>
      <c r="Q154" s="137"/>
      <c r="R154" s="137"/>
      <c r="S154" s="137"/>
      <c r="T154" s="137" t="s">
        <v>6</v>
      </c>
      <c r="U154" s="137"/>
      <c r="V154" s="137"/>
      <c r="W154" s="137"/>
      <c r="X154" s="137"/>
      <c r="AI154" s="17"/>
    </row>
    <row r="155" spans="1:38" ht="12.75" customHeight="1" hidden="1">
      <c r="A155" s="138">
        <v>1</v>
      </c>
      <c r="B155" s="139"/>
      <c r="C155" s="138">
        <v>2</v>
      </c>
      <c r="D155" s="140"/>
      <c r="E155" s="140"/>
      <c r="F155" s="140"/>
      <c r="G155" s="140"/>
      <c r="H155" s="139"/>
      <c r="I155" s="121">
        <v>3</v>
      </c>
      <c r="J155" s="121"/>
      <c r="K155" s="121">
        <v>4</v>
      </c>
      <c r="L155" s="121"/>
      <c r="M155" s="121"/>
      <c r="N155" s="121"/>
      <c r="O155" s="121">
        <v>5</v>
      </c>
      <c r="P155" s="121"/>
      <c r="Q155" s="121"/>
      <c r="R155" s="121"/>
      <c r="S155" s="121"/>
      <c r="T155" s="121">
        <v>6</v>
      </c>
      <c r="U155" s="121"/>
      <c r="V155" s="121"/>
      <c r="W155" s="121"/>
      <c r="X155" s="121"/>
      <c r="AI155" s="17"/>
      <c r="AJ155" s="16"/>
      <c r="AL155" s="16"/>
    </row>
    <row r="156" spans="1:38" ht="12.75" customHeight="1" hidden="1">
      <c r="A156" s="122" t="s">
        <v>46</v>
      </c>
      <c r="B156" s="123"/>
      <c r="C156" s="124" t="s">
        <v>47</v>
      </c>
      <c r="D156" s="125"/>
      <c r="E156" s="125"/>
      <c r="F156" s="125"/>
      <c r="G156" s="125"/>
      <c r="H156" s="126"/>
      <c r="I156" s="127" t="s">
        <v>9</v>
      </c>
      <c r="J156" s="128"/>
      <c r="K156" s="129">
        <f>K108</f>
        <v>14.77</v>
      </c>
      <c r="L156" s="129"/>
      <c r="M156" s="129"/>
      <c r="N156" s="129"/>
      <c r="O156" s="130">
        <v>1.17</v>
      </c>
      <c r="P156" s="130"/>
      <c r="Q156" s="130"/>
      <c r="R156" s="130"/>
      <c r="S156" s="130"/>
      <c r="T156" s="129">
        <f>K156*O156</f>
        <v>17.2809</v>
      </c>
      <c r="U156" s="129"/>
      <c r="V156" s="129"/>
      <c r="W156" s="129"/>
      <c r="X156" s="129"/>
      <c r="AG156" s="32">
        <f>+T156</f>
        <v>17.2809</v>
      </c>
      <c r="AI156" s="17"/>
      <c r="AJ156" s="43">
        <v>155.6</v>
      </c>
      <c r="AL156" s="88">
        <f>AG156/AJ156</f>
        <v>0.11105976863753213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 hidden="1">
      <c r="A158" s="131" t="s">
        <v>62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</row>
    <row r="159" spans="1:35" ht="51" customHeight="1" hidden="1">
      <c r="A159" s="132" t="s">
        <v>4</v>
      </c>
      <c r="B159" s="133"/>
      <c r="C159" s="134" t="s">
        <v>27</v>
      </c>
      <c r="D159" s="135"/>
      <c r="E159" s="135"/>
      <c r="F159" s="135"/>
      <c r="G159" s="135"/>
      <c r="H159" s="136"/>
      <c r="I159" s="137" t="s">
        <v>5</v>
      </c>
      <c r="J159" s="137"/>
      <c r="K159" s="137" t="s">
        <v>28</v>
      </c>
      <c r="L159" s="137"/>
      <c r="M159" s="137"/>
      <c r="N159" s="137"/>
      <c r="O159" s="137" t="s">
        <v>45</v>
      </c>
      <c r="P159" s="137"/>
      <c r="Q159" s="137"/>
      <c r="R159" s="137"/>
      <c r="S159" s="137"/>
      <c r="T159" s="137" t="s">
        <v>6</v>
      </c>
      <c r="U159" s="137"/>
      <c r="V159" s="137"/>
      <c r="W159" s="137"/>
      <c r="X159" s="137"/>
      <c r="AI159" s="17"/>
    </row>
    <row r="160" spans="1:38" ht="12.75" customHeight="1" hidden="1">
      <c r="A160" s="138">
        <v>1</v>
      </c>
      <c r="B160" s="139"/>
      <c r="C160" s="138">
        <v>2</v>
      </c>
      <c r="D160" s="140"/>
      <c r="E160" s="140"/>
      <c r="F160" s="140"/>
      <c r="G160" s="140"/>
      <c r="H160" s="139"/>
      <c r="I160" s="121">
        <v>3</v>
      </c>
      <c r="J160" s="121"/>
      <c r="K160" s="121">
        <v>4</v>
      </c>
      <c r="L160" s="121"/>
      <c r="M160" s="121"/>
      <c r="N160" s="121"/>
      <c r="O160" s="121">
        <v>5</v>
      </c>
      <c r="P160" s="121"/>
      <c r="Q160" s="121"/>
      <c r="R160" s="121"/>
      <c r="S160" s="121"/>
      <c r="T160" s="121">
        <v>6</v>
      </c>
      <c r="U160" s="121"/>
      <c r="V160" s="121"/>
      <c r="W160" s="121"/>
      <c r="X160" s="121"/>
      <c r="AI160" s="17"/>
      <c r="AJ160" s="16"/>
      <c r="AL160" s="16"/>
    </row>
    <row r="161" spans="1:38" ht="12.75" customHeight="1" hidden="1">
      <c r="A161" s="122" t="s">
        <v>46</v>
      </c>
      <c r="B161" s="123"/>
      <c r="C161" s="124" t="s">
        <v>47</v>
      </c>
      <c r="D161" s="125"/>
      <c r="E161" s="125"/>
      <c r="F161" s="125"/>
      <c r="G161" s="125"/>
      <c r="H161" s="126"/>
      <c r="I161" s="127" t="s">
        <v>9</v>
      </c>
      <c r="J161" s="128"/>
      <c r="K161" s="129">
        <f>K108</f>
        <v>14.77</v>
      </c>
      <c r="L161" s="129"/>
      <c r="M161" s="129"/>
      <c r="N161" s="129"/>
      <c r="O161" s="130">
        <v>2.97</v>
      </c>
      <c r="P161" s="130"/>
      <c r="Q161" s="130"/>
      <c r="R161" s="130"/>
      <c r="S161" s="130"/>
      <c r="T161" s="129">
        <f>K161*O161</f>
        <v>43.8669</v>
      </c>
      <c r="U161" s="129"/>
      <c r="V161" s="129"/>
      <c r="W161" s="129"/>
      <c r="X161" s="129"/>
      <c r="AG161" s="32">
        <f>+T161</f>
        <v>43.8669</v>
      </c>
      <c r="AI161" s="17"/>
      <c r="AJ161" s="43">
        <v>375.04</v>
      </c>
      <c r="AL161" s="88">
        <f>AG161/AJ161</f>
        <v>0.11696592363481229</v>
      </c>
    </row>
    <row r="162" spans="4:35" ht="9" customHeight="1" hidden="1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 hidden="1">
      <c r="A163" s="142" t="s">
        <v>49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6"/>
      <c r="AG163" s="16"/>
      <c r="AH163" s="19"/>
      <c r="AI163" s="20"/>
      <c r="AJ163" s="48"/>
      <c r="AL163" s="48"/>
    </row>
    <row r="164" ht="6.75" customHeight="1" hidden="1">
      <c r="AI164" s="17"/>
    </row>
    <row r="165" spans="1:33" s="27" customFormat="1" ht="28.5" customHeight="1" hidden="1">
      <c r="A165" s="131" t="s">
        <v>64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26"/>
      <c r="AG165" s="26"/>
    </row>
    <row r="166" spans="1:35" ht="51" customHeight="1" hidden="1">
      <c r="A166" s="132" t="s">
        <v>4</v>
      </c>
      <c r="B166" s="133"/>
      <c r="C166" s="134" t="s">
        <v>27</v>
      </c>
      <c r="D166" s="135"/>
      <c r="E166" s="135"/>
      <c r="F166" s="135"/>
      <c r="G166" s="135"/>
      <c r="H166" s="136"/>
      <c r="I166" s="137" t="s">
        <v>5</v>
      </c>
      <c r="J166" s="137"/>
      <c r="K166" s="137" t="s">
        <v>28</v>
      </c>
      <c r="L166" s="137"/>
      <c r="M166" s="137"/>
      <c r="N166" s="137"/>
      <c r="O166" s="137" t="s">
        <v>45</v>
      </c>
      <c r="P166" s="137"/>
      <c r="Q166" s="137"/>
      <c r="R166" s="137"/>
      <c r="S166" s="137"/>
      <c r="T166" s="137" t="s">
        <v>6</v>
      </c>
      <c r="U166" s="137"/>
      <c r="V166" s="137"/>
      <c r="W166" s="137"/>
      <c r="X166" s="137"/>
      <c r="AI166" s="17"/>
    </row>
    <row r="167" spans="1:38" ht="12.75" customHeight="1" hidden="1">
      <c r="A167" s="138">
        <v>1</v>
      </c>
      <c r="B167" s="139"/>
      <c r="C167" s="138">
        <v>2</v>
      </c>
      <c r="D167" s="140"/>
      <c r="E167" s="140"/>
      <c r="F167" s="140"/>
      <c r="G167" s="140"/>
      <c r="H167" s="139"/>
      <c r="I167" s="121">
        <v>3</v>
      </c>
      <c r="J167" s="121"/>
      <c r="K167" s="121">
        <v>4</v>
      </c>
      <c r="L167" s="121"/>
      <c r="M167" s="121"/>
      <c r="N167" s="121"/>
      <c r="O167" s="121">
        <v>5</v>
      </c>
      <c r="P167" s="121"/>
      <c r="Q167" s="121"/>
      <c r="R167" s="121"/>
      <c r="S167" s="121"/>
      <c r="T167" s="121">
        <v>6</v>
      </c>
      <c r="U167" s="121"/>
      <c r="V167" s="121"/>
      <c r="W167" s="121"/>
      <c r="X167" s="121"/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 hidden="1">
      <c r="A168" s="122" t="s">
        <v>46</v>
      </c>
      <c r="B168" s="123"/>
      <c r="C168" s="124" t="s">
        <v>47</v>
      </c>
      <c r="D168" s="125"/>
      <c r="E168" s="125"/>
      <c r="F168" s="125"/>
      <c r="G168" s="125"/>
      <c r="H168" s="126"/>
      <c r="I168" s="127" t="s">
        <v>9</v>
      </c>
      <c r="J168" s="128"/>
      <c r="K168" s="129">
        <f>+K161</f>
        <v>14.77</v>
      </c>
      <c r="L168" s="129"/>
      <c r="M168" s="129"/>
      <c r="N168" s="129"/>
      <c r="O168" s="130">
        <v>7.56</v>
      </c>
      <c r="P168" s="130"/>
      <c r="Q168" s="130"/>
      <c r="R168" s="130"/>
      <c r="S168" s="130"/>
      <c r="T168" s="129">
        <f>K168*O168</f>
        <v>111.6612</v>
      </c>
      <c r="U168" s="129"/>
      <c r="V168" s="129"/>
      <c r="W168" s="129"/>
      <c r="X168" s="129"/>
      <c r="AG168" s="32">
        <f>+T168</f>
        <v>111.6612</v>
      </c>
      <c r="AI168" s="17"/>
      <c r="AJ168" s="43">
        <v>844.99</v>
      </c>
      <c r="AL168" s="88">
        <f>AG168/AJ168</f>
        <v>0.13214499579876685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 hidden="1">
      <c r="A170" s="131" t="s">
        <v>65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26"/>
      <c r="AG170" s="26"/>
    </row>
    <row r="171" spans="1:35" ht="51" customHeight="1" hidden="1">
      <c r="A171" s="132" t="s">
        <v>4</v>
      </c>
      <c r="B171" s="133"/>
      <c r="C171" s="134" t="s">
        <v>27</v>
      </c>
      <c r="D171" s="135"/>
      <c r="E171" s="135"/>
      <c r="F171" s="135"/>
      <c r="G171" s="135"/>
      <c r="H171" s="136"/>
      <c r="I171" s="137" t="s">
        <v>5</v>
      </c>
      <c r="J171" s="137"/>
      <c r="K171" s="137" t="s">
        <v>28</v>
      </c>
      <c r="L171" s="137"/>
      <c r="M171" s="137"/>
      <c r="N171" s="137"/>
      <c r="O171" s="137" t="s">
        <v>45</v>
      </c>
      <c r="P171" s="137"/>
      <c r="Q171" s="137"/>
      <c r="R171" s="137"/>
      <c r="S171" s="137"/>
      <c r="T171" s="137" t="s">
        <v>6</v>
      </c>
      <c r="U171" s="137"/>
      <c r="V171" s="137"/>
      <c r="W171" s="137"/>
      <c r="X171" s="137"/>
      <c r="AI171" s="17"/>
    </row>
    <row r="172" spans="1:38" ht="12.75" customHeight="1" hidden="1">
      <c r="A172" s="138">
        <v>1</v>
      </c>
      <c r="B172" s="139"/>
      <c r="C172" s="138">
        <v>2</v>
      </c>
      <c r="D172" s="140"/>
      <c r="E172" s="140"/>
      <c r="F172" s="140"/>
      <c r="G172" s="140"/>
      <c r="H172" s="139"/>
      <c r="I172" s="121">
        <v>3</v>
      </c>
      <c r="J172" s="121"/>
      <c r="K172" s="121">
        <v>4</v>
      </c>
      <c r="L172" s="121"/>
      <c r="M172" s="121"/>
      <c r="N172" s="121"/>
      <c r="O172" s="121">
        <v>5</v>
      </c>
      <c r="P172" s="121"/>
      <c r="Q172" s="121"/>
      <c r="R172" s="121"/>
      <c r="S172" s="121"/>
      <c r="T172" s="121">
        <v>6</v>
      </c>
      <c r="U172" s="121"/>
      <c r="V172" s="121"/>
      <c r="W172" s="121"/>
      <c r="X172" s="121"/>
      <c r="AI172" s="17"/>
      <c r="AJ172" s="16"/>
      <c r="AL172" s="16"/>
    </row>
    <row r="173" spans="1:38" ht="12.75" customHeight="1" hidden="1">
      <c r="A173" s="122" t="s">
        <v>46</v>
      </c>
      <c r="B173" s="123"/>
      <c r="C173" s="124" t="s">
        <v>47</v>
      </c>
      <c r="D173" s="125"/>
      <c r="E173" s="125"/>
      <c r="F173" s="125"/>
      <c r="G173" s="125"/>
      <c r="H173" s="126"/>
      <c r="I173" s="127" t="s">
        <v>9</v>
      </c>
      <c r="J173" s="128"/>
      <c r="K173" s="129">
        <f>+K168</f>
        <v>14.77</v>
      </c>
      <c r="L173" s="129"/>
      <c r="M173" s="129"/>
      <c r="N173" s="129"/>
      <c r="O173" s="130">
        <v>7.46</v>
      </c>
      <c r="P173" s="130"/>
      <c r="Q173" s="130"/>
      <c r="R173" s="130"/>
      <c r="S173" s="130"/>
      <c r="T173" s="129">
        <f>K173*O173</f>
        <v>110.18419999999999</v>
      </c>
      <c r="U173" s="129"/>
      <c r="V173" s="129"/>
      <c r="W173" s="129"/>
      <c r="X173" s="129"/>
      <c r="AG173" s="32">
        <f>+T173</f>
        <v>110.18419999999999</v>
      </c>
      <c r="AI173" s="17"/>
      <c r="AJ173" s="43">
        <v>810.49</v>
      </c>
      <c r="AL173" s="88">
        <f>AG173/AJ173</f>
        <v>0.13594763661488726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33.75" customHeight="1" hidden="1">
      <c r="A175" s="131" t="s">
        <v>66</v>
      </c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</row>
    <row r="176" spans="1:35" ht="51" customHeight="1" hidden="1">
      <c r="A176" s="132" t="s">
        <v>4</v>
      </c>
      <c r="B176" s="133"/>
      <c r="C176" s="134" t="s">
        <v>27</v>
      </c>
      <c r="D176" s="135"/>
      <c r="E176" s="135"/>
      <c r="F176" s="135"/>
      <c r="G176" s="135"/>
      <c r="H176" s="136"/>
      <c r="I176" s="137" t="s">
        <v>5</v>
      </c>
      <c r="J176" s="137"/>
      <c r="K176" s="137" t="s">
        <v>28</v>
      </c>
      <c r="L176" s="137"/>
      <c r="M176" s="137"/>
      <c r="N176" s="137"/>
      <c r="O176" s="137" t="s">
        <v>45</v>
      </c>
      <c r="P176" s="137"/>
      <c r="Q176" s="137"/>
      <c r="R176" s="137"/>
      <c r="S176" s="137"/>
      <c r="T176" s="137" t="s">
        <v>6</v>
      </c>
      <c r="U176" s="137"/>
      <c r="V176" s="137"/>
      <c r="W176" s="137"/>
      <c r="X176" s="137"/>
      <c r="AI176" s="17"/>
    </row>
    <row r="177" spans="1:38" ht="12.75" customHeight="1" hidden="1">
      <c r="A177" s="138">
        <v>1</v>
      </c>
      <c r="B177" s="139"/>
      <c r="C177" s="138">
        <v>2</v>
      </c>
      <c r="D177" s="140"/>
      <c r="E177" s="140"/>
      <c r="F177" s="140"/>
      <c r="G177" s="140"/>
      <c r="H177" s="139"/>
      <c r="I177" s="121">
        <v>3</v>
      </c>
      <c r="J177" s="121"/>
      <c r="K177" s="121">
        <v>4</v>
      </c>
      <c r="L177" s="121"/>
      <c r="M177" s="121"/>
      <c r="N177" s="121"/>
      <c r="O177" s="121">
        <v>5</v>
      </c>
      <c r="P177" s="121"/>
      <c r="Q177" s="121"/>
      <c r="R177" s="121"/>
      <c r="S177" s="121"/>
      <c r="T177" s="121">
        <v>6</v>
      </c>
      <c r="U177" s="121"/>
      <c r="V177" s="121"/>
      <c r="W177" s="121"/>
      <c r="X177" s="121"/>
      <c r="AI177" s="17"/>
      <c r="AJ177" s="16"/>
      <c r="AL177" s="16"/>
    </row>
    <row r="178" spans="1:38" ht="12.75" customHeight="1" hidden="1">
      <c r="A178" s="122" t="s">
        <v>46</v>
      </c>
      <c r="B178" s="123"/>
      <c r="C178" s="124" t="s">
        <v>47</v>
      </c>
      <c r="D178" s="125"/>
      <c r="E178" s="125"/>
      <c r="F178" s="125"/>
      <c r="G178" s="125"/>
      <c r="H178" s="126"/>
      <c r="I178" s="127" t="s">
        <v>9</v>
      </c>
      <c r="J178" s="128"/>
      <c r="K178" s="129">
        <f>+K173</f>
        <v>14.77</v>
      </c>
      <c r="L178" s="129"/>
      <c r="M178" s="129"/>
      <c r="N178" s="129"/>
      <c r="O178" s="130">
        <v>7.36</v>
      </c>
      <c r="P178" s="130"/>
      <c r="Q178" s="130"/>
      <c r="R178" s="130"/>
      <c r="S178" s="130"/>
      <c r="T178" s="129">
        <f>K178*O178</f>
        <v>108.7072</v>
      </c>
      <c r="U178" s="129"/>
      <c r="V178" s="129"/>
      <c r="W178" s="129"/>
      <c r="X178" s="129"/>
      <c r="AG178" s="32">
        <f>+T178</f>
        <v>108.7072</v>
      </c>
      <c r="AI178" s="17"/>
      <c r="AJ178" s="43">
        <v>777.52</v>
      </c>
      <c r="AL178" s="88">
        <f>AG178/AJ178</f>
        <v>0.13981273793600166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5.5" customHeight="1" hidden="1">
      <c r="A180" s="131" t="s">
        <v>67</v>
      </c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</row>
    <row r="181" spans="1:35" ht="51" customHeight="1" hidden="1">
      <c r="A181" s="132" t="s">
        <v>4</v>
      </c>
      <c r="B181" s="133"/>
      <c r="C181" s="134" t="s">
        <v>27</v>
      </c>
      <c r="D181" s="135"/>
      <c r="E181" s="135"/>
      <c r="F181" s="135"/>
      <c r="G181" s="135"/>
      <c r="H181" s="136"/>
      <c r="I181" s="137" t="s">
        <v>5</v>
      </c>
      <c r="J181" s="137"/>
      <c r="K181" s="137" t="s">
        <v>28</v>
      </c>
      <c r="L181" s="137"/>
      <c r="M181" s="137"/>
      <c r="N181" s="137"/>
      <c r="O181" s="137" t="s">
        <v>45</v>
      </c>
      <c r="P181" s="137"/>
      <c r="Q181" s="137"/>
      <c r="R181" s="137"/>
      <c r="S181" s="137"/>
      <c r="T181" s="137" t="s">
        <v>6</v>
      </c>
      <c r="U181" s="137"/>
      <c r="V181" s="137"/>
      <c r="W181" s="137"/>
      <c r="X181" s="137"/>
      <c r="AI181" s="17"/>
    </row>
    <row r="182" spans="1:38" ht="12.75" customHeight="1" hidden="1">
      <c r="A182" s="138">
        <v>1</v>
      </c>
      <c r="B182" s="139"/>
      <c r="C182" s="138">
        <v>2</v>
      </c>
      <c r="D182" s="140"/>
      <c r="E182" s="140"/>
      <c r="F182" s="140"/>
      <c r="G182" s="140"/>
      <c r="H182" s="139"/>
      <c r="I182" s="121">
        <v>3</v>
      </c>
      <c r="J182" s="121"/>
      <c r="K182" s="121">
        <v>4</v>
      </c>
      <c r="L182" s="121"/>
      <c r="M182" s="121"/>
      <c r="N182" s="121"/>
      <c r="O182" s="121">
        <v>5</v>
      </c>
      <c r="P182" s="121"/>
      <c r="Q182" s="121"/>
      <c r="R182" s="121"/>
      <c r="S182" s="121"/>
      <c r="T182" s="121">
        <v>6</v>
      </c>
      <c r="U182" s="121"/>
      <c r="V182" s="121"/>
      <c r="W182" s="121"/>
      <c r="X182" s="121"/>
      <c r="AI182" s="17"/>
      <c r="AJ182" s="16"/>
      <c r="AL182" s="16"/>
    </row>
    <row r="183" spans="1:38" ht="12.75" customHeight="1" hidden="1">
      <c r="A183" s="122" t="s">
        <v>46</v>
      </c>
      <c r="B183" s="123"/>
      <c r="C183" s="124" t="s">
        <v>47</v>
      </c>
      <c r="D183" s="125"/>
      <c r="E183" s="125"/>
      <c r="F183" s="125"/>
      <c r="G183" s="125"/>
      <c r="H183" s="126"/>
      <c r="I183" s="127" t="s">
        <v>9</v>
      </c>
      <c r="J183" s="128"/>
      <c r="K183" s="129">
        <f>+K178</f>
        <v>14.77</v>
      </c>
      <c r="L183" s="129"/>
      <c r="M183" s="129"/>
      <c r="N183" s="129"/>
      <c r="O183" s="130">
        <v>7.16</v>
      </c>
      <c r="P183" s="130"/>
      <c r="Q183" s="130"/>
      <c r="R183" s="130"/>
      <c r="S183" s="130"/>
      <c r="T183" s="129">
        <f>K183*O183</f>
        <v>105.75319999999999</v>
      </c>
      <c r="U183" s="129"/>
      <c r="V183" s="129"/>
      <c r="W183" s="129"/>
      <c r="X183" s="129"/>
      <c r="AG183" s="32">
        <f>+T183</f>
        <v>105.75319999999999</v>
      </c>
      <c r="AI183" s="17"/>
      <c r="AJ183" s="43">
        <v>693.58</v>
      </c>
      <c r="AL183" s="88">
        <f>AG183/AJ183</f>
        <v>0.15247440814325672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29.25" customHeight="1" hidden="1">
      <c r="A185" s="131" t="s">
        <v>68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</row>
    <row r="186" spans="1:35" ht="51" customHeight="1" hidden="1">
      <c r="A186" s="132" t="s">
        <v>4</v>
      </c>
      <c r="B186" s="133"/>
      <c r="C186" s="134" t="s">
        <v>27</v>
      </c>
      <c r="D186" s="135"/>
      <c r="E186" s="135"/>
      <c r="F186" s="135"/>
      <c r="G186" s="135"/>
      <c r="H186" s="136"/>
      <c r="I186" s="137" t="s">
        <v>5</v>
      </c>
      <c r="J186" s="137"/>
      <c r="K186" s="137" t="s">
        <v>28</v>
      </c>
      <c r="L186" s="137"/>
      <c r="M186" s="137"/>
      <c r="N186" s="137"/>
      <c r="O186" s="137" t="s">
        <v>45</v>
      </c>
      <c r="P186" s="137"/>
      <c r="Q186" s="137"/>
      <c r="R186" s="137"/>
      <c r="S186" s="137"/>
      <c r="T186" s="137" t="s">
        <v>6</v>
      </c>
      <c r="U186" s="137"/>
      <c r="V186" s="137"/>
      <c r="W186" s="137"/>
      <c r="X186" s="137"/>
      <c r="AI186" s="17"/>
    </row>
    <row r="187" spans="1:38" ht="12.75" customHeight="1" hidden="1">
      <c r="A187" s="138">
        <v>1</v>
      </c>
      <c r="B187" s="139"/>
      <c r="C187" s="138">
        <v>2</v>
      </c>
      <c r="D187" s="140"/>
      <c r="E187" s="140"/>
      <c r="F187" s="140"/>
      <c r="G187" s="140"/>
      <c r="H187" s="139"/>
      <c r="I187" s="121">
        <v>3</v>
      </c>
      <c r="J187" s="121"/>
      <c r="K187" s="121">
        <v>4</v>
      </c>
      <c r="L187" s="121"/>
      <c r="M187" s="121"/>
      <c r="N187" s="121"/>
      <c r="O187" s="121">
        <v>5</v>
      </c>
      <c r="P187" s="121"/>
      <c r="Q187" s="121"/>
      <c r="R187" s="121"/>
      <c r="S187" s="121"/>
      <c r="T187" s="121">
        <v>6</v>
      </c>
      <c r="U187" s="121"/>
      <c r="V187" s="121"/>
      <c r="W187" s="121"/>
      <c r="X187" s="121"/>
      <c r="AI187" s="17"/>
      <c r="AJ187" s="16"/>
      <c r="AL187" s="16"/>
    </row>
    <row r="188" spans="1:38" ht="12.75" customHeight="1" hidden="1">
      <c r="A188" s="122" t="s">
        <v>46</v>
      </c>
      <c r="B188" s="123"/>
      <c r="C188" s="124" t="s">
        <v>47</v>
      </c>
      <c r="D188" s="125"/>
      <c r="E188" s="125"/>
      <c r="F188" s="125"/>
      <c r="G188" s="125"/>
      <c r="H188" s="126"/>
      <c r="I188" s="127" t="s">
        <v>9</v>
      </c>
      <c r="J188" s="128"/>
      <c r="K188" s="129">
        <f>+K183</f>
        <v>14.77</v>
      </c>
      <c r="L188" s="129"/>
      <c r="M188" s="129"/>
      <c r="N188" s="129"/>
      <c r="O188" s="130">
        <v>6.36</v>
      </c>
      <c r="P188" s="130"/>
      <c r="Q188" s="130"/>
      <c r="R188" s="130"/>
      <c r="S188" s="130"/>
      <c r="T188" s="129">
        <f>K188*O188</f>
        <v>93.9372</v>
      </c>
      <c r="U188" s="129"/>
      <c r="V188" s="129"/>
      <c r="W188" s="129"/>
      <c r="X188" s="129"/>
      <c r="AG188" s="32">
        <f>+T188</f>
        <v>93.9372</v>
      </c>
      <c r="AI188" s="17"/>
      <c r="AJ188" s="43">
        <v>609.59</v>
      </c>
      <c r="AL188" s="88">
        <f>AG188/AJ188</f>
        <v>0.15409898456339507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7" customHeight="1" hidden="1">
      <c r="A190" s="131" t="s">
        <v>58</v>
      </c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</row>
    <row r="191" spans="1:35" ht="51" customHeight="1" hidden="1">
      <c r="A191" s="132" t="s">
        <v>4</v>
      </c>
      <c r="B191" s="133"/>
      <c r="C191" s="134" t="s">
        <v>27</v>
      </c>
      <c r="D191" s="135"/>
      <c r="E191" s="135"/>
      <c r="F191" s="135"/>
      <c r="G191" s="135"/>
      <c r="H191" s="136"/>
      <c r="I191" s="137" t="s">
        <v>5</v>
      </c>
      <c r="J191" s="137"/>
      <c r="K191" s="137" t="s">
        <v>28</v>
      </c>
      <c r="L191" s="137"/>
      <c r="M191" s="137"/>
      <c r="N191" s="137"/>
      <c r="O191" s="137" t="s">
        <v>45</v>
      </c>
      <c r="P191" s="137"/>
      <c r="Q191" s="137"/>
      <c r="R191" s="137"/>
      <c r="S191" s="137"/>
      <c r="T191" s="137" t="s">
        <v>6</v>
      </c>
      <c r="U191" s="137"/>
      <c r="V191" s="137"/>
      <c r="W191" s="137"/>
      <c r="X191" s="137"/>
      <c r="AI191" s="17"/>
    </row>
    <row r="192" spans="1:38" ht="12.75" customHeight="1" hidden="1">
      <c r="A192" s="138">
        <v>1</v>
      </c>
      <c r="B192" s="139"/>
      <c r="C192" s="138">
        <v>2</v>
      </c>
      <c r="D192" s="140"/>
      <c r="E192" s="140"/>
      <c r="F192" s="140"/>
      <c r="G192" s="140"/>
      <c r="H192" s="139"/>
      <c r="I192" s="121">
        <v>3</v>
      </c>
      <c r="J192" s="121"/>
      <c r="K192" s="121">
        <v>4</v>
      </c>
      <c r="L192" s="121"/>
      <c r="M192" s="121"/>
      <c r="N192" s="121"/>
      <c r="O192" s="121">
        <v>5</v>
      </c>
      <c r="P192" s="121"/>
      <c r="Q192" s="121"/>
      <c r="R192" s="121"/>
      <c r="S192" s="121"/>
      <c r="T192" s="121">
        <v>6</v>
      </c>
      <c r="U192" s="121"/>
      <c r="V192" s="121"/>
      <c r="W192" s="121"/>
      <c r="X192" s="121"/>
      <c r="AI192" s="17"/>
      <c r="AJ192" s="16"/>
      <c r="AL192" s="16"/>
    </row>
    <row r="193" spans="1:38" ht="12.75" customHeight="1" hidden="1">
      <c r="A193" s="122" t="s">
        <v>46</v>
      </c>
      <c r="B193" s="123"/>
      <c r="C193" s="124" t="s">
        <v>47</v>
      </c>
      <c r="D193" s="125"/>
      <c r="E193" s="125"/>
      <c r="F193" s="125"/>
      <c r="G193" s="125"/>
      <c r="H193" s="126"/>
      <c r="I193" s="127" t="s">
        <v>9</v>
      </c>
      <c r="J193" s="128"/>
      <c r="K193" s="129">
        <f>+K188</f>
        <v>14.77</v>
      </c>
      <c r="L193" s="129"/>
      <c r="M193" s="129"/>
      <c r="N193" s="129"/>
      <c r="O193" s="130">
        <v>3.86</v>
      </c>
      <c r="P193" s="130"/>
      <c r="Q193" s="130"/>
      <c r="R193" s="130"/>
      <c r="S193" s="130"/>
      <c r="T193" s="129">
        <f>K193*O193</f>
        <v>57.0122</v>
      </c>
      <c r="U193" s="129"/>
      <c r="V193" s="129"/>
      <c r="W193" s="129"/>
      <c r="X193" s="129"/>
      <c r="AG193" s="32">
        <f>+T193</f>
        <v>57.0122</v>
      </c>
      <c r="AI193" s="17"/>
      <c r="AJ193" s="43">
        <v>440.15</v>
      </c>
      <c r="AL193" s="88">
        <f>AG193/AJ193</f>
        <v>0.12952902419629672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 hidden="1">
      <c r="A195" s="131" t="s">
        <v>59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</row>
    <row r="196" spans="1:35" ht="51" customHeight="1" hidden="1">
      <c r="A196" s="132" t="s">
        <v>4</v>
      </c>
      <c r="B196" s="133"/>
      <c r="C196" s="134" t="s">
        <v>27</v>
      </c>
      <c r="D196" s="135"/>
      <c r="E196" s="135"/>
      <c r="F196" s="135"/>
      <c r="G196" s="135"/>
      <c r="H196" s="136"/>
      <c r="I196" s="137" t="s">
        <v>5</v>
      </c>
      <c r="J196" s="137"/>
      <c r="K196" s="137" t="s">
        <v>28</v>
      </c>
      <c r="L196" s="137"/>
      <c r="M196" s="137"/>
      <c r="N196" s="137"/>
      <c r="O196" s="137" t="s">
        <v>45</v>
      </c>
      <c r="P196" s="137"/>
      <c r="Q196" s="137"/>
      <c r="R196" s="137"/>
      <c r="S196" s="137"/>
      <c r="T196" s="137" t="s">
        <v>6</v>
      </c>
      <c r="U196" s="137"/>
      <c r="V196" s="137"/>
      <c r="W196" s="137"/>
      <c r="X196" s="137"/>
      <c r="AI196" s="17"/>
    </row>
    <row r="197" spans="1:38" ht="12.75" customHeight="1" hidden="1">
      <c r="A197" s="138">
        <v>1</v>
      </c>
      <c r="B197" s="139"/>
      <c r="C197" s="138">
        <v>2</v>
      </c>
      <c r="D197" s="140"/>
      <c r="E197" s="140"/>
      <c r="F197" s="140"/>
      <c r="G197" s="140"/>
      <c r="H197" s="139"/>
      <c r="I197" s="121">
        <v>3</v>
      </c>
      <c r="J197" s="121"/>
      <c r="K197" s="121">
        <v>4</v>
      </c>
      <c r="L197" s="121"/>
      <c r="M197" s="121"/>
      <c r="N197" s="121"/>
      <c r="O197" s="121">
        <v>5</v>
      </c>
      <c r="P197" s="121"/>
      <c r="Q197" s="121"/>
      <c r="R197" s="121"/>
      <c r="S197" s="121"/>
      <c r="T197" s="121">
        <v>6</v>
      </c>
      <c r="U197" s="121"/>
      <c r="V197" s="121"/>
      <c r="W197" s="121"/>
      <c r="X197" s="121"/>
      <c r="AI197" s="17"/>
      <c r="AJ197" s="16"/>
      <c r="AL197" s="16"/>
    </row>
    <row r="198" spans="1:38" ht="12.75" customHeight="1" hidden="1">
      <c r="A198" s="122" t="s">
        <v>46</v>
      </c>
      <c r="B198" s="123"/>
      <c r="C198" s="124" t="s">
        <v>47</v>
      </c>
      <c r="D198" s="125"/>
      <c r="E198" s="125"/>
      <c r="F198" s="125"/>
      <c r="G198" s="125"/>
      <c r="H198" s="126"/>
      <c r="I198" s="127" t="s">
        <v>9</v>
      </c>
      <c r="J198" s="128"/>
      <c r="K198" s="129">
        <f>+K193</f>
        <v>14.77</v>
      </c>
      <c r="L198" s="129"/>
      <c r="M198" s="129"/>
      <c r="N198" s="129"/>
      <c r="O198" s="130">
        <v>3.09</v>
      </c>
      <c r="P198" s="130"/>
      <c r="Q198" s="130"/>
      <c r="R198" s="130"/>
      <c r="S198" s="130"/>
      <c r="T198" s="129">
        <f>K198*O198</f>
        <v>45.6393</v>
      </c>
      <c r="U198" s="129"/>
      <c r="V198" s="129"/>
      <c r="W198" s="129"/>
      <c r="X198" s="129"/>
      <c r="AG198" s="32">
        <f>+T198</f>
        <v>45.6393</v>
      </c>
      <c r="AI198" s="17"/>
      <c r="AJ198" s="43">
        <v>440.15</v>
      </c>
      <c r="AL198" s="88">
        <f>AG198/AJ198</f>
        <v>0.10369033284107691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4.75" customHeight="1" hidden="1">
      <c r="A200" s="131" t="s">
        <v>69</v>
      </c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</row>
    <row r="201" spans="1:35" ht="51" customHeight="1" hidden="1">
      <c r="A201" s="132" t="s">
        <v>4</v>
      </c>
      <c r="B201" s="133"/>
      <c r="C201" s="134" t="s">
        <v>27</v>
      </c>
      <c r="D201" s="135"/>
      <c r="E201" s="135"/>
      <c r="F201" s="135"/>
      <c r="G201" s="135"/>
      <c r="H201" s="136"/>
      <c r="I201" s="137" t="s">
        <v>5</v>
      </c>
      <c r="J201" s="137"/>
      <c r="K201" s="137" t="s">
        <v>28</v>
      </c>
      <c r="L201" s="137"/>
      <c r="M201" s="137"/>
      <c r="N201" s="137"/>
      <c r="O201" s="137" t="s">
        <v>45</v>
      </c>
      <c r="P201" s="137"/>
      <c r="Q201" s="137"/>
      <c r="R201" s="137"/>
      <c r="S201" s="137"/>
      <c r="T201" s="137" t="s">
        <v>6</v>
      </c>
      <c r="U201" s="137"/>
      <c r="V201" s="137"/>
      <c r="W201" s="137"/>
      <c r="X201" s="137"/>
      <c r="AI201" s="17"/>
    </row>
    <row r="202" spans="1:38" ht="12.75" customHeight="1" hidden="1">
      <c r="A202" s="138">
        <v>1</v>
      </c>
      <c r="B202" s="139"/>
      <c r="C202" s="138">
        <v>2</v>
      </c>
      <c r="D202" s="140"/>
      <c r="E202" s="140"/>
      <c r="F202" s="140"/>
      <c r="G202" s="140"/>
      <c r="H202" s="139"/>
      <c r="I202" s="121">
        <v>3</v>
      </c>
      <c r="J202" s="121"/>
      <c r="K202" s="121">
        <v>4</v>
      </c>
      <c r="L202" s="121"/>
      <c r="M202" s="121"/>
      <c r="N202" s="121"/>
      <c r="O202" s="121">
        <v>5</v>
      </c>
      <c r="P202" s="121"/>
      <c r="Q202" s="121"/>
      <c r="R202" s="121"/>
      <c r="S202" s="121"/>
      <c r="T202" s="121">
        <v>6</v>
      </c>
      <c r="U202" s="121"/>
      <c r="V202" s="121"/>
      <c r="W202" s="121"/>
      <c r="X202" s="121"/>
      <c r="AI202" s="17"/>
      <c r="AJ202" s="16"/>
      <c r="AL202" s="16"/>
    </row>
    <row r="203" spans="1:38" ht="12.75" customHeight="1" hidden="1">
      <c r="A203" s="122" t="s">
        <v>46</v>
      </c>
      <c r="B203" s="123"/>
      <c r="C203" s="124" t="s">
        <v>47</v>
      </c>
      <c r="D203" s="125"/>
      <c r="E203" s="125"/>
      <c r="F203" s="125"/>
      <c r="G203" s="125"/>
      <c r="H203" s="126"/>
      <c r="I203" s="127" t="s">
        <v>9</v>
      </c>
      <c r="J203" s="128"/>
      <c r="K203" s="129">
        <f>+K198</f>
        <v>14.77</v>
      </c>
      <c r="L203" s="129"/>
      <c r="M203" s="129"/>
      <c r="N203" s="129"/>
      <c r="O203" s="130">
        <v>3.15</v>
      </c>
      <c r="P203" s="130"/>
      <c r="Q203" s="130"/>
      <c r="R203" s="130"/>
      <c r="S203" s="130"/>
      <c r="T203" s="129">
        <f>K203*O203</f>
        <v>46.525499999999994</v>
      </c>
      <c r="U203" s="129"/>
      <c r="V203" s="129"/>
      <c r="W203" s="129"/>
      <c r="X203" s="129"/>
      <c r="AG203" s="32">
        <f>+T203</f>
        <v>46.525499999999994</v>
      </c>
      <c r="AI203" s="17"/>
      <c r="AJ203" s="43">
        <v>155.6</v>
      </c>
      <c r="AL203" s="88">
        <f>AG203/AJ203</f>
        <v>0.29900706940874033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4" customHeight="1" hidden="1">
      <c r="A205" s="131" t="s">
        <v>70</v>
      </c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</row>
    <row r="206" spans="1:35" ht="51" customHeight="1" hidden="1">
      <c r="A206" s="132" t="s">
        <v>4</v>
      </c>
      <c r="B206" s="133"/>
      <c r="C206" s="134" t="s">
        <v>27</v>
      </c>
      <c r="D206" s="135"/>
      <c r="E206" s="135"/>
      <c r="F206" s="135"/>
      <c r="G206" s="135"/>
      <c r="H206" s="136"/>
      <c r="I206" s="137" t="s">
        <v>5</v>
      </c>
      <c r="J206" s="137"/>
      <c r="K206" s="137" t="s">
        <v>28</v>
      </c>
      <c r="L206" s="137"/>
      <c r="M206" s="137"/>
      <c r="N206" s="137"/>
      <c r="O206" s="137" t="s">
        <v>45</v>
      </c>
      <c r="P206" s="137"/>
      <c r="Q206" s="137"/>
      <c r="R206" s="137"/>
      <c r="S206" s="137"/>
      <c r="T206" s="137" t="s">
        <v>6</v>
      </c>
      <c r="U206" s="137"/>
      <c r="V206" s="137"/>
      <c r="W206" s="137"/>
      <c r="X206" s="137"/>
      <c r="AI206" s="17"/>
    </row>
    <row r="207" spans="1:38" ht="12.75" customHeight="1" hidden="1">
      <c r="A207" s="138">
        <v>1</v>
      </c>
      <c r="B207" s="139"/>
      <c r="C207" s="138">
        <v>2</v>
      </c>
      <c r="D207" s="140"/>
      <c r="E207" s="140"/>
      <c r="F207" s="140"/>
      <c r="G207" s="140"/>
      <c r="H207" s="139"/>
      <c r="I207" s="121">
        <v>3</v>
      </c>
      <c r="J207" s="121"/>
      <c r="K207" s="121">
        <v>4</v>
      </c>
      <c r="L207" s="121"/>
      <c r="M207" s="121"/>
      <c r="N207" s="121"/>
      <c r="O207" s="121">
        <v>5</v>
      </c>
      <c r="P207" s="121"/>
      <c r="Q207" s="121"/>
      <c r="R207" s="121"/>
      <c r="S207" s="121"/>
      <c r="T207" s="121">
        <v>6</v>
      </c>
      <c r="U207" s="121"/>
      <c r="V207" s="121"/>
      <c r="W207" s="121"/>
      <c r="X207" s="121"/>
      <c r="AI207" s="17"/>
      <c r="AJ207" s="16"/>
      <c r="AL207" s="16"/>
    </row>
    <row r="208" spans="1:38" ht="12.75" customHeight="1" hidden="1">
      <c r="A208" s="122" t="s">
        <v>46</v>
      </c>
      <c r="B208" s="123"/>
      <c r="C208" s="124" t="s">
        <v>47</v>
      </c>
      <c r="D208" s="125"/>
      <c r="E208" s="125"/>
      <c r="F208" s="125"/>
      <c r="G208" s="125"/>
      <c r="H208" s="126"/>
      <c r="I208" s="127" t="s">
        <v>9</v>
      </c>
      <c r="J208" s="128"/>
      <c r="K208" s="129">
        <f>+K203</f>
        <v>14.77</v>
      </c>
      <c r="L208" s="129"/>
      <c r="M208" s="129"/>
      <c r="N208" s="129"/>
      <c r="O208" s="130">
        <v>1.72</v>
      </c>
      <c r="P208" s="130"/>
      <c r="Q208" s="130"/>
      <c r="R208" s="130"/>
      <c r="S208" s="130"/>
      <c r="T208" s="129">
        <f>K208*O208</f>
        <v>25.4044</v>
      </c>
      <c r="U208" s="129"/>
      <c r="V208" s="129"/>
      <c r="W208" s="129"/>
      <c r="X208" s="129"/>
      <c r="AG208" s="32">
        <f>+T208</f>
        <v>25.4044</v>
      </c>
      <c r="AI208" s="17"/>
      <c r="AJ208" s="43">
        <v>155.6</v>
      </c>
      <c r="AL208" s="88">
        <f>AG208/AJ208</f>
        <v>0.16326735218508998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 hidden="1">
      <c r="A210" s="131" t="s">
        <v>71</v>
      </c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</row>
    <row r="211" spans="1:35" ht="51" customHeight="1" hidden="1">
      <c r="A211" s="132" t="s">
        <v>4</v>
      </c>
      <c r="B211" s="133"/>
      <c r="C211" s="134" t="s">
        <v>27</v>
      </c>
      <c r="D211" s="135"/>
      <c r="E211" s="135"/>
      <c r="F211" s="135"/>
      <c r="G211" s="135"/>
      <c r="H211" s="136"/>
      <c r="I211" s="137" t="s">
        <v>5</v>
      </c>
      <c r="J211" s="137"/>
      <c r="K211" s="137" t="s">
        <v>28</v>
      </c>
      <c r="L211" s="137"/>
      <c r="M211" s="137"/>
      <c r="N211" s="137"/>
      <c r="O211" s="137" t="s">
        <v>45</v>
      </c>
      <c r="P211" s="137"/>
      <c r="Q211" s="137"/>
      <c r="R211" s="137"/>
      <c r="S211" s="137"/>
      <c r="T211" s="137" t="s">
        <v>6</v>
      </c>
      <c r="U211" s="137"/>
      <c r="V211" s="137"/>
      <c r="W211" s="137"/>
      <c r="X211" s="137"/>
      <c r="AI211" s="17"/>
    </row>
    <row r="212" spans="1:38" ht="12.75" customHeight="1" hidden="1">
      <c r="A212" s="138">
        <v>1</v>
      </c>
      <c r="B212" s="139"/>
      <c r="C212" s="138">
        <v>2</v>
      </c>
      <c r="D212" s="140"/>
      <c r="E212" s="140"/>
      <c r="F212" s="140"/>
      <c r="G212" s="140"/>
      <c r="H212" s="139"/>
      <c r="I212" s="121">
        <v>3</v>
      </c>
      <c r="J212" s="121"/>
      <c r="K212" s="121">
        <v>4</v>
      </c>
      <c r="L212" s="121"/>
      <c r="M212" s="121"/>
      <c r="N212" s="121"/>
      <c r="O212" s="121">
        <v>5</v>
      </c>
      <c r="P212" s="121"/>
      <c r="Q212" s="121"/>
      <c r="R212" s="121"/>
      <c r="S212" s="121"/>
      <c r="T212" s="121">
        <v>6</v>
      </c>
      <c r="U212" s="121"/>
      <c r="V212" s="121"/>
      <c r="W212" s="121"/>
      <c r="X212" s="121"/>
      <c r="AI212" s="17"/>
      <c r="AJ212" s="16"/>
      <c r="AL212" s="16"/>
    </row>
    <row r="213" spans="1:38" ht="12.75" customHeight="1" hidden="1">
      <c r="A213" s="122" t="s">
        <v>46</v>
      </c>
      <c r="B213" s="123"/>
      <c r="C213" s="124" t="s">
        <v>47</v>
      </c>
      <c r="D213" s="125"/>
      <c r="E213" s="125"/>
      <c r="F213" s="125"/>
      <c r="G213" s="125"/>
      <c r="H213" s="126"/>
      <c r="I213" s="127" t="s">
        <v>9</v>
      </c>
      <c r="J213" s="128"/>
      <c r="K213" s="129">
        <f>+K208</f>
        <v>14.77</v>
      </c>
      <c r="L213" s="129"/>
      <c r="M213" s="129"/>
      <c r="N213" s="129"/>
      <c r="O213" s="130">
        <v>1.2</v>
      </c>
      <c r="P213" s="130"/>
      <c r="Q213" s="130"/>
      <c r="R213" s="130"/>
      <c r="S213" s="130"/>
      <c r="T213" s="129">
        <f>K213*O213</f>
        <v>17.724</v>
      </c>
      <c r="U213" s="129"/>
      <c r="V213" s="129"/>
      <c r="W213" s="129"/>
      <c r="X213" s="129"/>
      <c r="AG213" s="32">
        <f>+T213</f>
        <v>17.724</v>
      </c>
      <c r="AI213" s="17"/>
      <c r="AJ213" s="43">
        <v>440.15</v>
      </c>
      <c r="AL213" s="88">
        <f>AG213/AJ213</f>
        <v>0.04026809042371919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6.25" customHeight="1" hidden="1">
      <c r="A215" s="131" t="s">
        <v>72</v>
      </c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</row>
    <row r="216" spans="1:35" ht="51" customHeight="1" hidden="1">
      <c r="A216" s="132" t="s">
        <v>4</v>
      </c>
      <c r="B216" s="133"/>
      <c r="C216" s="134" t="s">
        <v>27</v>
      </c>
      <c r="D216" s="135"/>
      <c r="E216" s="135"/>
      <c r="F216" s="135"/>
      <c r="G216" s="135"/>
      <c r="H216" s="136"/>
      <c r="I216" s="137" t="s">
        <v>5</v>
      </c>
      <c r="J216" s="137"/>
      <c r="K216" s="137" t="s">
        <v>28</v>
      </c>
      <c r="L216" s="137"/>
      <c r="M216" s="137"/>
      <c r="N216" s="137"/>
      <c r="O216" s="137" t="s">
        <v>45</v>
      </c>
      <c r="P216" s="137"/>
      <c r="Q216" s="137"/>
      <c r="R216" s="137"/>
      <c r="S216" s="137"/>
      <c r="T216" s="137" t="s">
        <v>6</v>
      </c>
      <c r="U216" s="137"/>
      <c r="V216" s="137"/>
      <c r="W216" s="137"/>
      <c r="X216" s="137"/>
      <c r="AI216" s="17"/>
    </row>
    <row r="217" spans="1:38" ht="12.75" customHeight="1" hidden="1">
      <c r="A217" s="138">
        <v>1</v>
      </c>
      <c r="B217" s="139"/>
      <c r="C217" s="138">
        <v>2</v>
      </c>
      <c r="D217" s="140"/>
      <c r="E217" s="140"/>
      <c r="F217" s="140"/>
      <c r="G217" s="140"/>
      <c r="H217" s="139"/>
      <c r="I217" s="121">
        <v>3</v>
      </c>
      <c r="J217" s="121"/>
      <c r="K217" s="121">
        <v>4</v>
      </c>
      <c r="L217" s="121"/>
      <c r="M217" s="121"/>
      <c r="N217" s="121"/>
      <c r="O217" s="121">
        <v>5</v>
      </c>
      <c r="P217" s="121"/>
      <c r="Q217" s="121"/>
      <c r="R217" s="121"/>
      <c r="S217" s="121"/>
      <c r="T217" s="121">
        <v>6</v>
      </c>
      <c r="U217" s="121"/>
      <c r="V217" s="121"/>
      <c r="W217" s="121"/>
      <c r="X217" s="121"/>
      <c r="AI217" s="17"/>
      <c r="AJ217" s="16"/>
      <c r="AL217" s="16"/>
    </row>
    <row r="218" spans="1:38" ht="12.75" customHeight="1" hidden="1">
      <c r="A218" s="122" t="s">
        <v>46</v>
      </c>
      <c r="B218" s="123"/>
      <c r="C218" s="124" t="s">
        <v>47</v>
      </c>
      <c r="D218" s="125"/>
      <c r="E218" s="125"/>
      <c r="F218" s="125"/>
      <c r="G218" s="125"/>
      <c r="H218" s="126"/>
      <c r="I218" s="127" t="s">
        <v>9</v>
      </c>
      <c r="J218" s="128"/>
      <c r="K218" s="129">
        <f>+K213</f>
        <v>14.77</v>
      </c>
      <c r="L218" s="129"/>
      <c r="M218" s="129"/>
      <c r="N218" s="129"/>
      <c r="O218" s="130">
        <v>2.97</v>
      </c>
      <c r="P218" s="130"/>
      <c r="Q218" s="130"/>
      <c r="R218" s="130"/>
      <c r="S218" s="130"/>
      <c r="T218" s="129">
        <f>K218*O218</f>
        <v>43.8669</v>
      </c>
      <c r="U218" s="129"/>
      <c r="V218" s="129"/>
      <c r="W218" s="129"/>
      <c r="X218" s="129"/>
      <c r="AG218" s="32">
        <f>+T218</f>
        <v>43.8669</v>
      </c>
      <c r="AI218" s="17"/>
      <c r="AJ218" s="43">
        <v>375.04</v>
      </c>
      <c r="AL218" s="88">
        <f>AG218/AJ218</f>
        <v>0.11696592363481229</v>
      </c>
    </row>
    <row r="220" spans="2:41" s="35" customFormat="1" ht="0.75" customHeight="1">
      <c r="B220" s="35">
        <f>+'[6]Кап_2'!A208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>
      <c r="A222" s="110" t="s">
        <v>108</v>
      </c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3"/>
      <c r="AG222" s="28"/>
      <c r="AH222"/>
      <c r="AI222" s="49"/>
    </row>
    <row r="223" ht="12.75" hidden="1">
      <c r="AI223" s="17"/>
    </row>
    <row r="224" spans="1:35" ht="64.5" customHeight="1">
      <c r="A224" s="111" t="s">
        <v>4</v>
      </c>
      <c r="B224" s="112"/>
      <c r="C224" s="112"/>
      <c r="D224" s="112"/>
      <c r="E224" s="112"/>
      <c r="F224" s="112"/>
      <c r="G224" s="112"/>
      <c r="H224" s="113"/>
      <c r="I224" s="117" t="s">
        <v>13</v>
      </c>
      <c r="J224" s="117"/>
      <c r="K224" s="117"/>
      <c r="L224" s="117"/>
      <c r="M224" s="117"/>
      <c r="N224" s="117"/>
      <c r="O224" s="118" t="s">
        <v>14</v>
      </c>
      <c r="P224" s="119"/>
      <c r="Q224" s="119"/>
      <c r="R224" s="119"/>
      <c r="S224" s="120"/>
      <c r="T224" s="117" t="s">
        <v>15</v>
      </c>
      <c r="U224" s="117"/>
      <c r="V224" s="117"/>
      <c r="W224" s="117"/>
      <c r="X224" s="117"/>
      <c r="Y224" s="117"/>
      <c r="Z224" s="117" t="s">
        <v>16</v>
      </c>
      <c r="AA224" s="117"/>
      <c r="AB224" s="117"/>
      <c r="AC224" s="117"/>
      <c r="AD224" s="117"/>
      <c r="AE224" s="117"/>
      <c r="AF224" s="29"/>
      <c r="AI224" s="17"/>
    </row>
    <row r="225" spans="1:35" ht="12.75" customHeight="1">
      <c r="A225" s="114"/>
      <c r="B225" s="115"/>
      <c r="C225" s="115"/>
      <c r="D225" s="115"/>
      <c r="E225" s="115"/>
      <c r="F225" s="115"/>
      <c r="G225" s="115"/>
      <c r="H225" s="116"/>
      <c r="I225" s="117" t="s">
        <v>17</v>
      </c>
      <c r="J225" s="117"/>
      <c r="K225" s="117"/>
      <c r="L225" s="117"/>
      <c r="M225" s="117"/>
      <c r="N225" s="117"/>
      <c r="O225" s="118" t="s">
        <v>18</v>
      </c>
      <c r="P225" s="119"/>
      <c r="Q225" s="119"/>
      <c r="R225" s="119"/>
      <c r="S225" s="120"/>
      <c r="T225" s="117" t="s">
        <v>19</v>
      </c>
      <c r="U225" s="117"/>
      <c r="V225" s="117"/>
      <c r="W225" s="117"/>
      <c r="X225" s="117"/>
      <c r="Y225" s="117"/>
      <c r="Z225" s="117" t="s">
        <v>20</v>
      </c>
      <c r="AA225" s="117"/>
      <c r="AB225" s="117"/>
      <c r="AC225" s="117"/>
      <c r="AD225" s="117"/>
      <c r="AE225" s="117"/>
      <c r="AF225" s="6"/>
      <c r="AI225" s="17"/>
    </row>
    <row r="226" spans="1:38" s="7" customFormat="1" ht="27" customHeight="1">
      <c r="A226" s="107">
        <v>1</v>
      </c>
      <c r="B226" s="108"/>
      <c r="C226" s="108"/>
      <c r="D226" s="108"/>
      <c r="E226" s="108"/>
      <c r="F226" s="108"/>
      <c r="G226" s="108"/>
      <c r="H226" s="109"/>
      <c r="I226" s="172">
        <v>2</v>
      </c>
      <c r="J226" s="172"/>
      <c r="K226" s="172"/>
      <c r="L226" s="172"/>
      <c r="M226" s="172"/>
      <c r="N226" s="172"/>
      <c r="O226" s="175">
        <v>3</v>
      </c>
      <c r="P226" s="176"/>
      <c r="Q226" s="176"/>
      <c r="R226" s="176"/>
      <c r="S226" s="177"/>
      <c r="T226" s="172">
        <v>4</v>
      </c>
      <c r="U226" s="172"/>
      <c r="V226" s="172"/>
      <c r="W226" s="172"/>
      <c r="X226" s="172"/>
      <c r="Y226" s="172"/>
      <c r="Z226" s="172" t="s">
        <v>73</v>
      </c>
      <c r="AA226" s="172"/>
      <c r="AB226" s="172"/>
      <c r="AC226" s="172"/>
      <c r="AD226" s="172"/>
      <c r="AE226" s="172"/>
      <c r="AF226" s="30"/>
      <c r="AG226" s="31" t="s">
        <v>33</v>
      </c>
      <c r="AH226"/>
      <c r="AI226" s="50"/>
      <c r="AJ226" s="31" t="s">
        <v>50</v>
      </c>
      <c r="AL226" s="31" t="s">
        <v>31</v>
      </c>
    </row>
    <row r="227" spans="1:38" s="33" customFormat="1" ht="23.25" customHeight="1">
      <c r="A227" s="94" t="s">
        <v>74</v>
      </c>
      <c r="B227" s="95"/>
      <c r="C227" s="95"/>
      <c r="D227" s="95"/>
      <c r="E227" s="95"/>
      <c r="F227" s="95"/>
      <c r="G227" s="95"/>
      <c r="H227" s="96"/>
      <c r="I227" s="100">
        <v>19.8</v>
      </c>
      <c r="J227" s="100"/>
      <c r="K227" s="100"/>
      <c r="L227" s="100"/>
      <c r="M227" s="100"/>
      <c r="N227" s="100"/>
      <c r="O227" s="101">
        <v>0.0433</v>
      </c>
      <c r="P227" s="102"/>
      <c r="Q227" s="102"/>
      <c r="R227" s="102"/>
      <c r="S227" s="103"/>
      <c r="T227" s="104">
        <f>K17</f>
        <v>1892.49</v>
      </c>
      <c r="U227" s="104"/>
      <c r="V227" s="104"/>
      <c r="W227" s="104"/>
      <c r="X227" s="104"/>
      <c r="Y227" s="104"/>
      <c r="Z227" s="105">
        <f>I227*O227*T227</f>
        <v>1622.5073766</v>
      </c>
      <c r="AA227" s="105"/>
      <c r="AB227" s="105"/>
      <c r="AC227" s="105"/>
      <c r="AD227" s="105"/>
      <c r="AE227" s="105"/>
      <c r="AF227" s="90"/>
      <c r="AG227" s="32">
        <f>O227*T227</f>
        <v>81.944817</v>
      </c>
      <c r="AH227"/>
      <c r="AI227" s="51"/>
      <c r="AJ227" s="52">
        <v>54.52</v>
      </c>
      <c r="AL227" s="91">
        <f>AG227/AJ227</f>
        <v>1.5030230557593542</v>
      </c>
    </row>
    <row r="228" spans="1:35" s="33" customFormat="1" ht="43.5" customHeight="1">
      <c r="A228" s="97"/>
      <c r="B228" s="98"/>
      <c r="C228" s="98"/>
      <c r="D228" s="98"/>
      <c r="E228" s="98"/>
      <c r="F228" s="98"/>
      <c r="G228" s="98"/>
      <c r="H228" s="99"/>
      <c r="I228" s="106" t="str">
        <f>CONCATENATE(I227," ",I225," х ",O227," ",O225," х ",T227," ",T225," = ",Z227," ",Z225)</f>
        <v>19,8 кв.м х 0,0433 Гкал/кв.м х 1892,49 руб./Гкал = 1622,5073766 руб.</v>
      </c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8"/>
      <c r="AG228" s="34"/>
      <c r="AH228"/>
      <c r="AI228" s="51"/>
    </row>
    <row r="229" spans="1:38" s="33" customFormat="1" ht="23.25" customHeight="1">
      <c r="A229" s="94" t="s">
        <v>109</v>
      </c>
      <c r="B229" s="95"/>
      <c r="C229" s="95"/>
      <c r="D229" s="95"/>
      <c r="E229" s="95"/>
      <c r="F229" s="95"/>
      <c r="G229" s="95"/>
      <c r="H229" s="96"/>
      <c r="I229" s="100">
        <v>19.8</v>
      </c>
      <c r="J229" s="100"/>
      <c r="K229" s="100"/>
      <c r="L229" s="100"/>
      <c r="M229" s="100"/>
      <c r="N229" s="100"/>
      <c r="O229" s="101">
        <v>0.0464</v>
      </c>
      <c r="P229" s="102"/>
      <c r="Q229" s="102"/>
      <c r="R229" s="102"/>
      <c r="S229" s="103"/>
      <c r="T229" s="104">
        <f>+T227</f>
        <v>1892.49</v>
      </c>
      <c r="U229" s="104"/>
      <c r="V229" s="104"/>
      <c r="W229" s="104"/>
      <c r="X229" s="104"/>
      <c r="Y229" s="104"/>
      <c r="Z229" s="105">
        <f>I229*O229*T229</f>
        <v>1738.6684128</v>
      </c>
      <c r="AA229" s="105"/>
      <c r="AB229" s="105"/>
      <c r="AC229" s="105"/>
      <c r="AD229" s="105"/>
      <c r="AE229" s="105"/>
      <c r="AF229" s="90"/>
      <c r="AG229" s="32">
        <f>O229*T229</f>
        <v>87.81153599999999</v>
      </c>
      <c r="AH229"/>
      <c r="AI229" s="51"/>
      <c r="AJ229" s="52">
        <v>54.52</v>
      </c>
      <c r="AL229" s="91">
        <f>AG229/AJ229</f>
        <v>1.6106297872340423</v>
      </c>
    </row>
    <row r="230" spans="1:35" s="33" customFormat="1" ht="24" customHeight="1">
      <c r="A230" s="97"/>
      <c r="B230" s="98"/>
      <c r="C230" s="98"/>
      <c r="D230" s="98"/>
      <c r="E230" s="98"/>
      <c r="F230" s="98"/>
      <c r="G230" s="98"/>
      <c r="H230" s="99"/>
      <c r="I230" s="106" t="str">
        <f>CONCATENATE(I229," ",I$225," х ",O229," ",O$225," х ",T229," ",T$225," = ",Z229," ",Z$225)</f>
        <v>19,8 кв.м х 0,0464 Гкал/кв.м х 1892,49 руб./Гкал = 1738,6684128 руб.</v>
      </c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8"/>
      <c r="AG230" s="34"/>
      <c r="AH230"/>
      <c r="AI230" s="51"/>
    </row>
    <row r="231" spans="1:38" s="33" customFormat="1" ht="23.25" customHeight="1">
      <c r="A231" s="94" t="s">
        <v>110</v>
      </c>
      <c r="B231" s="95"/>
      <c r="C231" s="95"/>
      <c r="D231" s="95"/>
      <c r="E231" s="95"/>
      <c r="F231" s="95"/>
      <c r="G231" s="95"/>
      <c r="H231" s="96"/>
      <c r="I231" s="100">
        <v>19.8</v>
      </c>
      <c r="J231" s="100"/>
      <c r="K231" s="100"/>
      <c r="L231" s="100"/>
      <c r="M231" s="100"/>
      <c r="N231" s="100"/>
      <c r="O231" s="101">
        <v>0.0476</v>
      </c>
      <c r="P231" s="102"/>
      <c r="Q231" s="102"/>
      <c r="R231" s="102"/>
      <c r="S231" s="103"/>
      <c r="T231" s="104">
        <f>+T227</f>
        <v>1892.49</v>
      </c>
      <c r="U231" s="104"/>
      <c r="V231" s="104"/>
      <c r="W231" s="104"/>
      <c r="X231" s="104"/>
      <c r="Y231" s="104"/>
      <c r="Z231" s="105">
        <f>I231*O231*T231</f>
        <v>1783.6339752000001</v>
      </c>
      <c r="AA231" s="105"/>
      <c r="AB231" s="105"/>
      <c r="AC231" s="105"/>
      <c r="AD231" s="105"/>
      <c r="AE231" s="105"/>
      <c r="AF231" s="90"/>
      <c r="AG231" s="32">
        <f>O231*T231</f>
        <v>90.082524</v>
      </c>
      <c r="AH231"/>
      <c r="AI231" s="51"/>
      <c r="AJ231" s="52">
        <v>54.52</v>
      </c>
      <c r="AL231" s="91">
        <f>AG231/AJ231</f>
        <v>1.6522840058694057</v>
      </c>
    </row>
    <row r="232" spans="1:35" s="33" customFormat="1" ht="34.5" customHeight="1">
      <c r="A232" s="97"/>
      <c r="B232" s="98"/>
      <c r="C232" s="98"/>
      <c r="D232" s="98"/>
      <c r="E232" s="98"/>
      <c r="F232" s="98"/>
      <c r="G232" s="98"/>
      <c r="H232" s="99"/>
      <c r="I232" s="106" t="str">
        <f>CONCATENATE(I231," ",I$225," х ",O231," ",O$225," х ",T231," ",T$225," = ",Z231," ",Z$225)</f>
        <v>19,8 кв.м х 0,0476 Гкал/кв.м х 1892,49 руб./Гкал = 1783,6339752 руб.</v>
      </c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8"/>
      <c r="AG232" s="34"/>
      <c r="AH232"/>
      <c r="AI232" s="51"/>
    </row>
    <row r="233" spans="1:38" s="33" customFormat="1" ht="23.25" customHeight="1">
      <c r="A233" s="94" t="s">
        <v>111</v>
      </c>
      <c r="B233" s="95"/>
      <c r="C233" s="95"/>
      <c r="D233" s="95"/>
      <c r="E233" s="95"/>
      <c r="F233" s="95"/>
      <c r="G233" s="95"/>
      <c r="H233" s="96"/>
      <c r="I233" s="100">
        <v>19.8</v>
      </c>
      <c r="J233" s="100"/>
      <c r="K233" s="100"/>
      <c r="L233" s="100"/>
      <c r="M233" s="100"/>
      <c r="N233" s="100"/>
      <c r="O233" s="101">
        <v>0.0541</v>
      </c>
      <c r="P233" s="102"/>
      <c r="Q233" s="102"/>
      <c r="R233" s="102"/>
      <c r="S233" s="103"/>
      <c r="T233" s="104">
        <f>+T227</f>
        <v>1892.49</v>
      </c>
      <c r="U233" s="104"/>
      <c r="V233" s="104"/>
      <c r="W233" s="104"/>
      <c r="X233" s="104"/>
      <c r="Y233" s="104"/>
      <c r="Z233" s="105">
        <f>I233*O233*T233</f>
        <v>2027.1974382</v>
      </c>
      <c r="AA233" s="105"/>
      <c r="AB233" s="105"/>
      <c r="AC233" s="105"/>
      <c r="AD233" s="105"/>
      <c r="AE233" s="105"/>
      <c r="AF233" s="90"/>
      <c r="AG233" s="32">
        <f>O233*T233</f>
        <v>102.38370900000001</v>
      </c>
      <c r="AH233"/>
      <c r="AI233" s="51"/>
      <c r="AJ233" s="52">
        <v>54.52</v>
      </c>
      <c r="AL233" s="91">
        <f>AG233/AJ233</f>
        <v>1.877911023477623</v>
      </c>
    </row>
    <row r="234" spans="1:35" s="33" customFormat="1" ht="27.75" customHeight="1">
      <c r="A234" s="97"/>
      <c r="B234" s="98"/>
      <c r="C234" s="98"/>
      <c r="D234" s="98"/>
      <c r="E234" s="98"/>
      <c r="F234" s="98"/>
      <c r="G234" s="98"/>
      <c r="H234" s="99"/>
      <c r="I234" s="106" t="str">
        <f>CONCATENATE(I233," ",I$225," х ",O233," ",O$225," х ",T233," ",T$225," = ",Z233," ",Z$225)</f>
        <v>19,8 кв.м х 0,0541 Гкал/кв.м х 1892,49 руб./Гкал = 2027,1974382 руб.</v>
      </c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8"/>
      <c r="AG234" s="34"/>
      <c r="AH234"/>
      <c r="AI234" s="51"/>
    </row>
    <row r="235" spans="1:38" s="33" customFormat="1" ht="23.25" customHeight="1">
      <c r="A235" s="94" t="s">
        <v>112</v>
      </c>
      <c r="B235" s="95"/>
      <c r="C235" s="95"/>
      <c r="D235" s="95"/>
      <c r="E235" s="95"/>
      <c r="F235" s="95"/>
      <c r="G235" s="95"/>
      <c r="H235" s="96"/>
      <c r="I235" s="100">
        <v>19.8</v>
      </c>
      <c r="J235" s="100"/>
      <c r="K235" s="100"/>
      <c r="L235" s="100"/>
      <c r="M235" s="100"/>
      <c r="N235" s="100"/>
      <c r="O235" s="101">
        <v>0.0331</v>
      </c>
      <c r="P235" s="102"/>
      <c r="Q235" s="102"/>
      <c r="R235" s="102"/>
      <c r="S235" s="103"/>
      <c r="T235" s="104">
        <f>+T227</f>
        <v>1892.49</v>
      </c>
      <c r="U235" s="104"/>
      <c r="V235" s="104"/>
      <c r="W235" s="104"/>
      <c r="X235" s="104"/>
      <c r="Y235" s="104"/>
      <c r="Z235" s="105">
        <f>I235*O235*T235</f>
        <v>1240.3000961999999</v>
      </c>
      <c r="AA235" s="105"/>
      <c r="AB235" s="105"/>
      <c r="AC235" s="105"/>
      <c r="AD235" s="105"/>
      <c r="AE235" s="105"/>
      <c r="AF235" s="90"/>
      <c r="AG235" s="32">
        <f>O235*T235</f>
        <v>62.641419</v>
      </c>
      <c r="AH235"/>
      <c r="AI235" s="51"/>
      <c r="AJ235" s="52">
        <v>54.52</v>
      </c>
      <c r="AL235" s="91">
        <f>AG235/AJ235</f>
        <v>1.1489621973587674</v>
      </c>
    </row>
    <row r="236" spans="1:35" s="33" customFormat="1" ht="29.25" customHeight="1">
      <c r="A236" s="97"/>
      <c r="B236" s="98"/>
      <c r="C236" s="98"/>
      <c r="D236" s="98"/>
      <c r="E236" s="98"/>
      <c r="F236" s="98"/>
      <c r="G236" s="98"/>
      <c r="H236" s="99"/>
      <c r="I236" s="106" t="str">
        <f>CONCATENATE(I235," ",I$225," х ",O235," ",O$225," х ",T235," ",T$225," = ",Z235," ",Z$225)</f>
        <v>19,8 кв.м х 0,0331 Гкал/кв.м х 1892,49 руб./Гкал = 1240,3000962 руб.</v>
      </c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8"/>
      <c r="AG236" s="34"/>
      <c r="AH236"/>
      <c r="AI236" s="51"/>
    </row>
    <row r="237" spans="1:38" s="33" customFormat="1" ht="23.25" customHeight="1">
      <c r="A237" s="94" t="s">
        <v>113</v>
      </c>
      <c r="B237" s="95"/>
      <c r="C237" s="95"/>
      <c r="D237" s="95"/>
      <c r="E237" s="95"/>
      <c r="F237" s="95"/>
      <c r="G237" s="95"/>
      <c r="H237" s="96"/>
      <c r="I237" s="100">
        <v>19.8</v>
      </c>
      <c r="J237" s="100"/>
      <c r="K237" s="100"/>
      <c r="L237" s="100"/>
      <c r="M237" s="100"/>
      <c r="N237" s="100"/>
      <c r="O237" s="101">
        <v>0.0351</v>
      </c>
      <c r="P237" s="102"/>
      <c r="Q237" s="102"/>
      <c r="R237" s="102"/>
      <c r="S237" s="103"/>
      <c r="T237" s="104">
        <f>+T227</f>
        <v>1892.49</v>
      </c>
      <c r="U237" s="104"/>
      <c r="V237" s="104"/>
      <c r="W237" s="104"/>
      <c r="X237" s="104"/>
      <c r="Y237" s="104"/>
      <c r="Z237" s="105">
        <f>I237*O237*T237</f>
        <v>1315.2427002000002</v>
      </c>
      <c r="AA237" s="105"/>
      <c r="AB237" s="105"/>
      <c r="AC237" s="105"/>
      <c r="AD237" s="105"/>
      <c r="AE237" s="105"/>
      <c r="AF237" s="90"/>
      <c r="AG237" s="32">
        <f>O237*T237</f>
        <v>66.426399</v>
      </c>
      <c r="AH237"/>
      <c r="AI237" s="51"/>
      <c r="AJ237" s="52">
        <v>54.52</v>
      </c>
      <c r="AL237" s="91">
        <f>AG237/AJ237</f>
        <v>1.2183858950843727</v>
      </c>
    </row>
    <row r="238" spans="1:35" s="33" customFormat="1" ht="34.5" customHeight="1">
      <c r="A238" s="97"/>
      <c r="B238" s="98"/>
      <c r="C238" s="98"/>
      <c r="D238" s="98"/>
      <c r="E238" s="98"/>
      <c r="F238" s="98"/>
      <c r="G238" s="98"/>
      <c r="H238" s="99"/>
      <c r="I238" s="106" t="str">
        <f>CONCATENATE(I237," ",I$225," х ",O237," ",O$225," х ",T237," ",T$225," = ",Z237," ",Z$225)</f>
        <v>19,8 кв.м х 0,0351 Гкал/кв.м х 1892,49 руб./Гкал = 1315,2427002 руб.</v>
      </c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8"/>
      <c r="AG238" s="34"/>
      <c r="AH238"/>
      <c r="AI238" s="51"/>
    </row>
    <row r="239" spans="1:38" s="33" customFormat="1" ht="23.25" customHeight="1">
      <c r="A239" s="94" t="s">
        <v>80</v>
      </c>
      <c r="B239" s="95"/>
      <c r="C239" s="95"/>
      <c r="D239" s="95"/>
      <c r="E239" s="95"/>
      <c r="F239" s="95"/>
      <c r="G239" s="95"/>
      <c r="H239" s="96"/>
      <c r="I239" s="100">
        <v>19.8</v>
      </c>
      <c r="J239" s="100"/>
      <c r="K239" s="100"/>
      <c r="L239" s="100"/>
      <c r="M239" s="100"/>
      <c r="N239" s="100"/>
      <c r="O239" s="101">
        <v>0.0187</v>
      </c>
      <c r="P239" s="102"/>
      <c r="Q239" s="102"/>
      <c r="R239" s="102"/>
      <c r="S239" s="103"/>
      <c r="T239" s="104">
        <f>+T227</f>
        <v>1892.49</v>
      </c>
      <c r="U239" s="104"/>
      <c r="V239" s="104"/>
      <c r="W239" s="104"/>
      <c r="X239" s="104"/>
      <c r="Y239" s="104"/>
      <c r="Z239" s="105">
        <f>I239*O239*T239</f>
        <v>700.7133474000001</v>
      </c>
      <c r="AA239" s="105"/>
      <c r="AB239" s="105"/>
      <c r="AC239" s="105"/>
      <c r="AD239" s="105"/>
      <c r="AE239" s="105"/>
      <c r="AF239" s="90"/>
      <c r="AG239" s="32">
        <f>O239*T239</f>
        <v>35.389563</v>
      </c>
      <c r="AH239"/>
      <c r="AI239" s="51"/>
      <c r="AJ239" s="52">
        <v>54.52</v>
      </c>
      <c r="AL239" s="91">
        <f>AG239/AJ239</f>
        <v>0.6491115737344094</v>
      </c>
    </row>
    <row r="240" spans="1:35" s="33" customFormat="1" ht="13.5">
      <c r="A240" s="97"/>
      <c r="B240" s="98"/>
      <c r="C240" s="98"/>
      <c r="D240" s="98"/>
      <c r="E240" s="98"/>
      <c r="F240" s="98"/>
      <c r="G240" s="98"/>
      <c r="H240" s="99"/>
      <c r="I240" s="106" t="str">
        <f>CONCATENATE(I239," ",I$225," х ",O239," ",O$225," х ",T239," ",T$225," = ",Z239," ",Z$225)</f>
        <v>19,8 кв.м х 0,0187 Гкал/кв.м х 1892,49 руб./Гкал = 700,7133474 руб.</v>
      </c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8"/>
      <c r="AG240" s="34"/>
      <c r="AH240"/>
      <c r="AI240" s="51"/>
    </row>
    <row r="241" spans="1:38" s="33" customFormat="1" ht="23.25" customHeight="1">
      <c r="A241" s="94" t="s">
        <v>114</v>
      </c>
      <c r="B241" s="95"/>
      <c r="C241" s="95"/>
      <c r="D241" s="95"/>
      <c r="E241" s="95"/>
      <c r="F241" s="95"/>
      <c r="G241" s="95"/>
      <c r="H241" s="96"/>
      <c r="I241" s="100">
        <v>19.8</v>
      </c>
      <c r="J241" s="100"/>
      <c r="K241" s="100"/>
      <c r="L241" s="100"/>
      <c r="M241" s="100"/>
      <c r="N241" s="100"/>
      <c r="O241" s="101">
        <v>0.0238</v>
      </c>
      <c r="P241" s="102"/>
      <c r="Q241" s="102"/>
      <c r="R241" s="102"/>
      <c r="S241" s="103"/>
      <c r="T241" s="104">
        <f>+T233</f>
        <v>1892.49</v>
      </c>
      <c r="U241" s="104"/>
      <c r="V241" s="104"/>
      <c r="W241" s="104"/>
      <c r="X241" s="104"/>
      <c r="Y241" s="104"/>
      <c r="Z241" s="105">
        <f>I241*O241*T241</f>
        <v>891.8169876000001</v>
      </c>
      <c r="AA241" s="105"/>
      <c r="AB241" s="105"/>
      <c r="AC241" s="105"/>
      <c r="AD241" s="105"/>
      <c r="AE241" s="105"/>
      <c r="AF241" s="90"/>
      <c r="AG241" s="32">
        <f>O241*T241</f>
        <v>45.041262</v>
      </c>
      <c r="AH241"/>
      <c r="AI241" s="51"/>
      <c r="AJ241" s="52">
        <v>54.52</v>
      </c>
      <c r="AL241" s="91">
        <f>AG241/AJ241</f>
        <v>0.8261420029347029</v>
      </c>
    </row>
    <row r="242" spans="1:35" s="33" customFormat="1" ht="29.25" customHeight="1">
      <c r="A242" s="97"/>
      <c r="B242" s="98"/>
      <c r="C242" s="98"/>
      <c r="D242" s="98"/>
      <c r="E242" s="98"/>
      <c r="F242" s="98"/>
      <c r="G242" s="98"/>
      <c r="H242" s="99"/>
      <c r="I242" s="106" t="str">
        <f>CONCATENATE(I241," ",I$225," х ",O241," ",O$225," х ",T241," ",T$225," = ",Z241," ",Z$225)</f>
        <v>19,8 кв.м х 0,0238 Гкал/кв.м х 1892,49 руб./Гкал = 891,8169876 руб.</v>
      </c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8"/>
      <c r="AG242" s="34"/>
      <c r="AH242"/>
      <c r="AI242" s="51"/>
    </row>
    <row r="243" spans="2:40" ht="12.75">
      <c r="B243" s="9" t="s">
        <v>21</v>
      </c>
      <c r="AG243"/>
      <c r="AN243" s="16"/>
    </row>
    <row r="244" spans="2:46" ht="27.75" customHeight="1">
      <c r="B244" s="10" t="s">
        <v>22</v>
      </c>
      <c r="C244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",AS244," № ",AT244,)</f>
        <v>Тариф на тепловую энергию в размере 1892,49 руб./Гкал (с НДС) утвержден Приказом Министерства тарифной политики Красноярского края  от 27.12.2018 г. № 539-п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+'[6]Шуш_3 эт и выше'!AL191</f>
        <v>от 27.12.2018 г.</v>
      </c>
      <c r="AT244" s="40" t="str">
        <f>+'[6]Шуш_3 эт и выше'!AM191</f>
        <v>539-п</v>
      </c>
    </row>
    <row r="245" spans="2:46" ht="27.75" customHeight="1">
      <c r="B245" s="10" t="s">
        <v>23</v>
      </c>
      <c r="C245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",AS245," № ",AT245,)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27.12.2018 г. № 540-п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 t="str">
        <f>+'[6]Шуш_3 эт и выше'!AL148</f>
        <v>от 27.12.2018 г.</v>
      </c>
      <c r="AT245" s="40" t="str">
        <f>+'[6]Шуш_3 эт и выше'!AM148</f>
        <v>540-п</v>
      </c>
    </row>
    <row r="246" spans="2:46" ht="17.25" customHeight="1" hidden="1">
      <c r="B246" s="10" t="s">
        <v>34</v>
      </c>
      <c r="C246" s="92" t="str">
        <f>CONCATENATE("Тариф на теплоноситель ",,"утвержден Приказом Министерства тарифной политики Красноярского края ",AS246," № ",AT246,)</f>
        <v>Тариф на теплоноситель утвержден Приказом Министерства тарифной политики Красноярского края  № </v>
      </c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41"/>
      <c r="AG246" s="41"/>
      <c r="AH246" s="41"/>
      <c r="AI246" s="41"/>
      <c r="AJ246" s="41"/>
      <c r="AK246" s="41"/>
      <c r="AL246" s="41"/>
      <c r="AM246" s="11"/>
      <c r="AN246" s="38"/>
      <c r="AS246" s="39"/>
      <c r="AT246" s="40"/>
    </row>
    <row r="247" spans="2:46" ht="40.5" customHeight="1">
      <c r="B247" s="10" t="s">
        <v>34</v>
      </c>
      <c r="C247" s="173" t="s">
        <v>95</v>
      </c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  <c r="AG247" s="27"/>
      <c r="AH247" s="27"/>
      <c r="AI247" s="27"/>
      <c r="AJ247" s="27"/>
      <c r="AK247" s="27"/>
      <c r="AL247" s="27"/>
      <c r="AN247" s="16"/>
      <c r="AS247" s="44" t="s">
        <v>115</v>
      </c>
      <c r="AT247" s="45" t="s">
        <v>116</v>
      </c>
    </row>
    <row r="248" spans="2:45" ht="43.5" customHeight="1">
      <c r="B248" s="10" t="s">
        <v>35</v>
      </c>
      <c r="C248" s="92" t="s">
        <v>51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27"/>
      <c r="AG248" s="27"/>
      <c r="AH248" s="27"/>
      <c r="AI248" s="27"/>
      <c r="AJ248" s="27"/>
      <c r="AK248" s="27"/>
      <c r="AL248" s="27"/>
      <c r="AN248" s="16"/>
      <c r="AS248" s="44"/>
    </row>
    <row r="249" spans="2:40" ht="27" customHeight="1">
      <c r="B249" s="10" t="s">
        <v>38</v>
      </c>
      <c r="C249" s="173" t="s">
        <v>98</v>
      </c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27"/>
      <c r="AH249" s="27"/>
      <c r="AI249" s="27"/>
      <c r="AJ249" s="27"/>
      <c r="AK249" s="27"/>
      <c r="AL249" s="27"/>
      <c r="AN249" s="38"/>
    </row>
    <row r="250" spans="2:40" ht="17.25" customHeight="1" hidden="1">
      <c r="B250" s="10" t="s">
        <v>40</v>
      </c>
      <c r="C250" s="92" t="str">
        <f>CONCATENATE("Тариф на холодную питьевую воду утвержден Приказом Министерства тарифной политики Красноярского края ",AS247," № ",AT247,"")</f>
        <v>Тариф на холодную питьевую воду утвержден Приказом Министерства тарифной политики Красноярского края от 08.11.2018г. № 218-в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41"/>
      <c r="AG250" s="41"/>
      <c r="AH250" s="41"/>
      <c r="AI250" s="41"/>
      <c r="AJ250" s="41"/>
      <c r="AK250" s="41"/>
      <c r="AL250" s="41"/>
      <c r="AN250" s="38"/>
    </row>
    <row r="251" spans="1:36" s="35" customFormat="1" ht="38.25" customHeight="1">
      <c r="A251" s="55" t="str">
        <f>+'[6]Шуш_3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41</v>
      </c>
      <c r="AG253"/>
      <c r="AN253" s="16"/>
    </row>
    <row r="254" spans="1:40" ht="12.75">
      <c r="A254" s="46" t="s">
        <v>42</v>
      </c>
      <c r="AG254"/>
      <c r="AN254" s="16"/>
    </row>
    <row r="255" spans="1:40" ht="12.75">
      <c r="A255" s="93">
        <f ca="1">TODAY()</f>
        <v>43507</v>
      </c>
      <c r="B255" s="93"/>
      <c r="C255" s="93"/>
      <c r="D255" s="93"/>
      <c r="E255" s="93"/>
      <c r="F255" s="93"/>
      <c r="AG255"/>
      <c r="AN255" s="16"/>
    </row>
  </sheetData>
  <sheetProtection/>
  <mergeCells count="958">
    <mergeCell ref="C246:AE246"/>
    <mergeCell ref="C247:AF247"/>
    <mergeCell ref="C249:AF249"/>
    <mergeCell ref="O226:S226"/>
    <mergeCell ref="T226:Y226"/>
    <mergeCell ref="Z226:AE226"/>
    <mergeCell ref="A227:H228"/>
    <mergeCell ref="I217:J217"/>
    <mergeCell ref="K217:N217"/>
    <mergeCell ref="O212:S212"/>
    <mergeCell ref="T212:X212"/>
    <mergeCell ref="I226:N226"/>
    <mergeCell ref="C244:AE244"/>
    <mergeCell ref="C207:H207"/>
    <mergeCell ref="I207:J207"/>
    <mergeCell ref="A202:B202"/>
    <mergeCell ref="C202:H202"/>
    <mergeCell ref="I202:J202"/>
    <mergeCell ref="K202:N202"/>
    <mergeCell ref="A196:B196"/>
    <mergeCell ref="C196:H196"/>
    <mergeCell ref="I196:J196"/>
    <mergeCell ref="K196:N196"/>
    <mergeCell ref="O196:S196"/>
    <mergeCell ref="T196:X196"/>
    <mergeCell ref="A191:B191"/>
    <mergeCell ref="C191:H191"/>
    <mergeCell ref="I191:J191"/>
    <mergeCell ref="K191:N191"/>
    <mergeCell ref="O191:S191"/>
    <mergeCell ref="T191:X191"/>
    <mergeCell ref="A186:B186"/>
    <mergeCell ref="C186:H186"/>
    <mergeCell ref="I186:J186"/>
    <mergeCell ref="K186:N186"/>
    <mergeCell ref="O186:S186"/>
    <mergeCell ref="T186:X186"/>
    <mergeCell ref="A181:B181"/>
    <mergeCell ref="C181:H181"/>
    <mergeCell ref="I181:J181"/>
    <mergeCell ref="K181:N181"/>
    <mergeCell ref="O181:S181"/>
    <mergeCell ref="T181:X181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C168:H168"/>
    <mergeCell ref="A171:B171"/>
    <mergeCell ref="C171:H171"/>
    <mergeCell ref="I171:J171"/>
    <mergeCell ref="K171:N171"/>
    <mergeCell ref="I168:J168"/>
    <mergeCell ref="K168:N168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A161:B161"/>
    <mergeCell ref="C161:H161"/>
    <mergeCell ref="I161:J161"/>
    <mergeCell ref="K161:N161"/>
    <mergeCell ref="O161:S161"/>
    <mergeCell ref="T161:X161"/>
    <mergeCell ref="A160:B160"/>
    <mergeCell ref="C160:H160"/>
    <mergeCell ref="I160:J160"/>
    <mergeCell ref="K160:N160"/>
    <mergeCell ref="O160:S160"/>
    <mergeCell ref="T160:X160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56:B156"/>
    <mergeCell ref="C156:H156"/>
    <mergeCell ref="I156:J156"/>
    <mergeCell ref="K156:N156"/>
    <mergeCell ref="O156:S156"/>
    <mergeCell ref="T156:X156"/>
    <mergeCell ref="A155:B155"/>
    <mergeCell ref="C155:H155"/>
    <mergeCell ref="I155:J155"/>
    <mergeCell ref="K155:N155"/>
    <mergeCell ref="O155:S155"/>
    <mergeCell ref="T155:X155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1:B151"/>
    <mergeCell ref="C151:H151"/>
    <mergeCell ref="I151:J151"/>
    <mergeCell ref="K151:N151"/>
    <mergeCell ref="O151:S151"/>
    <mergeCell ref="T151:X151"/>
    <mergeCell ref="A150:B150"/>
    <mergeCell ref="C150:H150"/>
    <mergeCell ref="I150:J150"/>
    <mergeCell ref="K150:N150"/>
    <mergeCell ref="O150:S150"/>
    <mergeCell ref="T150:X150"/>
    <mergeCell ref="A148:AE148"/>
    <mergeCell ref="A149:B149"/>
    <mergeCell ref="C149:H149"/>
    <mergeCell ref="I149:J149"/>
    <mergeCell ref="K149:N149"/>
    <mergeCell ref="O149:S149"/>
    <mergeCell ref="T149:X149"/>
    <mergeCell ref="T145:X145"/>
    <mergeCell ref="A146:B146"/>
    <mergeCell ref="C146:H146"/>
    <mergeCell ref="I146:J146"/>
    <mergeCell ref="K146:N146"/>
    <mergeCell ref="O146:S146"/>
    <mergeCell ref="T146:X146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A139:B139"/>
    <mergeCell ref="C139:H139"/>
    <mergeCell ref="I139:J139"/>
    <mergeCell ref="K139:N139"/>
    <mergeCell ref="O139:S139"/>
    <mergeCell ref="T139:X139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26:B126"/>
    <mergeCell ref="C126:H126"/>
    <mergeCell ref="I126:J126"/>
    <mergeCell ref="K126:N126"/>
    <mergeCell ref="O126:S126"/>
    <mergeCell ref="T126:X126"/>
    <mergeCell ref="I119:J119"/>
    <mergeCell ref="K119:N119"/>
    <mergeCell ref="O119:S119"/>
    <mergeCell ref="T119:X119"/>
    <mergeCell ref="I124:J124"/>
    <mergeCell ref="K124:N124"/>
    <mergeCell ref="O124:S124"/>
    <mergeCell ref="T124:X124"/>
    <mergeCell ref="C114:H114"/>
    <mergeCell ref="I114:J114"/>
    <mergeCell ref="K114:N114"/>
    <mergeCell ref="O114:S114"/>
    <mergeCell ref="T114:X114"/>
    <mergeCell ref="A116:B116"/>
    <mergeCell ref="C116:H116"/>
    <mergeCell ref="I116:J116"/>
    <mergeCell ref="K116:N116"/>
    <mergeCell ref="O116:S116"/>
    <mergeCell ref="A108:B108"/>
    <mergeCell ref="C108:H108"/>
    <mergeCell ref="I108:J108"/>
    <mergeCell ref="K108:N108"/>
    <mergeCell ref="O108:S108"/>
    <mergeCell ref="T108:X108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97:B97"/>
    <mergeCell ref="C97:H97"/>
    <mergeCell ref="I97:J97"/>
    <mergeCell ref="K97:N97"/>
    <mergeCell ref="O97:S97"/>
    <mergeCell ref="T97:X97"/>
    <mergeCell ref="T85:X85"/>
    <mergeCell ref="I92:J92"/>
    <mergeCell ref="K92:N92"/>
    <mergeCell ref="T92:X92"/>
    <mergeCell ref="O92:S92"/>
    <mergeCell ref="T93:X93"/>
    <mergeCell ref="O93:S93"/>
    <mergeCell ref="AJ42:AJ43"/>
    <mergeCell ref="AL42:AL43"/>
    <mergeCell ref="AJ60:AJ61"/>
    <mergeCell ref="AL60:AL61"/>
    <mergeCell ref="AJ66:AJ67"/>
    <mergeCell ref="AL66:AL67"/>
    <mergeCell ref="AJ10:AJ11"/>
    <mergeCell ref="AL10:AL11"/>
    <mergeCell ref="AJ16:AJ17"/>
    <mergeCell ref="AL16:AL17"/>
    <mergeCell ref="AJ36:AJ37"/>
    <mergeCell ref="AL36:AL37"/>
    <mergeCell ref="O14:S14"/>
    <mergeCell ref="T14:X14"/>
    <mergeCell ref="A9:AE9"/>
    <mergeCell ref="A11:AE11"/>
    <mergeCell ref="A5:AE5"/>
    <mergeCell ref="A6:AE6"/>
    <mergeCell ref="A7:AD7"/>
    <mergeCell ref="A8:AE8"/>
    <mergeCell ref="T16:X16"/>
    <mergeCell ref="AF12:AG12"/>
    <mergeCell ref="O15:S15"/>
    <mergeCell ref="I15:J15"/>
    <mergeCell ref="A12:AE12"/>
    <mergeCell ref="T15:X15"/>
    <mergeCell ref="A14:B14"/>
    <mergeCell ref="C14:H14"/>
    <mergeCell ref="I14:J14"/>
    <mergeCell ref="K14:N14"/>
    <mergeCell ref="A21:AE21"/>
    <mergeCell ref="A15:B15"/>
    <mergeCell ref="C15:H15"/>
    <mergeCell ref="K15:N15"/>
    <mergeCell ref="AG16:AG17"/>
    <mergeCell ref="I17:J17"/>
    <mergeCell ref="K17:N17"/>
    <mergeCell ref="O17:S17"/>
    <mergeCell ref="T17:X17"/>
    <mergeCell ref="A16:B17"/>
    <mergeCell ref="I25:J25"/>
    <mergeCell ref="K25:N25"/>
    <mergeCell ref="O25:S25"/>
    <mergeCell ref="T25:X25"/>
    <mergeCell ref="C24:H24"/>
    <mergeCell ref="I24:J24"/>
    <mergeCell ref="K24:N24"/>
    <mergeCell ref="O24:S24"/>
    <mergeCell ref="T24:X24"/>
    <mergeCell ref="C28:G29"/>
    <mergeCell ref="I28:J28"/>
    <mergeCell ref="K28:N28"/>
    <mergeCell ref="O28:S28"/>
    <mergeCell ref="T28:X28"/>
    <mergeCell ref="A28:B29"/>
    <mergeCell ref="I34:J34"/>
    <mergeCell ref="K34:N34"/>
    <mergeCell ref="O34:S34"/>
    <mergeCell ref="T34:X34"/>
    <mergeCell ref="I29:J29"/>
    <mergeCell ref="K29:N29"/>
    <mergeCell ref="O29:S29"/>
    <mergeCell ref="T29:X29"/>
    <mergeCell ref="T37:X37"/>
    <mergeCell ref="O35:S35"/>
    <mergeCell ref="T35:X35"/>
    <mergeCell ref="A36:B37"/>
    <mergeCell ref="I36:J36"/>
    <mergeCell ref="K36:N36"/>
    <mergeCell ref="O36:S36"/>
    <mergeCell ref="T36:X36"/>
    <mergeCell ref="I35:J35"/>
    <mergeCell ref="K35:N35"/>
    <mergeCell ref="I41:J41"/>
    <mergeCell ref="K41:N41"/>
    <mergeCell ref="A39:AE39"/>
    <mergeCell ref="AF39:AG39"/>
    <mergeCell ref="A40:B40"/>
    <mergeCell ref="C40:H40"/>
    <mergeCell ref="I40:J40"/>
    <mergeCell ref="K40:N40"/>
    <mergeCell ref="O40:S40"/>
    <mergeCell ref="T40:X40"/>
    <mergeCell ref="C42:G43"/>
    <mergeCell ref="O41:S41"/>
    <mergeCell ref="T41:X41"/>
    <mergeCell ref="A42:B43"/>
    <mergeCell ref="I42:J42"/>
    <mergeCell ref="K42:N42"/>
    <mergeCell ref="O42:S42"/>
    <mergeCell ref="T42:X42"/>
    <mergeCell ref="A41:B41"/>
    <mergeCell ref="C41:H41"/>
    <mergeCell ref="C48:H48"/>
    <mergeCell ref="I48:J48"/>
    <mergeCell ref="K48:N48"/>
    <mergeCell ref="O48:S48"/>
    <mergeCell ref="T48:X48"/>
    <mergeCell ref="AG42:AG43"/>
    <mergeCell ref="I43:J43"/>
    <mergeCell ref="K43:N43"/>
    <mergeCell ref="O43:S43"/>
    <mergeCell ref="T43:X43"/>
    <mergeCell ref="T52:X52"/>
    <mergeCell ref="C49:H49"/>
    <mergeCell ref="I49:J49"/>
    <mergeCell ref="K49:N49"/>
    <mergeCell ref="O49:S49"/>
    <mergeCell ref="T49:X49"/>
    <mergeCell ref="I58:J58"/>
    <mergeCell ref="K58:N58"/>
    <mergeCell ref="O58:S58"/>
    <mergeCell ref="T58:X58"/>
    <mergeCell ref="O53:S53"/>
    <mergeCell ref="T53:X53"/>
    <mergeCell ref="I53:J53"/>
    <mergeCell ref="K53:N53"/>
    <mergeCell ref="T61:X61"/>
    <mergeCell ref="O59:S59"/>
    <mergeCell ref="T59:X59"/>
    <mergeCell ref="A60:B61"/>
    <mergeCell ref="I60:J60"/>
    <mergeCell ref="K60:N60"/>
    <mergeCell ref="O60:S60"/>
    <mergeCell ref="T60:X60"/>
    <mergeCell ref="I59:J59"/>
    <mergeCell ref="K59:N59"/>
    <mergeCell ref="I65:J65"/>
    <mergeCell ref="K65:N65"/>
    <mergeCell ref="A63:AE63"/>
    <mergeCell ref="AF63:AG63"/>
    <mergeCell ref="A64:B64"/>
    <mergeCell ref="C64:H64"/>
    <mergeCell ref="I64:J64"/>
    <mergeCell ref="K64:N64"/>
    <mergeCell ref="O64:S64"/>
    <mergeCell ref="T64:X64"/>
    <mergeCell ref="C66:G67"/>
    <mergeCell ref="O65:S65"/>
    <mergeCell ref="T65:X65"/>
    <mergeCell ref="A66:B67"/>
    <mergeCell ref="I66:J66"/>
    <mergeCell ref="K66:N66"/>
    <mergeCell ref="O66:S66"/>
    <mergeCell ref="T66:X66"/>
    <mergeCell ref="A65:B65"/>
    <mergeCell ref="C65:H65"/>
    <mergeCell ref="C72:H72"/>
    <mergeCell ref="I72:J72"/>
    <mergeCell ref="K72:N72"/>
    <mergeCell ref="O72:S72"/>
    <mergeCell ref="T72:X72"/>
    <mergeCell ref="AG66:AG67"/>
    <mergeCell ref="I67:J67"/>
    <mergeCell ref="K67:N67"/>
    <mergeCell ref="O67:S67"/>
    <mergeCell ref="T67:X67"/>
    <mergeCell ref="K77:N77"/>
    <mergeCell ref="I76:J76"/>
    <mergeCell ref="K76:N76"/>
    <mergeCell ref="O76:S76"/>
    <mergeCell ref="T76:X76"/>
    <mergeCell ref="C73:H73"/>
    <mergeCell ref="I73:J73"/>
    <mergeCell ref="K73:N73"/>
    <mergeCell ref="O73:S73"/>
    <mergeCell ref="T73:X73"/>
    <mergeCell ref="I84:J84"/>
    <mergeCell ref="K84:N84"/>
    <mergeCell ref="O84:S84"/>
    <mergeCell ref="T84:X84"/>
    <mergeCell ref="A81:B81"/>
    <mergeCell ref="C81:H81"/>
    <mergeCell ref="I81:J81"/>
    <mergeCell ref="K81:N81"/>
    <mergeCell ref="O81:S81"/>
    <mergeCell ref="T81:X81"/>
    <mergeCell ref="C16:G17"/>
    <mergeCell ref="A18:B19"/>
    <mergeCell ref="C18:G19"/>
    <mergeCell ref="I18:J18"/>
    <mergeCell ref="K18:N18"/>
    <mergeCell ref="O18:S18"/>
    <mergeCell ref="I16:J16"/>
    <mergeCell ref="K16:N16"/>
    <mergeCell ref="O16:S16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C25:H25"/>
    <mergeCell ref="AG26:AG27"/>
    <mergeCell ref="AJ26:AJ27"/>
    <mergeCell ref="AL26:AL27"/>
    <mergeCell ref="I27:J27"/>
    <mergeCell ref="K27:N27"/>
    <mergeCell ref="O27:S27"/>
    <mergeCell ref="T27:X27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33:B33"/>
    <mergeCell ref="C33:H33"/>
    <mergeCell ref="I33:J33"/>
    <mergeCell ref="K33:N33"/>
    <mergeCell ref="O33:S33"/>
    <mergeCell ref="T33:X33"/>
    <mergeCell ref="A34:B35"/>
    <mergeCell ref="C34:G35"/>
    <mergeCell ref="AG34:AG35"/>
    <mergeCell ref="AJ34:AJ35"/>
    <mergeCell ref="AL34:AL35"/>
    <mergeCell ref="C36:G37"/>
    <mergeCell ref="AG36:AG37"/>
    <mergeCell ref="I37:J37"/>
    <mergeCell ref="K37:N37"/>
    <mergeCell ref="O37:S37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I61:J61"/>
    <mergeCell ref="K61:N61"/>
    <mergeCell ref="O61:S61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76:B77"/>
    <mergeCell ref="C76:G77"/>
    <mergeCell ref="AG76:AG77"/>
    <mergeCell ref="AJ76:AJ77"/>
    <mergeCell ref="AL76:AL77"/>
    <mergeCell ref="A79:AE79"/>
    <mergeCell ref="AF79:AG79"/>
    <mergeCell ref="O77:S77"/>
    <mergeCell ref="T77:X77"/>
    <mergeCell ref="I77:J77"/>
    <mergeCell ref="A80:B80"/>
    <mergeCell ref="C80:H80"/>
    <mergeCell ref="I80:J80"/>
    <mergeCell ref="K80:N80"/>
    <mergeCell ref="O80:S80"/>
    <mergeCell ref="T80:X80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AG84:AG85"/>
    <mergeCell ref="AJ84:AJ85"/>
    <mergeCell ref="AL84:AL85"/>
    <mergeCell ref="A87:AE87"/>
    <mergeCell ref="AF87:AG87"/>
    <mergeCell ref="I85:J85"/>
    <mergeCell ref="K85:N85"/>
    <mergeCell ref="O85:S85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AG92:AG93"/>
    <mergeCell ref="AJ92:AJ93"/>
    <mergeCell ref="AL92:AL93"/>
    <mergeCell ref="A95:AE95"/>
    <mergeCell ref="AF95:AG95"/>
    <mergeCell ref="I93:J93"/>
    <mergeCell ref="K93:N93"/>
    <mergeCell ref="A96:B96"/>
    <mergeCell ref="C96:H96"/>
    <mergeCell ref="I96:J96"/>
    <mergeCell ref="K96:N96"/>
    <mergeCell ref="O96:S96"/>
    <mergeCell ref="T96:X96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J100:AJ101"/>
    <mergeCell ref="AL100:AL101"/>
    <mergeCell ref="I101:J101"/>
    <mergeCell ref="K101:N101"/>
    <mergeCell ref="O101:S101"/>
    <mergeCell ref="T101:X101"/>
    <mergeCell ref="AF104:AG104"/>
    <mergeCell ref="A106:B106"/>
    <mergeCell ref="C106:H106"/>
    <mergeCell ref="I106:J106"/>
    <mergeCell ref="K106:N106"/>
    <mergeCell ref="O106:S106"/>
    <mergeCell ref="T106:X106"/>
    <mergeCell ref="A110:AE110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114:B114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9:B119"/>
    <mergeCell ref="C119:H119"/>
    <mergeCell ref="A121:B121"/>
    <mergeCell ref="C121:H121"/>
    <mergeCell ref="I121:J121"/>
    <mergeCell ref="K121:N121"/>
    <mergeCell ref="O121:S121"/>
    <mergeCell ref="T121:X121"/>
    <mergeCell ref="AF123:AG123"/>
    <mergeCell ref="A125:B125"/>
    <mergeCell ref="C125:H125"/>
    <mergeCell ref="I125:J125"/>
    <mergeCell ref="K125:N125"/>
    <mergeCell ref="O125:S125"/>
    <mergeCell ref="T125:X125"/>
    <mergeCell ref="A123:AE123"/>
    <mergeCell ref="A124:B124"/>
    <mergeCell ref="C124:H124"/>
    <mergeCell ref="A128:AE128"/>
    <mergeCell ref="AF128:AG128"/>
    <mergeCell ref="A130:B130"/>
    <mergeCell ref="C130:H130"/>
    <mergeCell ref="I130:J130"/>
    <mergeCell ref="K130:N130"/>
    <mergeCell ref="O130:S130"/>
    <mergeCell ref="T130:X130"/>
    <mergeCell ref="A129:B129"/>
    <mergeCell ref="C129:H129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5:B135"/>
    <mergeCell ref="C135:H135"/>
    <mergeCell ref="I135:J135"/>
    <mergeCell ref="K135:N135"/>
    <mergeCell ref="O135:S135"/>
    <mergeCell ref="T135:X135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40:B140"/>
    <mergeCell ref="C140:H140"/>
    <mergeCell ref="I140:J140"/>
    <mergeCell ref="K140:N140"/>
    <mergeCell ref="O140:S140"/>
    <mergeCell ref="T140:X140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67:B167"/>
    <mergeCell ref="C167:H167"/>
    <mergeCell ref="I167:J167"/>
    <mergeCell ref="K167:N167"/>
    <mergeCell ref="O167:S167"/>
    <mergeCell ref="T167:X167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C173:H173"/>
    <mergeCell ref="I173:J173"/>
    <mergeCell ref="K173:N173"/>
    <mergeCell ref="O173:S173"/>
    <mergeCell ref="T173:X173"/>
    <mergeCell ref="AF175:AG175"/>
    <mergeCell ref="A177:B177"/>
    <mergeCell ref="C177:H177"/>
    <mergeCell ref="I177:J177"/>
    <mergeCell ref="K177:N177"/>
    <mergeCell ref="O177:S177"/>
    <mergeCell ref="T177:X177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82:B182"/>
    <mergeCell ref="C182:H182"/>
    <mergeCell ref="I182:J182"/>
    <mergeCell ref="K182:N182"/>
    <mergeCell ref="O182:S182"/>
    <mergeCell ref="T182:X182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7:B187"/>
    <mergeCell ref="C187:H187"/>
    <mergeCell ref="I187:J187"/>
    <mergeCell ref="K187:N187"/>
    <mergeCell ref="O187:S187"/>
    <mergeCell ref="T187:X187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92:B192"/>
    <mergeCell ref="C192:H192"/>
    <mergeCell ref="I192:J192"/>
    <mergeCell ref="K192:N192"/>
    <mergeCell ref="O192:S192"/>
    <mergeCell ref="T192:X192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7:B197"/>
    <mergeCell ref="C197:H197"/>
    <mergeCell ref="I197:J197"/>
    <mergeCell ref="K197:N197"/>
    <mergeCell ref="O197:S197"/>
    <mergeCell ref="T197:X197"/>
    <mergeCell ref="A198:B198"/>
    <mergeCell ref="C198:H198"/>
    <mergeCell ref="I198:J198"/>
    <mergeCell ref="K198:N198"/>
    <mergeCell ref="O198:S198"/>
    <mergeCell ref="T198:X198"/>
    <mergeCell ref="AF200:AG200"/>
    <mergeCell ref="A201:B201"/>
    <mergeCell ref="C201:H201"/>
    <mergeCell ref="I201:J201"/>
    <mergeCell ref="K201:N201"/>
    <mergeCell ref="O201:S201"/>
    <mergeCell ref="T201:X201"/>
    <mergeCell ref="A200:AE200"/>
    <mergeCell ref="T202:X202"/>
    <mergeCell ref="A203:B203"/>
    <mergeCell ref="C203:H203"/>
    <mergeCell ref="I203:J203"/>
    <mergeCell ref="K203:N203"/>
    <mergeCell ref="T203:X203"/>
    <mergeCell ref="O202:S202"/>
    <mergeCell ref="O203:S203"/>
    <mergeCell ref="A205:AE205"/>
    <mergeCell ref="AF205:AG205"/>
    <mergeCell ref="A206:B206"/>
    <mergeCell ref="C206:H206"/>
    <mergeCell ref="I206:J206"/>
    <mergeCell ref="K206:N206"/>
    <mergeCell ref="O206:S206"/>
    <mergeCell ref="T206:X206"/>
    <mergeCell ref="K207:N207"/>
    <mergeCell ref="T207:X207"/>
    <mergeCell ref="A208:B208"/>
    <mergeCell ref="C208:H208"/>
    <mergeCell ref="I208:J208"/>
    <mergeCell ref="K208:N208"/>
    <mergeCell ref="O208:S208"/>
    <mergeCell ref="T208:X208"/>
    <mergeCell ref="O207:S207"/>
    <mergeCell ref="A207:B207"/>
    <mergeCell ref="AF210:AG210"/>
    <mergeCell ref="A211:B211"/>
    <mergeCell ref="C211:H211"/>
    <mergeCell ref="I211:J211"/>
    <mergeCell ref="K211:N211"/>
    <mergeCell ref="T211:X211"/>
    <mergeCell ref="A210:AE210"/>
    <mergeCell ref="O211:S211"/>
    <mergeCell ref="A213:B213"/>
    <mergeCell ref="C213:H213"/>
    <mergeCell ref="I213:J213"/>
    <mergeCell ref="K213:N213"/>
    <mergeCell ref="T213:X213"/>
    <mergeCell ref="A212:B212"/>
    <mergeCell ref="C212:H212"/>
    <mergeCell ref="I212:J212"/>
    <mergeCell ref="K212:N212"/>
    <mergeCell ref="O213:S213"/>
    <mergeCell ref="AF215:AG215"/>
    <mergeCell ref="A216:B216"/>
    <mergeCell ref="C216:H216"/>
    <mergeCell ref="I216:J216"/>
    <mergeCell ref="K216:N216"/>
    <mergeCell ref="O216:S216"/>
    <mergeCell ref="T216:X216"/>
    <mergeCell ref="A215:AE215"/>
    <mergeCell ref="T217:X217"/>
    <mergeCell ref="A218:B218"/>
    <mergeCell ref="C218:H218"/>
    <mergeCell ref="I218:J218"/>
    <mergeCell ref="K218:N218"/>
    <mergeCell ref="O218:S218"/>
    <mergeCell ref="T218:X218"/>
    <mergeCell ref="O217:S217"/>
    <mergeCell ref="A217:B217"/>
    <mergeCell ref="C217:H217"/>
    <mergeCell ref="A222:AE222"/>
    <mergeCell ref="A224:H225"/>
    <mergeCell ref="I224:N224"/>
    <mergeCell ref="O224:S224"/>
    <mergeCell ref="T224:Y224"/>
    <mergeCell ref="Z224:AE224"/>
    <mergeCell ref="I225:N225"/>
    <mergeCell ref="O225:S225"/>
    <mergeCell ref="T225:Y225"/>
    <mergeCell ref="Z225:AE225"/>
    <mergeCell ref="I227:N227"/>
    <mergeCell ref="O227:S227"/>
    <mergeCell ref="T227:Y227"/>
    <mergeCell ref="Z227:AE227"/>
    <mergeCell ref="I228:AE228"/>
    <mergeCell ref="A226:H226"/>
    <mergeCell ref="A229:H230"/>
    <mergeCell ref="I229:N229"/>
    <mergeCell ref="O229:S229"/>
    <mergeCell ref="T229:Y229"/>
    <mergeCell ref="Z229:AE229"/>
    <mergeCell ref="I230:AE230"/>
    <mergeCell ref="A231:H232"/>
    <mergeCell ref="I231:N231"/>
    <mergeCell ref="O231:S231"/>
    <mergeCell ref="T231:Y231"/>
    <mergeCell ref="Z231:AE231"/>
    <mergeCell ref="I232:AE232"/>
    <mergeCell ref="A233:H234"/>
    <mergeCell ref="I233:N233"/>
    <mergeCell ref="O233:S233"/>
    <mergeCell ref="T233:Y233"/>
    <mergeCell ref="Z233:AE233"/>
    <mergeCell ref="I234:AE234"/>
    <mergeCell ref="A235:H236"/>
    <mergeCell ref="I235:N235"/>
    <mergeCell ref="O235:S235"/>
    <mergeCell ref="T235:Y235"/>
    <mergeCell ref="Z235:AE235"/>
    <mergeCell ref="I236:AE236"/>
    <mergeCell ref="A237:H238"/>
    <mergeCell ref="I237:N237"/>
    <mergeCell ref="O237:S237"/>
    <mergeCell ref="T237:Y237"/>
    <mergeCell ref="Z237:AE237"/>
    <mergeCell ref="I238:AE238"/>
    <mergeCell ref="A239:H240"/>
    <mergeCell ref="I239:N239"/>
    <mergeCell ref="O239:S239"/>
    <mergeCell ref="T239:Y239"/>
    <mergeCell ref="Z239:AE239"/>
    <mergeCell ref="I240:AE240"/>
    <mergeCell ref="C248:AE248"/>
    <mergeCell ref="C250:AE250"/>
    <mergeCell ref="A255:F255"/>
    <mergeCell ref="A241:H242"/>
    <mergeCell ref="I241:N241"/>
    <mergeCell ref="O241:S241"/>
    <mergeCell ref="T241:Y241"/>
    <mergeCell ref="Z241:AE241"/>
    <mergeCell ref="I242:AE242"/>
    <mergeCell ref="C245:AE245"/>
  </mergeCells>
  <printOptions horizontalCentered="1"/>
  <pageMargins left="0.28" right="0.16" top="0.58" bottom="0.26" header="0.15748031496062992" footer="0.1968503937007874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5"/>
  <sheetViews>
    <sheetView zoomScalePageLayoutView="0" workbookViewId="0" topLeftCell="A102">
      <selection activeCell="C250" sqref="C250:AE250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customWidth="1"/>
    <col min="33" max="33" width="11.375" style="16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4" width="3.50390625" style="0" customWidth="1"/>
    <col min="45" max="45" width="15.375" style="0" customWidth="1"/>
    <col min="46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">
        <v>84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">
        <v>85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18" customHeight="1"/>
    <row r="5" spans="1:32" ht="20.25" customHeight="1">
      <c r="A5" s="167" t="s">
        <v>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"/>
    </row>
    <row r="6" spans="1:32" ht="20.25" customHeight="1">
      <c r="A6" s="167" t="s">
        <v>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"/>
    </row>
    <row r="7" spans="1:32" ht="20.25" customHeight="1">
      <c r="A7" s="165" t="s">
        <v>25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"/>
      <c r="AF7" s="1"/>
    </row>
    <row r="8" spans="1:32" ht="20.25" customHeight="1">
      <c r="A8" s="169" t="str">
        <f>+'[6]Шуш_3 эт и выше'!A8</f>
        <v>с 1 января 2019 г. по 30 июня 2019 г.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2"/>
    </row>
    <row r="9" spans="1:35" ht="20.25" customHeight="1">
      <c r="A9" s="165" t="s">
        <v>43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2"/>
      <c r="AI9" s="17"/>
    </row>
    <row r="10" spans="35:38" ht="12.75">
      <c r="AI10" s="18"/>
      <c r="AJ10" s="170" t="s">
        <v>36</v>
      </c>
      <c r="AL10" s="170" t="s">
        <v>26</v>
      </c>
    </row>
    <row r="11" spans="1:38" s="21" customFormat="1" ht="17.25">
      <c r="A11" s="166" t="s">
        <v>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"/>
      <c r="AG11" s="16"/>
      <c r="AH11" s="19"/>
      <c r="AI11" s="20"/>
      <c r="AJ11" s="171"/>
      <c r="AL11" s="171"/>
    </row>
    <row r="12" spans="1:35" s="5" customFormat="1" ht="15">
      <c r="A12" s="141" t="s">
        <v>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/>
      <c r="AI12" s="22"/>
    </row>
    <row r="13" ht="12.75">
      <c r="AI13" s="17"/>
    </row>
    <row r="14" spans="1:35" ht="41.25" customHeight="1">
      <c r="A14" s="132" t="s">
        <v>4</v>
      </c>
      <c r="B14" s="133"/>
      <c r="C14" s="134" t="s">
        <v>27</v>
      </c>
      <c r="D14" s="135"/>
      <c r="E14" s="135"/>
      <c r="F14" s="135"/>
      <c r="G14" s="135"/>
      <c r="H14" s="136"/>
      <c r="I14" s="137" t="s">
        <v>5</v>
      </c>
      <c r="J14" s="137"/>
      <c r="K14" s="137" t="s">
        <v>28</v>
      </c>
      <c r="L14" s="137"/>
      <c r="M14" s="137"/>
      <c r="N14" s="137"/>
      <c r="O14" s="137" t="s">
        <v>37</v>
      </c>
      <c r="P14" s="137"/>
      <c r="Q14" s="137"/>
      <c r="R14" s="137"/>
      <c r="S14" s="137"/>
      <c r="T14" s="137" t="s">
        <v>6</v>
      </c>
      <c r="U14" s="137"/>
      <c r="V14" s="137"/>
      <c r="W14" s="137"/>
      <c r="X14" s="137"/>
      <c r="AI14" s="17"/>
    </row>
    <row r="15" spans="1:38" s="23" customFormat="1" ht="13.5" customHeight="1">
      <c r="A15" s="138">
        <v>1</v>
      </c>
      <c r="B15" s="139"/>
      <c r="C15" s="138">
        <v>2</v>
      </c>
      <c r="D15" s="140"/>
      <c r="E15" s="140"/>
      <c r="F15" s="140"/>
      <c r="G15" s="140"/>
      <c r="H15" s="139"/>
      <c r="I15" s="121">
        <v>3</v>
      </c>
      <c r="J15" s="121"/>
      <c r="K15" s="121">
        <v>4</v>
      </c>
      <c r="L15" s="121"/>
      <c r="M15" s="121"/>
      <c r="N15" s="121"/>
      <c r="O15" s="121">
        <v>5</v>
      </c>
      <c r="P15" s="121"/>
      <c r="Q15" s="121"/>
      <c r="R15" s="121"/>
      <c r="S15" s="121"/>
      <c r="T15" s="121">
        <v>6</v>
      </c>
      <c r="U15" s="121"/>
      <c r="V15" s="121"/>
      <c r="W15" s="121"/>
      <c r="X15" s="121"/>
      <c r="AG15" s="16" t="s">
        <v>29</v>
      </c>
      <c r="AH15"/>
      <c r="AI15" s="24"/>
      <c r="AJ15" s="16" t="s">
        <v>30</v>
      </c>
      <c r="AL15" s="16" t="s">
        <v>31</v>
      </c>
    </row>
    <row r="16" spans="1:38" ht="12.75" customHeight="1">
      <c r="A16" s="149" t="s">
        <v>7</v>
      </c>
      <c r="B16" s="96"/>
      <c r="C16" s="158" t="s">
        <v>93</v>
      </c>
      <c r="D16" s="159"/>
      <c r="E16" s="159"/>
      <c r="F16" s="159"/>
      <c r="G16" s="160"/>
      <c r="H16" s="67" t="s">
        <v>8</v>
      </c>
      <c r="I16" s="127" t="s">
        <v>9</v>
      </c>
      <c r="J16" s="128"/>
      <c r="K16" s="156">
        <f>+'[6]Ильич'!K16</f>
        <v>39.54</v>
      </c>
      <c r="L16" s="156"/>
      <c r="M16" s="156"/>
      <c r="N16" s="156"/>
      <c r="O16" s="164">
        <v>0</v>
      </c>
      <c r="P16" s="164"/>
      <c r="Q16" s="164"/>
      <c r="R16" s="164"/>
      <c r="S16" s="164"/>
      <c r="T16" s="129">
        <f>K16</f>
        <v>39.54</v>
      </c>
      <c r="U16" s="129"/>
      <c r="V16" s="129"/>
      <c r="W16" s="129"/>
      <c r="X16" s="129"/>
      <c r="AG16" s="147">
        <f>T16+T17</f>
        <v>169.364814</v>
      </c>
      <c r="AI16" s="17"/>
      <c r="AJ16" s="147">
        <v>151.33</v>
      </c>
      <c r="AL16" s="145">
        <f>AG16/AJ16</f>
        <v>1.1191754047445979</v>
      </c>
    </row>
    <row r="17" spans="1:38" ht="15.75" customHeight="1">
      <c r="A17" s="97"/>
      <c r="B17" s="99"/>
      <c r="C17" s="161"/>
      <c r="D17" s="162"/>
      <c r="E17" s="162"/>
      <c r="F17" s="162"/>
      <c r="G17" s="163"/>
      <c r="H17" s="67" t="s">
        <v>10</v>
      </c>
      <c r="I17" s="127" t="s">
        <v>11</v>
      </c>
      <c r="J17" s="128"/>
      <c r="K17" s="156">
        <f>+'[6]Ильич'!K17</f>
        <v>1892.49</v>
      </c>
      <c r="L17" s="156"/>
      <c r="M17" s="156"/>
      <c r="N17" s="156"/>
      <c r="O17" s="157">
        <f>+'[6]Ильич'!O17</f>
        <v>0.0686</v>
      </c>
      <c r="P17" s="157"/>
      <c r="Q17" s="157"/>
      <c r="R17" s="157"/>
      <c r="S17" s="157"/>
      <c r="T17" s="129">
        <f>K17*O17</f>
        <v>129.824814</v>
      </c>
      <c r="U17" s="129"/>
      <c r="V17" s="129"/>
      <c r="W17" s="129"/>
      <c r="X17" s="129"/>
      <c r="AG17" s="148"/>
      <c r="AI17" s="17"/>
      <c r="AJ17" s="148"/>
      <c r="AL17" s="146"/>
    </row>
    <row r="18" spans="1:38" ht="15" customHeight="1">
      <c r="A18" s="149" t="s">
        <v>7</v>
      </c>
      <c r="B18" s="96"/>
      <c r="C18" s="158" t="s">
        <v>94</v>
      </c>
      <c r="D18" s="159"/>
      <c r="E18" s="159"/>
      <c r="F18" s="159"/>
      <c r="G18" s="160"/>
      <c r="H18" s="67" t="s">
        <v>8</v>
      </c>
      <c r="I18" s="127" t="s">
        <v>9</v>
      </c>
      <c r="J18" s="128"/>
      <c r="K18" s="156">
        <f>+'[6]Ильич'!K18</f>
        <v>39.54</v>
      </c>
      <c r="L18" s="156"/>
      <c r="M18" s="156"/>
      <c r="N18" s="156"/>
      <c r="O18" s="164">
        <v>0</v>
      </c>
      <c r="P18" s="164"/>
      <c r="Q18" s="164"/>
      <c r="R18" s="164"/>
      <c r="S18" s="164"/>
      <c r="T18" s="129">
        <f>K18</f>
        <v>39.54</v>
      </c>
      <c r="U18" s="129"/>
      <c r="V18" s="129"/>
      <c r="W18" s="129"/>
      <c r="X18" s="129"/>
      <c r="AG18" s="147">
        <f>T18+T19</f>
        <v>159.713115</v>
      </c>
      <c r="AI18" s="17"/>
      <c r="AJ18" s="147">
        <v>151.33</v>
      </c>
      <c r="AL18" s="145">
        <f>AG18/AJ18</f>
        <v>1.0553962532214365</v>
      </c>
    </row>
    <row r="19" spans="1:38" ht="15.75" customHeight="1">
      <c r="A19" s="97"/>
      <c r="B19" s="99"/>
      <c r="C19" s="161"/>
      <c r="D19" s="162"/>
      <c r="E19" s="162"/>
      <c r="F19" s="162"/>
      <c r="G19" s="163"/>
      <c r="H19" s="67" t="s">
        <v>10</v>
      </c>
      <c r="I19" s="127" t="s">
        <v>11</v>
      </c>
      <c r="J19" s="128"/>
      <c r="K19" s="156">
        <f>+'[6]Ильич'!K19</f>
        <v>1892.49</v>
      </c>
      <c r="L19" s="156"/>
      <c r="M19" s="156"/>
      <c r="N19" s="156"/>
      <c r="O19" s="157">
        <f>+'[6]Ильич'!O19</f>
        <v>0.0635</v>
      </c>
      <c r="P19" s="157"/>
      <c r="Q19" s="157"/>
      <c r="R19" s="157"/>
      <c r="S19" s="157"/>
      <c r="T19" s="129">
        <f>K19*O19</f>
        <v>120.173115</v>
      </c>
      <c r="U19" s="129"/>
      <c r="V19" s="129"/>
      <c r="W19" s="129"/>
      <c r="X19" s="129"/>
      <c r="AG19" s="148"/>
      <c r="AI19" s="17"/>
      <c r="AJ19" s="148"/>
      <c r="AL19" s="146"/>
    </row>
    <row r="20" ht="12.75">
      <c r="AI20" s="17"/>
    </row>
    <row r="21" spans="1:35" s="5" customFormat="1" ht="15">
      <c r="A21" s="141" t="s">
        <v>12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25"/>
      <c r="AG21" s="25"/>
      <c r="AH21"/>
      <c r="AI21" s="22"/>
    </row>
    <row r="22" spans="1:35" ht="29.25" customHeight="1">
      <c r="A22" s="187" t="s">
        <v>86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G22" s="58">
        <v>0.5</v>
      </c>
      <c r="AI22" s="17"/>
    </row>
    <row r="23" spans="1:33" s="27" customFormat="1" ht="42.75" customHeight="1">
      <c r="A23" s="131" t="s">
        <v>52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26"/>
      <c r="AG23" s="26"/>
    </row>
    <row r="24" spans="1:35" ht="51" customHeight="1">
      <c r="A24" s="132" t="s">
        <v>4</v>
      </c>
      <c r="B24" s="133"/>
      <c r="C24" s="134" t="s">
        <v>27</v>
      </c>
      <c r="D24" s="135"/>
      <c r="E24" s="135"/>
      <c r="F24" s="135"/>
      <c r="G24" s="135"/>
      <c r="H24" s="136"/>
      <c r="I24" s="137" t="s">
        <v>5</v>
      </c>
      <c r="J24" s="137"/>
      <c r="K24" s="137" t="s">
        <v>28</v>
      </c>
      <c r="L24" s="137"/>
      <c r="M24" s="137"/>
      <c r="N24" s="137"/>
      <c r="O24" s="137" t="s">
        <v>53</v>
      </c>
      <c r="P24" s="137"/>
      <c r="Q24" s="137"/>
      <c r="R24" s="137"/>
      <c r="S24" s="137"/>
      <c r="T24" s="137" t="s">
        <v>87</v>
      </c>
      <c r="U24" s="137"/>
      <c r="V24" s="137"/>
      <c r="W24" s="137"/>
      <c r="X24" s="137"/>
      <c r="Y24" s="59" t="s">
        <v>88</v>
      </c>
      <c r="Z24" s="59" t="s">
        <v>89</v>
      </c>
      <c r="AI24" s="17"/>
    </row>
    <row r="25" spans="1:38" ht="24" customHeight="1">
      <c r="A25" s="138">
        <v>1</v>
      </c>
      <c r="B25" s="139"/>
      <c r="C25" s="138">
        <v>2</v>
      </c>
      <c r="D25" s="140"/>
      <c r="E25" s="140"/>
      <c r="F25" s="140"/>
      <c r="G25" s="140"/>
      <c r="H25" s="139"/>
      <c r="I25" s="121">
        <v>3</v>
      </c>
      <c r="J25" s="121"/>
      <c r="K25" s="121">
        <v>4</v>
      </c>
      <c r="L25" s="121"/>
      <c r="M25" s="121"/>
      <c r="N25" s="121"/>
      <c r="O25" s="121">
        <v>5</v>
      </c>
      <c r="P25" s="121"/>
      <c r="Q25" s="121"/>
      <c r="R25" s="121"/>
      <c r="S25" s="121"/>
      <c r="T25" s="188" t="s">
        <v>90</v>
      </c>
      <c r="U25" s="189"/>
      <c r="V25" s="189"/>
      <c r="W25" s="189"/>
      <c r="X25" s="190"/>
      <c r="Y25" s="57" t="s">
        <v>91</v>
      </c>
      <c r="Z25" s="57" t="s">
        <v>92</v>
      </c>
      <c r="AG25" s="16" t="s">
        <v>32</v>
      </c>
      <c r="AI25" s="17"/>
      <c r="AJ25" s="16" t="s">
        <v>32</v>
      </c>
      <c r="AL25" s="16" t="s">
        <v>31</v>
      </c>
    </row>
    <row r="26" spans="1:38" ht="12.75" customHeight="1">
      <c r="A26" s="149" t="s">
        <v>7</v>
      </c>
      <c r="B26" s="96"/>
      <c r="C26" s="150" t="s">
        <v>93</v>
      </c>
      <c r="D26" s="151"/>
      <c r="E26" s="151"/>
      <c r="F26" s="151"/>
      <c r="G26" s="152"/>
      <c r="H26" s="67" t="s">
        <v>8</v>
      </c>
      <c r="I26" s="127" t="s">
        <v>9</v>
      </c>
      <c r="J26" s="128"/>
      <c r="K26" s="129">
        <f>K16</f>
        <v>39.54</v>
      </c>
      <c r="L26" s="129"/>
      <c r="M26" s="129"/>
      <c r="N26" s="129"/>
      <c r="O26" s="130">
        <f>+ROUND('[6]Ильич'!O26,2)</f>
        <v>3.3</v>
      </c>
      <c r="P26" s="130"/>
      <c r="Q26" s="130"/>
      <c r="R26" s="130"/>
      <c r="S26" s="130"/>
      <c r="T26" s="129">
        <f>ROUND(K26*O26,2)</f>
        <v>130.48</v>
      </c>
      <c r="U26" s="129"/>
      <c r="V26" s="129"/>
      <c r="W26" s="129"/>
      <c r="X26" s="129"/>
      <c r="Y26" s="60">
        <f>ROUND(T26*$AG$22,2)</f>
        <v>65.24</v>
      </c>
      <c r="Z26" s="61">
        <f>+T26+Y26</f>
        <v>195.71999999999997</v>
      </c>
      <c r="AG26" s="147">
        <f>+Z26+Z27</f>
        <v>624.1418861999999</v>
      </c>
      <c r="AI26" s="17"/>
      <c r="AJ26" s="143">
        <v>844.99</v>
      </c>
      <c r="AL26" s="145">
        <f>AG26/AJ26</f>
        <v>0.7386381924046438</v>
      </c>
    </row>
    <row r="27" spans="1:38" ht="12.75" customHeight="1">
      <c r="A27" s="97"/>
      <c r="B27" s="99"/>
      <c r="C27" s="153"/>
      <c r="D27" s="154"/>
      <c r="E27" s="154"/>
      <c r="F27" s="154"/>
      <c r="G27" s="155"/>
      <c r="H27" s="67" t="s">
        <v>10</v>
      </c>
      <c r="I27" s="127" t="s">
        <v>11</v>
      </c>
      <c r="J27" s="128"/>
      <c r="K27" s="129">
        <f>K17</f>
        <v>1892.49</v>
      </c>
      <c r="L27" s="129"/>
      <c r="M27" s="129"/>
      <c r="N27" s="129"/>
      <c r="O27" s="130">
        <f>O26*O17</f>
        <v>0.22637999999999997</v>
      </c>
      <c r="P27" s="130"/>
      <c r="Q27" s="130"/>
      <c r="R27" s="130"/>
      <c r="S27" s="130"/>
      <c r="T27" s="129">
        <f>K27*O27</f>
        <v>428.42188619999996</v>
      </c>
      <c r="U27" s="129"/>
      <c r="V27" s="129"/>
      <c r="W27" s="129"/>
      <c r="X27" s="129"/>
      <c r="Y27" s="62">
        <v>0</v>
      </c>
      <c r="Z27" s="61">
        <f>+T27+Y27</f>
        <v>428.42188619999996</v>
      </c>
      <c r="AG27" s="148"/>
      <c r="AI27" s="17"/>
      <c r="AJ27" s="144"/>
      <c r="AL27" s="146"/>
    </row>
    <row r="28" spans="1:38" ht="12.75" customHeight="1">
      <c r="A28" s="149" t="s">
        <v>7</v>
      </c>
      <c r="B28" s="96"/>
      <c r="C28" s="150" t="s">
        <v>94</v>
      </c>
      <c r="D28" s="151"/>
      <c r="E28" s="151"/>
      <c r="F28" s="151"/>
      <c r="G28" s="152"/>
      <c r="H28" s="67" t="s">
        <v>8</v>
      </c>
      <c r="I28" s="127" t="s">
        <v>9</v>
      </c>
      <c r="J28" s="128"/>
      <c r="K28" s="129">
        <f>K18</f>
        <v>39.54</v>
      </c>
      <c r="L28" s="129"/>
      <c r="M28" s="129"/>
      <c r="N28" s="129"/>
      <c r="O28" s="130">
        <f>+ROUND('[6]Ильич'!O28,2)</f>
        <v>3.3</v>
      </c>
      <c r="P28" s="130"/>
      <c r="Q28" s="130"/>
      <c r="R28" s="130"/>
      <c r="S28" s="130"/>
      <c r="T28" s="129">
        <f>ROUND(K28*O28,2)</f>
        <v>130.48</v>
      </c>
      <c r="U28" s="129"/>
      <c r="V28" s="129"/>
      <c r="W28" s="129"/>
      <c r="X28" s="129"/>
      <c r="Y28" s="60">
        <f>ROUND(T28*$AG$22,2)</f>
        <v>65.24</v>
      </c>
      <c r="Z28" s="61">
        <f>+T28+Y28</f>
        <v>195.71999999999997</v>
      </c>
      <c r="AG28" s="147">
        <f>+Z28+Z29</f>
        <v>592.2912795</v>
      </c>
      <c r="AI28" s="17"/>
      <c r="AJ28" s="143">
        <v>844.99</v>
      </c>
      <c r="AL28" s="145">
        <f>AG28/AJ28</f>
        <v>0.7009447206475816</v>
      </c>
    </row>
    <row r="29" spans="1:38" ht="12.75" customHeight="1">
      <c r="A29" s="97"/>
      <c r="B29" s="99"/>
      <c r="C29" s="153"/>
      <c r="D29" s="154"/>
      <c r="E29" s="154"/>
      <c r="F29" s="154"/>
      <c r="G29" s="155"/>
      <c r="H29" s="67" t="s">
        <v>10</v>
      </c>
      <c r="I29" s="127" t="s">
        <v>11</v>
      </c>
      <c r="J29" s="128"/>
      <c r="K29" s="129">
        <f>K19</f>
        <v>1892.49</v>
      </c>
      <c r="L29" s="129"/>
      <c r="M29" s="129"/>
      <c r="N29" s="129"/>
      <c r="O29" s="130">
        <f>O28*O19</f>
        <v>0.20955</v>
      </c>
      <c r="P29" s="130"/>
      <c r="Q29" s="130"/>
      <c r="R29" s="130"/>
      <c r="S29" s="130"/>
      <c r="T29" s="129">
        <f>K29*O29</f>
        <v>396.5712795</v>
      </c>
      <c r="U29" s="129"/>
      <c r="V29" s="129"/>
      <c r="W29" s="129"/>
      <c r="X29" s="129"/>
      <c r="Y29" s="62">
        <v>0</v>
      </c>
      <c r="Z29" s="61">
        <f>+T29+Y29</f>
        <v>396.5712795</v>
      </c>
      <c r="AG29" s="148"/>
      <c r="AI29" s="17"/>
      <c r="AJ29" s="144"/>
      <c r="AL29" s="146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29.25" customHeight="1">
      <c r="A31" s="131" t="s">
        <v>54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26"/>
      <c r="AG31" s="26"/>
    </row>
    <row r="32" spans="1:35" ht="51" customHeight="1" hidden="1">
      <c r="A32" s="132" t="s">
        <v>4</v>
      </c>
      <c r="B32" s="133"/>
      <c r="C32" s="134" t="s">
        <v>27</v>
      </c>
      <c r="D32" s="135"/>
      <c r="E32" s="135"/>
      <c r="F32" s="135"/>
      <c r="G32" s="135"/>
      <c r="H32" s="136"/>
      <c r="I32" s="137" t="s">
        <v>5</v>
      </c>
      <c r="J32" s="137"/>
      <c r="K32" s="137" t="s">
        <v>28</v>
      </c>
      <c r="L32" s="137"/>
      <c r="M32" s="137"/>
      <c r="N32" s="137"/>
      <c r="O32" s="137" t="str">
        <f>+O24</f>
        <v>Норматив
 горячей воды
куб.м. ** Гкал/куб.м</v>
      </c>
      <c r="P32" s="137"/>
      <c r="Q32" s="137"/>
      <c r="R32" s="137"/>
      <c r="S32" s="137"/>
      <c r="T32" s="137" t="s">
        <v>87</v>
      </c>
      <c r="U32" s="137"/>
      <c r="V32" s="137"/>
      <c r="W32" s="137"/>
      <c r="X32" s="137"/>
      <c r="Y32" s="59" t="s">
        <v>88</v>
      </c>
      <c r="Z32" s="59" t="s">
        <v>89</v>
      </c>
      <c r="AI32" s="17"/>
    </row>
    <row r="33" spans="1:38" ht="12.75" customHeight="1" hidden="1">
      <c r="A33" s="138">
        <v>1</v>
      </c>
      <c r="B33" s="139"/>
      <c r="C33" s="138">
        <v>2</v>
      </c>
      <c r="D33" s="140"/>
      <c r="E33" s="140"/>
      <c r="F33" s="140"/>
      <c r="G33" s="140"/>
      <c r="H33" s="139"/>
      <c r="I33" s="121">
        <v>3</v>
      </c>
      <c r="J33" s="121"/>
      <c r="K33" s="121">
        <v>4</v>
      </c>
      <c r="L33" s="121"/>
      <c r="M33" s="121"/>
      <c r="N33" s="121"/>
      <c r="O33" s="121">
        <v>5</v>
      </c>
      <c r="P33" s="121"/>
      <c r="Q33" s="121"/>
      <c r="R33" s="121"/>
      <c r="S33" s="121"/>
      <c r="T33" s="121">
        <v>6</v>
      </c>
      <c r="U33" s="121"/>
      <c r="V33" s="121"/>
      <c r="W33" s="121"/>
      <c r="X33" s="121"/>
      <c r="Y33" s="57">
        <v>7</v>
      </c>
      <c r="Z33" s="57">
        <v>8</v>
      </c>
      <c r="AI33" s="17"/>
      <c r="AJ33" s="16"/>
      <c r="AL33" s="16"/>
    </row>
    <row r="34" spans="1:38" ht="12.75" customHeight="1">
      <c r="A34" s="149" t="s">
        <v>7</v>
      </c>
      <c r="B34" s="96"/>
      <c r="C34" s="150" t="s">
        <v>93</v>
      </c>
      <c r="D34" s="151"/>
      <c r="E34" s="151"/>
      <c r="F34" s="151"/>
      <c r="G34" s="152"/>
      <c r="H34" s="67" t="s">
        <v>8</v>
      </c>
      <c r="I34" s="127" t="s">
        <v>9</v>
      </c>
      <c r="J34" s="128"/>
      <c r="K34" s="129">
        <f>K16</f>
        <v>39.54</v>
      </c>
      <c r="L34" s="129"/>
      <c r="M34" s="129"/>
      <c r="N34" s="129"/>
      <c r="O34" s="130">
        <f>+ROUND('[6]Ильич'!O34,2)</f>
        <v>3.24</v>
      </c>
      <c r="P34" s="130"/>
      <c r="Q34" s="130"/>
      <c r="R34" s="130"/>
      <c r="S34" s="130"/>
      <c r="T34" s="129">
        <f>ROUND(K34*O34,2)</f>
        <v>128.11</v>
      </c>
      <c r="U34" s="129"/>
      <c r="V34" s="129"/>
      <c r="W34" s="129"/>
      <c r="X34" s="129"/>
      <c r="Y34" s="60">
        <f>ROUND(T34*$AG$22,2)</f>
        <v>64.06</v>
      </c>
      <c r="Z34" s="61">
        <f>+T34+Y34</f>
        <v>192.17000000000002</v>
      </c>
      <c r="AG34" s="147">
        <f>+Z34+Z35</f>
        <v>612.80239736</v>
      </c>
      <c r="AI34" s="17"/>
      <c r="AJ34" s="143">
        <v>810.49</v>
      </c>
      <c r="AL34" s="145">
        <f>AG34/AJ34</f>
        <v>0.7560887825389578</v>
      </c>
    </row>
    <row r="35" spans="1:38" ht="12.75" customHeight="1">
      <c r="A35" s="97"/>
      <c r="B35" s="99"/>
      <c r="C35" s="153"/>
      <c r="D35" s="154"/>
      <c r="E35" s="154"/>
      <c r="F35" s="154"/>
      <c r="G35" s="155"/>
      <c r="H35" s="67" t="s">
        <v>10</v>
      </c>
      <c r="I35" s="127" t="s">
        <v>11</v>
      </c>
      <c r="J35" s="128"/>
      <c r="K35" s="129">
        <f>K17</f>
        <v>1892.49</v>
      </c>
      <c r="L35" s="129"/>
      <c r="M35" s="129"/>
      <c r="N35" s="129"/>
      <c r="O35" s="130">
        <f>O34*O17</f>
        <v>0.222264</v>
      </c>
      <c r="P35" s="130"/>
      <c r="Q35" s="130"/>
      <c r="R35" s="130"/>
      <c r="S35" s="130"/>
      <c r="T35" s="129">
        <f>K35*O35</f>
        <v>420.63239735999997</v>
      </c>
      <c r="U35" s="129"/>
      <c r="V35" s="129"/>
      <c r="W35" s="129"/>
      <c r="X35" s="129"/>
      <c r="Y35" s="62">
        <v>0</v>
      </c>
      <c r="Z35" s="61">
        <f>+T35+Y35</f>
        <v>420.63239735999997</v>
      </c>
      <c r="AG35" s="148"/>
      <c r="AI35" s="17"/>
      <c r="AJ35" s="144"/>
      <c r="AL35" s="146"/>
    </row>
    <row r="36" spans="1:38" ht="12.75" customHeight="1">
      <c r="A36" s="149" t="s">
        <v>7</v>
      </c>
      <c r="B36" s="96"/>
      <c r="C36" s="150" t="s">
        <v>94</v>
      </c>
      <c r="D36" s="151"/>
      <c r="E36" s="151"/>
      <c r="F36" s="151"/>
      <c r="G36" s="152"/>
      <c r="H36" s="67" t="s">
        <v>8</v>
      </c>
      <c r="I36" s="127" t="s">
        <v>9</v>
      </c>
      <c r="J36" s="128"/>
      <c r="K36" s="129">
        <f>K18</f>
        <v>39.54</v>
      </c>
      <c r="L36" s="129"/>
      <c r="M36" s="129"/>
      <c r="N36" s="129"/>
      <c r="O36" s="130">
        <f>+ROUND('[6]Ильич'!O36,2)</f>
        <v>3.24</v>
      </c>
      <c r="P36" s="130"/>
      <c r="Q36" s="130"/>
      <c r="R36" s="130"/>
      <c r="S36" s="130"/>
      <c r="T36" s="129">
        <f>ROUND(K36*O36,2)</f>
        <v>128.11</v>
      </c>
      <c r="U36" s="129"/>
      <c r="V36" s="129"/>
      <c r="W36" s="129"/>
      <c r="X36" s="129"/>
      <c r="Y36" s="60">
        <f>ROUND(T36*$AG$22,2)</f>
        <v>64.06</v>
      </c>
      <c r="Z36" s="61">
        <f>+T36+Y36</f>
        <v>192.17000000000002</v>
      </c>
      <c r="AG36" s="147">
        <f>+Z36+Z37</f>
        <v>581.5308926</v>
      </c>
      <c r="AI36" s="17"/>
      <c r="AJ36" s="143">
        <v>810.49</v>
      </c>
      <c r="AL36" s="145">
        <f>AG36/AJ36</f>
        <v>0.7175053271477748</v>
      </c>
    </row>
    <row r="37" spans="1:38" ht="12.75" customHeight="1">
      <c r="A37" s="97"/>
      <c r="B37" s="99"/>
      <c r="C37" s="153"/>
      <c r="D37" s="154"/>
      <c r="E37" s="154"/>
      <c r="F37" s="154"/>
      <c r="G37" s="155"/>
      <c r="H37" s="67" t="s">
        <v>10</v>
      </c>
      <c r="I37" s="127" t="s">
        <v>11</v>
      </c>
      <c r="J37" s="128"/>
      <c r="K37" s="129">
        <f>K19</f>
        <v>1892.49</v>
      </c>
      <c r="L37" s="129"/>
      <c r="M37" s="129"/>
      <c r="N37" s="129"/>
      <c r="O37" s="130">
        <f>O36*O19</f>
        <v>0.20574</v>
      </c>
      <c r="P37" s="130"/>
      <c r="Q37" s="130"/>
      <c r="R37" s="130"/>
      <c r="S37" s="130"/>
      <c r="T37" s="129">
        <f>K37*O37</f>
        <v>389.3608926</v>
      </c>
      <c r="U37" s="129"/>
      <c r="V37" s="129"/>
      <c r="W37" s="129"/>
      <c r="X37" s="129"/>
      <c r="Y37" s="62">
        <v>0</v>
      </c>
      <c r="Z37" s="61">
        <f>+T37+Y37</f>
        <v>389.3608926</v>
      </c>
      <c r="AG37" s="148"/>
      <c r="AI37" s="17"/>
      <c r="AJ37" s="144"/>
      <c r="AL37" s="146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1.5" customHeight="1">
      <c r="A39" s="131" t="s">
        <v>55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</row>
    <row r="40" spans="1:35" ht="51" customHeight="1" hidden="1">
      <c r="A40" s="132" t="s">
        <v>4</v>
      </c>
      <c r="B40" s="133"/>
      <c r="C40" s="134" t="s">
        <v>27</v>
      </c>
      <c r="D40" s="135"/>
      <c r="E40" s="135"/>
      <c r="F40" s="135"/>
      <c r="G40" s="135"/>
      <c r="H40" s="136"/>
      <c r="I40" s="137" t="s">
        <v>5</v>
      </c>
      <c r="J40" s="137"/>
      <c r="K40" s="137" t="s">
        <v>28</v>
      </c>
      <c r="L40" s="137"/>
      <c r="M40" s="137"/>
      <c r="N40" s="137"/>
      <c r="O40" s="137" t="str">
        <f>+O32</f>
        <v>Норматив
 горячей воды
куб.м. ** Гкал/куб.м</v>
      </c>
      <c r="P40" s="137"/>
      <c r="Q40" s="137"/>
      <c r="R40" s="137"/>
      <c r="S40" s="137"/>
      <c r="T40" s="137" t="s">
        <v>87</v>
      </c>
      <c r="U40" s="137"/>
      <c r="V40" s="137"/>
      <c r="W40" s="137"/>
      <c r="X40" s="137"/>
      <c r="Y40" s="59" t="s">
        <v>88</v>
      </c>
      <c r="Z40" s="59" t="s">
        <v>89</v>
      </c>
      <c r="AI40" s="17"/>
    </row>
    <row r="41" spans="1:38" ht="12.75" customHeight="1" hidden="1">
      <c r="A41" s="138">
        <v>1</v>
      </c>
      <c r="B41" s="139"/>
      <c r="C41" s="138">
        <v>2</v>
      </c>
      <c r="D41" s="140"/>
      <c r="E41" s="140"/>
      <c r="F41" s="140"/>
      <c r="G41" s="140"/>
      <c r="H41" s="139"/>
      <c r="I41" s="121">
        <v>3</v>
      </c>
      <c r="J41" s="121"/>
      <c r="K41" s="121">
        <v>4</v>
      </c>
      <c r="L41" s="121"/>
      <c r="M41" s="121"/>
      <c r="N41" s="121"/>
      <c r="O41" s="121">
        <v>5</v>
      </c>
      <c r="P41" s="121"/>
      <c r="Q41" s="121"/>
      <c r="R41" s="121"/>
      <c r="S41" s="121"/>
      <c r="T41" s="121">
        <v>6</v>
      </c>
      <c r="U41" s="121"/>
      <c r="V41" s="121"/>
      <c r="W41" s="121"/>
      <c r="X41" s="121"/>
      <c r="Y41" s="57">
        <v>7</v>
      </c>
      <c r="Z41" s="57">
        <v>8</v>
      </c>
      <c r="AI41" s="17"/>
      <c r="AJ41" s="16"/>
      <c r="AL41" s="16"/>
    </row>
    <row r="42" spans="1:38" ht="12.75" customHeight="1">
      <c r="A42" s="149" t="s">
        <v>7</v>
      </c>
      <c r="B42" s="96"/>
      <c r="C42" s="150" t="s">
        <v>93</v>
      </c>
      <c r="D42" s="151"/>
      <c r="E42" s="151"/>
      <c r="F42" s="151"/>
      <c r="G42" s="152"/>
      <c r="H42" s="67" t="s">
        <v>8</v>
      </c>
      <c r="I42" s="127" t="s">
        <v>9</v>
      </c>
      <c r="J42" s="128"/>
      <c r="K42" s="129">
        <f>K16</f>
        <v>39.54</v>
      </c>
      <c r="L42" s="129"/>
      <c r="M42" s="129"/>
      <c r="N42" s="129"/>
      <c r="O42" s="130">
        <f>+ROUND('[6]Ильич'!O42,2)</f>
        <v>3.19</v>
      </c>
      <c r="P42" s="130"/>
      <c r="Q42" s="130"/>
      <c r="R42" s="130"/>
      <c r="S42" s="130"/>
      <c r="T42" s="129">
        <f>ROUND(K42*O42,2)</f>
        <v>126.13</v>
      </c>
      <c r="U42" s="129"/>
      <c r="V42" s="129"/>
      <c r="W42" s="129"/>
      <c r="X42" s="129"/>
      <c r="Y42" s="60">
        <f>ROUND(T42*$AG$22,2)</f>
        <v>63.07</v>
      </c>
      <c r="Z42" s="61">
        <f>+T42+Y42</f>
        <v>189.2</v>
      </c>
      <c r="AG42" s="147">
        <f>+Z42+Z43</f>
        <v>603.34115666</v>
      </c>
      <c r="AI42" s="17"/>
      <c r="AJ42" s="143">
        <v>777.52</v>
      </c>
      <c r="AL42" s="145">
        <f>AG42/AJ42</f>
        <v>0.7759815267260006</v>
      </c>
    </row>
    <row r="43" spans="1:38" ht="12.75" customHeight="1">
      <c r="A43" s="97"/>
      <c r="B43" s="99"/>
      <c r="C43" s="153"/>
      <c r="D43" s="154"/>
      <c r="E43" s="154"/>
      <c r="F43" s="154"/>
      <c r="G43" s="155"/>
      <c r="H43" s="67" t="s">
        <v>10</v>
      </c>
      <c r="I43" s="127" t="s">
        <v>11</v>
      </c>
      <c r="J43" s="128"/>
      <c r="K43" s="129">
        <f>K17</f>
        <v>1892.49</v>
      </c>
      <c r="L43" s="129"/>
      <c r="M43" s="129"/>
      <c r="N43" s="129"/>
      <c r="O43" s="130">
        <f>O42*O17</f>
        <v>0.21883399999999997</v>
      </c>
      <c r="P43" s="130"/>
      <c r="Q43" s="130"/>
      <c r="R43" s="130"/>
      <c r="S43" s="130"/>
      <c r="T43" s="129">
        <f>K43*O43</f>
        <v>414.14115666</v>
      </c>
      <c r="U43" s="129"/>
      <c r="V43" s="129"/>
      <c r="W43" s="129"/>
      <c r="X43" s="129"/>
      <c r="Y43" s="62">
        <v>0</v>
      </c>
      <c r="Z43" s="61">
        <f>+T43+Y43</f>
        <v>414.14115666</v>
      </c>
      <c r="AG43" s="148"/>
      <c r="AI43" s="17"/>
      <c r="AJ43" s="144"/>
      <c r="AL43" s="146"/>
    </row>
    <row r="44" spans="1:38" ht="12.75" customHeight="1">
      <c r="A44" s="149" t="s">
        <v>7</v>
      </c>
      <c r="B44" s="96"/>
      <c r="C44" s="150" t="s">
        <v>94</v>
      </c>
      <c r="D44" s="151"/>
      <c r="E44" s="151"/>
      <c r="F44" s="151"/>
      <c r="G44" s="152"/>
      <c r="H44" s="67" t="s">
        <v>8</v>
      </c>
      <c r="I44" s="127" t="s">
        <v>9</v>
      </c>
      <c r="J44" s="128"/>
      <c r="K44" s="129">
        <f>K18</f>
        <v>39.54</v>
      </c>
      <c r="L44" s="129"/>
      <c r="M44" s="129"/>
      <c r="N44" s="129"/>
      <c r="O44" s="130">
        <f>+ROUND('[6]Ильич'!O44,2)</f>
        <v>3.19</v>
      </c>
      <c r="P44" s="130"/>
      <c r="Q44" s="130"/>
      <c r="R44" s="130"/>
      <c r="S44" s="130"/>
      <c r="T44" s="129">
        <f>ROUND(K44*O44,2)</f>
        <v>126.13</v>
      </c>
      <c r="U44" s="129"/>
      <c r="V44" s="129"/>
      <c r="W44" s="129"/>
      <c r="X44" s="129"/>
      <c r="Y44" s="60">
        <f>ROUND(T44*$AG$22,2)</f>
        <v>63.07</v>
      </c>
      <c r="Z44" s="61">
        <f>+T44+Y44</f>
        <v>189.2</v>
      </c>
      <c r="AG44" s="147">
        <f>+Z44+Z45</f>
        <v>572.55223685</v>
      </c>
      <c r="AI44" s="17"/>
      <c r="AJ44" s="143">
        <v>777.52</v>
      </c>
      <c r="AL44" s="145">
        <f>AG44/AJ44</f>
        <v>0.7363826484849264</v>
      </c>
    </row>
    <row r="45" spans="1:38" ht="12.75" customHeight="1">
      <c r="A45" s="97"/>
      <c r="B45" s="99"/>
      <c r="C45" s="153"/>
      <c r="D45" s="154"/>
      <c r="E45" s="154"/>
      <c r="F45" s="154"/>
      <c r="G45" s="155"/>
      <c r="H45" s="67" t="s">
        <v>10</v>
      </c>
      <c r="I45" s="127" t="s">
        <v>11</v>
      </c>
      <c r="J45" s="128"/>
      <c r="K45" s="129">
        <f>K19</f>
        <v>1892.49</v>
      </c>
      <c r="L45" s="129"/>
      <c r="M45" s="129"/>
      <c r="N45" s="129"/>
      <c r="O45" s="130">
        <f>O44*O19</f>
        <v>0.202565</v>
      </c>
      <c r="P45" s="130"/>
      <c r="Q45" s="130"/>
      <c r="R45" s="130"/>
      <c r="S45" s="130"/>
      <c r="T45" s="129">
        <f>K45*O45</f>
        <v>383.35223685</v>
      </c>
      <c r="U45" s="129"/>
      <c r="V45" s="129"/>
      <c r="W45" s="129"/>
      <c r="X45" s="129"/>
      <c r="Y45" s="62">
        <v>0</v>
      </c>
      <c r="Z45" s="61">
        <f>+T45+Y45</f>
        <v>383.35223685</v>
      </c>
      <c r="AG45" s="148"/>
      <c r="AI45" s="17"/>
      <c r="AJ45" s="144"/>
      <c r="AL45" s="146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31.5" customHeight="1">
      <c r="A47" s="131" t="s">
        <v>56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</row>
    <row r="48" spans="1:35" ht="51" customHeight="1" hidden="1">
      <c r="A48" s="132" t="s">
        <v>4</v>
      </c>
      <c r="B48" s="133"/>
      <c r="C48" s="134" t="s">
        <v>27</v>
      </c>
      <c r="D48" s="135"/>
      <c r="E48" s="135"/>
      <c r="F48" s="135"/>
      <c r="G48" s="135"/>
      <c r="H48" s="136"/>
      <c r="I48" s="137" t="s">
        <v>5</v>
      </c>
      <c r="J48" s="137"/>
      <c r="K48" s="137" t="s">
        <v>28</v>
      </c>
      <c r="L48" s="137"/>
      <c r="M48" s="137"/>
      <c r="N48" s="137"/>
      <c r="O48" s="137" t="str">
        <f>+O40</f>
        <v>Норматив
 горячей воды
куб.м. ** Гкал/куб.м</v>
      </c>
      <c r="P48" s="137"/>
      <c r="Q48" s="137"/>
      <c r="R48" s="137"/>
      <c r="S48" s="137"/>
      <c r="T48" s="137" t="s">
        <v>87</v>
      </c>
      <c r="U48" s="137"/>
      <c r="V48" s="137"/>
      <c r="W48" s="137"/>
      <c r="X48" s="137"/>
      <c r="Y48" s="59" t="s">
        <v>88</v>
      </c>
      <c r="Z48" s="59" t="s">
        <v>89</v>
      </c>
      <c r="AI48" s="17"/>
    </row>
    <row r="49" spans="1:38" ht="12.75" customHeight="1" hidden="1">
      <c r="A49" s="138">
        <v>1</v>
      </c>
      <c r="B49" s="139"/>
      <c r="C49" s="138">
        <v>2</v>
      </c>
      <c r="D49" s="140"/>
      <c r="E49" s="140"/>
      <c r="F49" s="140"/>
      <c r="G49" s="140"/>
      <c r="H49" s="139"/>
      <c r="I49" s="121">
        <v>3</v>
      </c>
      <c r="J49" s="121"/>
      <c r="K49" s="121">
        <v>4</v>
      </c>
      <c r="L49" s="121"/>
      <c r="M49" s="121"/>
      <c r="N49" s="121"/>
      <c r="O49" s="121">
        <v>5</v>
      </c>
      <c r="P49" s="121"/>
      <c r="Q49" s="121"/>
      <c r="R49" s="121"/>
      <c r="S49" s="121"/>
      <c r="T49" s="121">
        <v>6</v>
      </c>
      <c r="U49" s="121"/>
      <c r="V49" s="121"/>
      <c r="W49" s="121"/>
      <c r="X49" s="121"/>
      <c r="Y49" s="57">
        <v>7</v>
      </c>
      <c r="Z49" s="57">
        <v>8</v>
      </c>
      <c r="AI49" s="17"/>
      <c r="AJ49" s="16"/>
      <c r="AL49" s="16"/>
    </row>
    <row r="50" spans="1:38" ht="12.75" customHeight="1">
      <c r="A50" s="149" t="s">
        <v>7</v>
      </c>
      <c r="B50" s="96"/>
      <c r="C50" s="150" t="s">
        <v>93</v>
      </c>
      <c r="D50" s="151"/>
      <c r="E50" s="151"/>
      <c r="F50" s="151"/>
      <c r="G50" s="152"/>
      <c r="H50" s="67" t="s">
        <v>8</v>
      </c>
      <c r="I50" s="127" t="s">
        <v>9</v>
      </c>
      <c r="J50" s="128"/>
      <c r="K50" s="129">
        <f>K16</f>
        <v>39.54</v>
      </c>
      <c r="L50" s="129"/>
      <c r="M50" s="129"/>
      <c r="N50" s="129"/>
      <c r="O50" s="130">
        <f>+ROUND('[6]Ильич'!O50,2)</f>
        <v>2.63</v>
      </c>
      <c r="P50" s="130"/>
      <c r="Q50" s="130"/>
      <c r="R50" s="130"/>
      <c r="S50" s="130"/>
      <c r="T50" s="129">
        <f>ROUND(K50*O50,2)</f>
        <v>103.99</v>
      </c>
      <c r="U50" s="129"/>
      <c r="V50" s="129"/>
      <c r="W50" s="129"/>
      <c r="X50" s="129"/>
      <c r="Y50" s="60">
        <f>ROUND(T50*$AG$22,2)</f>
        <v>52</v>
      </c>
      <c r="Z50" s="61">
        <f>+T50+Y50</f>
        <v>155.99</v>
      </c>
      <c r="AG50" s="147">
        <f>+Z50+Z51</f>
        <v>497.42926081999997</v>
      </c>
      <c r="AI50" s="17"/>
      <c r="AJ50" s="143">
        <v>693.58</v>
      </c>
      <c r="AL50" s="145">
        <f>AG50/AJ50</f>
        <v>0.7171908948066552</v>
      </c>
    </row>
    <row r="51" spans="1:38" ht="12.75" customHeight="1">
      <c r="A51" s="97"/>
      <c r="B51" s="99"/>
      <c r="C51" s="153"/>
      <c r="D51" s="154"/>
      <c r="E51" s="154"/>
      <c r="F51" s="154"/>
      <c r="G51" s="155"/>
      <c r="H51" s="67" t="s">
        <v>10</v>
      </c>
      <c r="I51" s="127" t="s">
        <v>11</v>
      </c>
      <c r="J51" s="128"/>
      <c r="K51" s="129">
        <f>K17</f>
        <v>1892.49</v>
      </c>
      <c r="L51" s="129"/>
      <c r="M51" s="129"/>
      <c r="N51" s="129"/>
      <c r="O51" s="130">
        <f>O50*O17</f>
        <v>0.18041799999999997</v>
      </c>
      <c r="P51" s="130"/>
      <c r="Q51" s="130"/>
      <c r="R51" s="130"/>
      <c r="S51" s="130"/>
      <c r="T51" s="129">
        <f>K51*O51</f>
        <v>341.43926081999996</v>
      </c>
      <c r="U51" s="129"/>
      <c r="V51" s="129"/>
      <c r="W51" s="129"/>
      <c r="X51" s="129"/>
      <c r="Y51" s="62">
        <v>0</v>
      </c>
      <c r="Z51" s="61">
        <f>+T51+Y51</f>
        <v>341.43926081999996</v>
      </c>
      <c r="AG51" s="148"/>
      <c r="AI51" s="17"/>
      <c r="AJ51" s="144"/>
      <c r="AL51" s="146"/>
    </row>
    <row r="52" spans="1:38" ht="12.75" customHeight="1">
      <c r="A52" s="149" t="s">
        <v>7</v>
      </c>
      <c r="B52" s="96"/>
      <c r="C52" s="150" t="s">
        <v>94</v>
      </c>
      <c r="D52" s="151"/>
      <c r="E52" s="151"/>
      <c r="F52" s="151"/>
      <c r="G52" s="152"/>
      <c r="H52" s="67" t="s">
        <v>8</v>
      </c>
      <c r="I52" s="127" t="s">
        <v>9</v>
      </c>
      <c r="J52" s="128"/>
      <c r="K52" s="129">
        <f>K18</f>
        <v>39.54</v>
      </c>
      <c r="L52" s="129"/>
      <c r="M52" s="129"/>
      <c r="N52" s="129"/>
      <c r="O52" s="130">
        <f>+ROUND('[6]Ильич'!O52,2)</f>
        <v>2.63</v>
      </c>
      <c r="P52" s="130"/>
      <c r="Q52" s="130"/>
      <c r="R52" s="130"/>
      <c r="S52" s="130"/>
      <c r="T52" s="129">
        <f>ROUND(K52*O52,2)</f>
        <v>103.99</v>
      </c>
      <c r="U52" s="129"/>
      <c r="V52" s="129"/>
      <c r="W52" s="129"/>
      <c r="X52" s="129"/>
      <c r="Y52" s="60">
        <f>ROUND(T52*$AG$22,2)</f>
        <v>52</v>
      </c>
      <c r="Z52" s="61">
        <f>+T52+Y52</f>
        <v>155.99</v>
      </c>
      <c r="AG52" s="147">
        <f>+Z52+Z53</f>
        <v>472.04529245</v>
      </c>
      <c r="AI52" s="17"/>
      <c r="AJ52" s="143">
        <v>693.58</v>
      </c>
      <c r="AL52" s="145">
        <f>AG52/AJ52</f>
        <v>0.680592422575622</v>
      </c>
    </row>
    <row r="53" spans="1:38" ht="12.75" customHeight="1">
      <c r="A53" s="97"/>
      <c r="B53" s="99"/>
      <c r="C53" s="153"/>
      <c r="D53" s="154"/>
      <c r="E53" s="154"/>
      <c r="F53" s="154"/>
      <c r="G53" s="155"/>
      <c r="H53" s="67" t="s">
        <v>10</v>
      </c>
      <c r="I53" s="127" t="s">
        <v>11</v>
      </c>
      <c r="J53" s="128"/>
      <c r="K53" s="129">
        <f>K19</f>
        <v>1892.49</v>
      </c>
      <c r="L53" s="129"/>
      <c r="M53" s="129"/>
      <c r="N53" s="129"/>
      <c r="O53" s="130">
        <f>O52*O19</f>
        <v>0.167005</v>
      </c>
      <c r="P53" s="130"/>
      <c r="Q53" s="130"/>
      <c r="R53" s="130"/>
      <c r="S53" s="130"/>
      <c r="T53" s="129">
        <f>K53*O53</f>
        <v>316.05529244999997</v>
      </c>
      <c r="U53" s="129"/>
      <c r="V53" s="129"/>
      <c r="W53" s="129"/>
      <c r="X53" s="129"/>
      <c r="Y53" s="62">
        <v>0</v>
      </c>
      <c r="Z53" s="61">
        <f>+T53+Y53</f>
        <v>316.05529244999997</v>
      </c>
      <c r="AG53" s="148"/>
      <c r="AI53" s="17"/>
      <c r="AJ53" s="144"/>
      <c r="AL53" s="146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>
      <c r="A55" s="131" t="s">
        <v>57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</row>
    <row r="56" spans="1:35" ht="51" customHeight="1" hidden="1">
      <c r="A56" s="132" t="s">
        <v>4</v>
      </c>
      <c r="B56" s="133"/>
      <c r="C56" s="134" t="s">
        <v>27</v>
      </c>
      <c r="D56" s="135"/>
      <c r="E56" s="135"/>
      <c r="F56" s="135"/>
      <c r="G56" s="135"/>
      <c r="H56" s="136"/>
      <c r="I56" s="137" t="s">
        <v>5</v>
      </c>
      <c r="J56" s="137"/>
      <c r="K56" s="137" t="s">
        <v>28</v>
      </c>
      <c r="L56" s="137"/>
      <c r="M56" s="137"/>
      <c r="N56" s="137"/>
      <c r="O56" s="137" t="str">
        <f>+O48</f>
        <v>Норматив
 горячей воды
куб.м. ** Гкал/куб.м</v>
      </c>
      <c r="P56" s="137"/>
      <c r="Q56" s="137"/>
      <c r="R56" s="137"/>
      <c r="S56" s="137"/>
      <c r="T56" s="137" t="s">
        <v>87</v>
      </c>
      <c r="U56" s="137"/>
      <c r="V56" s="137"/>
      <c r="W56" s="137"/>
      <c r="X56" s="137"/>
      <c r="Y56" s="59" t="s">
        <v>88</v>
      </c>
      <c r="Z56" s="59" t="s">
        <v>89</v>
      </c>
      <c r="AI56" s="17"/>
    </row>
    <row r="57" spans="1:38" ht="12.75" customHeight="1" hidden="1">
      <c r="A57" s="138">
        <v>1</v>
      </c>
      <c r="B57" s="139"/>
      <c r="C57" s="138">
        <v>2</v>
      </c>
      <c r="D57" s="140"/>
      <c r="E57" s="140"/>
      <c r="F57" s="140"/>
      <c r="G57" s="140"/>
      <c r="H57" s="139"/>
      <c r="I57" s="121">
        <v>3</v>
      </c>
      <c r="J57" s="121"/>
      <c r="K57" s="121">
        <v>4</v>
      </c>
      <c r="L57" s="121"/>
      <c r="M57" s="121"/>
      <c r="N57" s="121"/>
      <c r="O57" s="121">
        <v>5</v>
      </c>
      <c r="P57" s="121"/>
      <c r="Q57" s="121"/>
      <c r="R57" s="121"/>
      <c r="S57" s="121"/>
      <c r="T57" s="121">
        <v>6</v>
      </c>
      <c r="U57" s="121"/>
      <c r="V57" s="121"/>
      <c r="W57" s="121"/>
      <c r="X57" s="121"/>
      <c r="Y57" s="57">
        <v>7</v>
      </c>
      <c r="Z57" s="57">
        <v>8</v>
      </c>
      <c r="AI57" s="17"/>
      <c r="AJ57" s="16"/>
      <c r="AL57" s="16"/>
    </row>
    <row r="58" spans="1:38" ht="12.75" customHeight="1">
      <c r="A58" s="149" t="s">
        <v>7</v>
      </c>
      <c r="B58" s="96"/>
      <c r="C58" s="150" t="s">
        <v>93</v>
      </c>
      <c r="D58" s="151"/>
      <c r="E58" s="151"/>
      <c r="F58" s="151"/>
      <c r="G58" s="152"/>
      <c r="H58" s="67" t="s">
        <v>8</v>
      </c>
      <c r="I58" s="127" t="s">
        <v>9</v>
      </c>
      <c r="J58" s="128"/>
      <c r="K58" s="129">
        <f>K16</f>
        <v>39.54</v>
      </c>
      <c r="L58" s="129"/>
      <c r="M58" s="129"/>
      <c r="N58" s="129"/>
      <c r="O58" s="130">
        <f>+ROUND('[6]Ильич'!O58,2)</f>
        <v>1.69</v>
      </c>
      <c r="P58" s="130"/>
      <c r="Q58" s="130"/>
      <c r="R58" s="130"/>
      <c r="S58" s="130"/>
      <c r="T58" s="129">
        <f>ROUND(K58*O58,2)</f>
        <v>66.82</v>
      </c>
      <c r="U58" s="129"/>
      <c r="V58" s="129"/>
      <c r="W58" s="129"/>
      <c r="X58" s="129"/>
      <c r="Y58" s="60">
        <f>ROUND(T58*$AG$22,2)</f>
        <v>33.41</v>
      </c>
      <c r="Z58" s="61">
        <f>+T58+Y58</f>
        <v>100.22999999999999</v>
      </c>
      <c r="AG58" s="147">
        <f>+Z58+Z59</f>
        <v>319.63393565999996</v>
      </c>
      <c r="AI58" s="17"/>
      <c r="AJ58" s="143">
        <v>609.59</v>
      </c>
      <c r="AL58" s="145">
        <f>AG58/AJ58</f>
        <v>0.5243424853754162</v>
      </c>
    </row>
    <row r="59" spans="1:38" ht="12.75" customHeight="1">
      <c r="A59" s="97"/>
      <c r="B59" s="99"/>
      <c r="C59" s="153"/>
      <c r="D59" s="154"/>
      <c r="E59" s="154"/>
      <c r="F59" s="154"/>
      <c r="G59" s="155"/>
      <c r="H59" s="67" t="s">
        <v>10</v>
      </c>
      <c r="I59" s="127" t="s">
        <v>11</v>
      </c>
      <c r="J59" s="128"/>
      <c r="K59" s="129">
        <f>K17</f>
        <v>1892.49</v>
      </c>
      <c r="L59" s="129"/>
      <c r="M59" s="129"/>
      <c r="N59" s="129"/>
      <c r="O59" s="130">
        <f>O58*O17</f>
        <v>0.11593399999999998</v>
      </c>
      <c r="P59" s="130"/>
      <c r="Q59" s="130"/>
      <c r="R59" s="130"/>
      <c r="S59" s="130"/>
      <c r="T59" s="129">
        <f>K59*O59</f>
        <v>219.40393565999997</v>
      </c>
      <c r="U59" s="129"/>
      <c r="V59" s="129"/>
      <c r="W59" s="129"/>
      <c r="X59" s="129"/>
      <c r="Y59" s="62">
        <v>0</v>
      </c>
      <c r="Z59" s="61">
        <f>+T59+Y59</f>
        <v>219.40393565999997</v>
      </c>
      <c r="AG59" s="148"/>
      <c r="AI59" s="17"/>
      <c r="AJ59" s="144"/>
      <c r="AL59" s="146"/>
    </row>
    <row r="60" spans="1:38" ht="12.75" customHeight="1">
      <c r="A60" s="149" t="s">
        <v>7</v>
      </c>
      <c r="B60" s="96"/>
      <c r="C60" s="150" t="s">
        <v>94</v>
      </c>
      <c r="D60" s="151"/>
      <c r="E60" s="151"/>
      <c r="F60" s="151"/>
      <c r="G60" s="152"/>
      <c r="H60" s="67" t="s">
        <v>8</v>
      </c>
      <c r="I60" s="127" t="s">
        <v>9</v>
      </c>
      <c r="J60" s="128"/>
      <c r="K60" s="129">
        <f>K18</f>
        <v>39.54</v>
      </c>
      <c r="L60" s="129"/>
      <c r="M60" s="129"/>
      <c r="N60" s="129"/>
      <c r="O60" s="130">
        <f>+ROUND('[6]Ильич'!O60,2)</f>
        <v>1.69</v>
      </c>
      <c r="P60" s="130"/>
      <c r="Q60" s="130"/>
      <c r="R60" s="130"/>
      <c r="S60" s="130"/>
      <c r="T60" s="129">
        <f>ROUND(K60*O60,2)</f>
        <v>66.82</v>
      </c>
      <c r="U60" s="129"/>
      <c r="V60" s="129"/>
      <c r="W60" s="129"/>
      <c r="X60" s="129"/>
      <c r="Y60" s="60">
        <f>ROUND(T60*$AG$22,2)</f>
        <v>33.41</v>
      </c>
      <c r="Z60" s="61">
        <f>+T60+Y60</f>
        <v>100.22999999999999</v>
      </c>
      <c r="AG60" s="147">
        <f>+Z60+Z61</f>
        <v>303.32256435</v>
      </c>
      <c r="AI60" s="17"/>
      <c r="AJ60" s="143">
        <v>609.59</v>
      </c>
      <c r="AL60" s="145">
        <f>AG60/AJ60</f>
        <v>0.4975845475647566</v>
      </c>
    </row>
    <row r="61" spans="1:38" ht="12.75" customHeight="1">
      <c r="A61" s="97"/>
      <c r="B61" s="99"/>
      <c r="C61" s="153"/>
      <c r="D61" s="154"/>
      <c r="E61" s="154"/>
      <c r="F61" s="154"/>
      <c r="G61" s="155"/>
      <c r="H61" s="67" t="s">
        <v>10</v>
      </c>
      <c r="I61" s="127" t="s">
        <v>11</v>
      </c>
      <c r="J61" s="128"/>
      <c r="K61" s="129">
        <f>K19</f>
        <v>1892.49</v>
      </c>
      <c r="L61" s="129"/>
      <c r="M61" s="129"/>
      <c r="N61" s="129"/>
      <c r="O61" s="130">
        <f>O60*O19</f>
        <v>0.107315</v>
      </c>
      <c r="P61" s="130"/>
      <c r="Q61" s="130"/>
      <c r="R61" s="130"/>
      <c r="S61" s="130"/>
      <c r="T61" s="129">
        <f>K61*O61</f>
        <v>203.09256434999998</v>
      </c>
      <c r="U61" s="129"/>
      <c r="V61" s="129"/>
      <c r="W61" s="129"/>
      <c r="X61" s="129"/>
      <c r="Y61" s="62">
        <v>0</v>
      </c>
      <c r="Z61" s="61">
        <f>+T61+Y61</f>
        <v>203.09256434999998</v>
      </c>
      <c r="AG61" s="148"/>
      <c r="AI61" s="17"/>
      <c r="AJ61" s="144"/>
      <c r="AL61" s="146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30" customHeight="1">
      <c r="A63" s="131" t="s">
        <v>58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</row>
    <row r="64" spans="1:35" ht="51" customHeight="1" hidden="1">
      <c r="A64" s="132" t="s">
        <v>4</v>
      </c>
      <c r="B64" s="133"/>
      <c r="C64" s="134" t="s">
        <v>27</v>
      </c>
      <c r="D64" s="135"/>
      <c r="E64" s="135"/>
      <c r="F64" s="135"/>
      <c r="G64" s="135"/>
      <c r="H64" s="136"/>
      <c r="I64" s="137" t="s">
        <v>5</v>
      </c>
      <c r="J64" s="137"/>
      <c r="K64" s="137" t="s">
        <v>28</v>
      </c>
      <c r="L64" s="137"/>
      <c r="M64" s="137"/>
      <c r="N64" s="137"/>
      <c r="O64" s="137" t="str">
        <f>+O56</f>
        <v>Норматив
 горячей воды
куб.м. ** Гкал/куб.м</v>
      </c>
      <c r="P64" s="137"/>
      <c r="Q64" s="137"/>
      <c r="R64" s="137"/>
      <c r="S64" s="137"/>
      <c r="T64" s="137" t="s">
        <v>87</v>
      </c>
      <c r="U64" s="137"/>
      <c r="V64" s="137"/>
      <c r="W64" s="137"/>
      <c r="X64" s="137"/>
      <c r="Y64" s="59" t="s">
        <v>88</v>
      </c>
      <c r="Z64" s="59" t="s">
        <v>89</v>
      </c>
      <c r="AI64" s="17"/>
    </row>
    <row r="65" spans="1:38" ht="12.75" customHeight="1" hidden="1">
      <c r="A65" s="138">
        <v>1</v>
      </c>
      <c r="B65" s="139"/>
      <c r="C65" s="138">
        <v>2</v>
      </c>
      <c r="D65" s="140"/>
      <c r="E65" s="140"/>
      <c r="F65" s="140"/>
      <c r="G65" s="140"/>
      <c r="H65" s="139"/>
      <c r="I65" s="121">
        <v>3</v>
      </c>
      <c r="J65" s="121"/>
      <c r="K65" s="121">
        <v>4</v>
      </c>
      <c r="L65" s="121"/>
      <c r="M65" s="121"/>
      <c r="N65" s="121"/>
      <c r="O65" s="121">
        <v>5</v>
      </c>
      <c r="P65" s="121"/>
      <c r="Q65" s="121"/>
      <c r="R65" s="121"/>
      <c r="S65" s="121"/>
      <c r="T65" s="121">
        <v>6</v>
      </c>
      <c r="U65" s="121"/>
      <c r="V65" s="121"/>
      <c r="W65" s="121"/>
      <c r="X65" s="121"/>
      <c r="Y65" s="57">
        <v>7</v>
      </c>
      <c r="Z65" s="57">
        <v>8</v>
      </c>
      <c r="AI65" s="17"/>
      <c r="AJ65" s="16"/>
      <c r="AL65" s="16"/>
    </row>
    <row r="66" spans="1:38" ht="12.75" customHeight="1">
      <c r="A66" s="149" t="s">
        <v>7</v>
      </c>
      <c r="B66" s="96"/>
      <c r="C66" s="150" t="s">
        <v>93</v>
      </c>
      <c r="D66" s="151"/>
      <c r="E66" s="151"/>
      <c r="F66" s="151"/>
      <c r="G66" s="152"/>
      <c r="H66" s="67" t="s">
        <v>8</v>
      </c>
      <c r="I66" s="127" t="s">
        <v>9</v>
      </c>
      <c r="J66" s="128"/>
      <c r="K66" s="129">
        <f>K16</f>
        <v>39.54</v>
      </c>
      <c r="L66" s="129"/>
      <c r="M66" s="129"/>
      <c r="N66" s="129"/>
      <c r="O66" s="130">
        <f>+ROUND('[6]Ильич'!O66,2)</f>
        <v>1.24</v>
      </c>
      <c r="P66" s="130"/>
      <c r="Q66" s="130"/>
      <c r="R66" s="130"/>
      <c r="S66" s="130"/>
      <c r="T66" s="129">
        <f>ROUND(K66*O66,2)</f>
        <v>49.03</v>
      </c>
      <c r="U66" s="129"/>
      <c r="V66" s="129"/>
      <c r="W66" s="129"/>
      <c r="X66" s="129"/>
      <c r="Y66" s="60">
        <f>ROUND(T66*$AG$22,2)</f>
        <v>24.52</v>
      </c>
      <c r="Z66" s="61">
        <f>+T66+Y66</f>
        <v>73.55</v>
      </c>
      <c r="AG66" s="147">
        <f>+Z66+Z67</f>
        <v>234.53276935999997</v>
      </c>
      <c r="AI66" s="17"/>
      <c r="AJ66" s="143">
        <v>440.15</v>
      </c>
      <c r="AL66" s="145">
        <f>AG66/AJ66</f>
        <v>0.5328473687606498</v>
      </c>
    </row>
    <row r="67" spans="1:38" ht="12.75" customHeight="1">
      <c r="A67" s="97"/>
      <c r="B67" s="99"/>
      <c r="C67" s="153"/>
      <c r="D67" s="154"/>
      <c r="E67" s="154"/>
      <c r="F67" s="154"/>
      <c r="G67" s="155"/>
      <c r="H67" s="67" t="s">
        <v>10</v>
      </c>
      <c r="I67" s="127" t="s">
        <v>11</v>
      </c>
      <c r="J67" s="128"/>
      <c r="K67" s="129">
        <f>K17</f>
        <v>1892.49</v>
      </c>
      <c r="L67" s="129"/>
      <c r="M67" s="129"/>
      <c r="N67" s="129"/>
      <c r="O67" s="130">
        <f>O66*O17</f>
        <v>0.08506399999999999</v>
      </c>
      <c r="P67" s="130"/>
      <c r="Q67" s="130"/>
      <c r="R67" s="130"/>
      <c r="S67" s="130"/>
      <c r="T67" s="129">
        <f>K67*O67</f>
        <v>160.98276935999996</v>
      </c>
      <c r="U67" s="129"/>
      <c r="V67" s="129"/>
      <c r="W67" s="129"/>
      <c r="X67" s="129"/>
      <c r="Y67" s="62">
        <v>0</v>
      </c>
      <c r="Z67" s="61">
        <f>+T67+Y67</f>
        <v>160.98276935999996</v>
      </c>
      <c r="AG67" s="148"/>
      <c r="AI67" s="17"/>
      <c r="AJ67" s="144"/>
      <c r="AL67" s="146"/>
    </row>
    <row r="68" spans="1:38" ht="12.75" customHeight="1">
      <c r="A68" s="149" t="s">
        <v>7</v>
      </c>
      <c r="B68" s="96"/>
      <c r="C68" s="150" t="s">
        <v>94</v>
      </c>
      <c r="D68" s="151"/>
      <c r="E68" s="151"/>
      <c r="F68" s="151"/>
      <c r="G68" s="152"/>
      <c r="H68" s="67" t="s">
        <v>8</v>
      </c>
      <c r="I68" s="127" t="s">
        <v>9</v>
      </c>
      <c r="J68" s="128"/>
      <c r="K68" s="129">
        <f>K18</f>
        <v>39.54</v>
      </c>
      <c r="L68" s="129"/>
      <c r="M68" s="129"/>
      <c r="N68" s="129"/>
      <c r="O68" s="130">
        <f>+ROUND('[6]Ильич'!O68,2)</f>
        <v>1.24</v>
      </c>
      <c r="P68" s="130"/>
      <c r="Q68" s="130"/>
      <c r="R68" s="130"/>
      <c r="S68" s="130"/>
      <c r="T68" s="129">
        <f>ROUND(K68*O68,2)</f>
        <v>49.03</v>
      </c>
      <c r="U68" s="129"/>
      <c r="V68" s="129"/>
      <c r="W68" s="129"/>
      <c r="X68" s="129"/>
      <c r="Y68" s="60">
        <f>ROUND(T68*$AG$22,2)</f>
        <v>24.52</v>
      </c>
      <c r="Z68" s="61">
        <f>+T68+Y68</f>
        <v>73.55</v>
      </c>
      <c r="AG68" s="147">
        <f>+Z68+Z69</f>
        <v>222.56466260000002</v>
      </c>
      <c r="AI68" s="17"/>
      <c r="AJ68" s="143">
        <v>440.15</v>
      </c>
      <c r="AL68" s="145">
        <f>AG68/AJ68</f>
        <v>0.505656395774168</v>
      </c>
    </row>
    <row r="69" spans="1:38" ht="12.75" customHeight="1">
      <c r="A69" s="97"/>
      <c r="B69" s="99"/>
      <c r="C69" s="153"/>
      <c r="D69" s="154"/>
      <c r="E69" s="154"/>
      <c r="F69" s="154"/>
      <c r="G69" s="155"/>
      <c r="H69" s="67" t="s">
        <v>10</v>
      </c>
      <c r="I69" s="127" t="s">
        <v>11</v>
      </c>
      <c r="J69" s="128"/>
      <c r="K69" s="129">
        <f>K19</f>
        <v>1892.49</v>
      </c>
      <c r="L69" s="129"/>
      <c r="M69" s="129"/>
      <c r="N69" s="129"/>
      <c r="O69" s="130">
        <f>O68*O19</f>
        <v>0.07874</v>
      </c>
      <c r="P69" s="130"/>
      <c r="Q69" s="130"/>
      <c r="R69" s="130"/>
      <c r="S69" s="130"/>
      <c r="T69" s="129">
        <f>K69*O69</f>
        <v>149.0146626</v>
      </c>
      <c r="U69" s="129"/>
      <c r="V69" s="129"/>
      <c r="W69" s="129"/>
      <c r="X69" s="129"/>
      <c r="Y69" s="62">
        <v>0</v>
      </c>
      <c r="Z69" s="61">
        <f>+T69+Y69</f>
        <v>149.0146626</v>
      </c>
      <c r="AG69" s="148"/>
      <c r="AI69" s="17"/>
      <c r="AJ69" s="144"/>
      <c r="AL69" s="146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>
      <c r="A71" s="131" t="s">
        <v>59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</row>
    <row r="72" spans="1:35" ht="51" customHeight="1" hidden="1">
      <c r="A72" s="132" t="s">
        <v>4</v>
      </c>
      <c r="B72" s="133"/>
      <c r="C72" s="134" t="s">
        <v>27</v>
      </c>
      <c r="D72" s="135"/>
      <c r="E72" s="135"/>
      <c r="F72" s="135"/>
      <c r="G72" s="135"/>
      <c r="H72" s="136"/>
      <c r="I72" s="137" t="s">
        <v>5</v>
      </c>
      <c r="J72" s="137"/>
      <c r="K72" s="137" t="s">
        <v>28</v>
      </c>
      <c r="L72" s="137"/>
      <c r="M72" s="137"/>
      <c r="N72" s="137"/>
      <c r="O72" s="137" t="str">
        <f>+O64</f>
        <v>Норматив
 горячей воды
куб.м. ** Гкал/куб.м</v>
      </c>
      <c r="P72" s="137"/>
      <c r="Q72" s="137"/>
      <c r="R72" s="137"/>
      <c r="S72" s="137"/>
      <c r="T72" s="137" t="s">
        <v>87</v>
      </c>
      <c r="U72" s="137"/>
      <c r="V72" s="137"/>
      <c r="W72" s="137"/>
      <c r="X72" s="137"/>
      <c r="Y72" s="59" t="s">
        <v>88</v>
      </c>
      <c r="Z72" s="59" t="s">
        <v>89</v>
      </c>
      <c r="AI72" s="17"/>
    </row>
    <row r="73" spans="1:38" ht="12.75" customHeight="1" hidden="1">
      <c r="A73" s="138">
        <v>1</v>
      </c>
      <c r="B73" s="139"/>
      <c r="C73" s="138">
        <v>2</v>
      </c>
      <c r="D73" s="140"/>
      <c r="E73" s="140"/>
      <c r="F73" s="140"/>
      <c r="G73" s="140"/>
      <c r="H73" s="139"/>
      <c r="I73" s="121">
        <v>3</v>
      </c>
      <c r="J73" s="121"/>
      <c r="K73" s="121">
        <v>4</v>
      </c>
      <c r="L73" s="121"/>
      <c r="M73" s="121"/>
      <c r="N73" s="121"/>
      <c r="O73" s="121">
        <v>5</v>
      </c>
      <c r="P73" s="121"/>
      <c r="Q73" s="121"/>
      <c r="R73" s="121"/>
      <c r="S73" s="121"/>
      <c r="T73" s="121">
        <v>6</v>
      </c>
      <c r="U73" s="121"/>
      <c r="V73" s="121"/>
      <c r="W73" s="121"/>
      <c r="X73" s="121"/>
      <c r="Y73" s="57">
        <v>7</v>
      </c>
      <c r="Z73" s="57">
        <v>8</v>
      </c>
      <c r="AI73" s="17"/>
      <c r="AJ73" s="16"/>
      <c r="AL73" s="16"/>
    </row>
    <row r="74" spans="1:38" ht="12.75" customHeight="1">
      <c r="A74" s="149" t="s">
        <v>7</v>
      </c>
      <c r="B74" s="96"/>
      <c r="C74" s="150" t="s">
        <v>93</v>
      </c>
      <c r="D74" s="151"/>
      <c r="E74" s="151"/>
      <c r="F74" s="151"/>
      <c r="G74" s="152"/>
      <c r="H74" s="67" t="s">
        <v>8</v>
      </c>
      <c r="I74" s="127" t="s">
        <v>9</v>
      </c>
      <c r="J74" s="128"/>
      <c r="K74" s="129">
        <f>K16</f>
        <v>39.54</v>
      </c>
      <c r="L74" s="129"/>
      <c r="M74" s="129"/>
      <c r="N74" s="129"/>
      <c r="O74" s="130">
        <f>+ROUND('[6]Ильич'!O74,2)</f>
        <v>0.77</v>
      </c>
      <c r="P74" s="130"/>
      <c r="Q74" s="130"/>
      <c r="R74" s="130"/>
      <c r="S74" s="130"/>
      <c r="T74" s="129">
        <f>ROUND(K74*O74,2)</f>
        <v>30.45</v>
      </c>
      <c r="U74" s="129"/>
      <c r="V74" s="129"/>
      <c r="W74" s="129"/>
      <c r="X74" s="129"/>
      <c r="Y74" s="60">
        <f>ROUND(T74*$AG$22,2)</f>
        <v>15.23</v>
      </c>
      <c r="Z74" s="61">
        <f>+T74+Y74</f>
        <v>45.68</v>
      </c>
      <c r="AG74" s="147">
        <f>+Z74+Z75</f>
        <v>145.64510678</v>
      </c>
      <c r="AI74" s="17"/>
      <c r="AJ74" s="143">
        <v>440.15</v>
      </c>
      <c r="AL74" s="145">
        <f>AG74/AJ74</f>
        <v>0.3308987999091219</v>
      </c>
    </row>
    <row r="75" spans="1:38" ht="12.75" customHeight="1">
      <c r="A75" s="97"/>
      <c r="B75" s="99"/>
      <c r="C75" s="153"/>
      <c r="D75" s="154"/>
      <c r="E75" s="154"/>
      <c r="F75" s="154"/>
      <c r="G75" s="155"/>
      <c r="H75" s="67" t="s">
        <v>10</v>
      </c>
      <c r="I75" s="127" t="s">
        <v>11</v>
      </c>
      <c r="J75" s="128"/>
      <c r="K75" s="129">
        <f>K17</f>
        <v>1892.49</v>
      </c>
      <c r="L75" s="129"/>
      <c r="M75" s="129"/>
      <c r="N75" s="129"/>
      <c r="O75" s="130">
        <f>O74*O17</f>
        <v>0.052821999999999994</v>
      </c>
      <c r="P75" s="130"/>
      <c r="Q75" s="130"/>
      <c r="R75" s="130"/>
      <c r="S75" s="130"/>
      <c r="T75" s="129">
        <f>K75*O75</f>
        <v>99.96510677999999</v>
      </c>
      <c r="U75" s="129"/>
      <c r="V75" s="129"/>
      <c r="W75" s="129"/>
      <c r="X75" s="129"/>
      <c r="Y75" s="62">
        <v>0</v>
      </c>
      <c r="Z75" s="61">
        <f>+T75+Y75</f>
        <v>99.96510677999999</v>
      </c>
      <c r="AG75" s="148"/>
      <c r="AI75" s="17"/>
      <c r="AJ75" s="144"/>
      <c r="AL75" s="146"/>
    </row>
    <row r="76" spans="1:38" ht="12.75" customHeight="1">
      <c r="A76" s="149" t="s">
        <v>7</v>
      </c>
      <c r="B76" s="96"/>
      <c r="C76" s="150" t="s">
        <v>94</v>
      </c>
      <c r="D76" s="151"/>
      <c r="E76" s="151"/>
      <c r="F76" s="151"/>
      <c r="G76" s="152"/>
      <c r="H76" s="67" t="s">
        <v>8</v>
      </c>
      <c r="I76" s="127" t="s">
        <v>9</v>
      </c>
      <c r="J76" s="128"/>
      <c r="K76" s="129">
        <f>K18</f>
        <v>39.54</v>
      </c>
      <c r="L76" s="129"/>
      <c r="M76" s="129"/>
      <c r="N76" s="129"/>
      <c r="O76" s="130">
        <f>+ROUND('[6]Ильич'!O76,2)</f>
        <v>0.77</v>
      </c>
      <c r="P76" s="130"/>
      <c r="Q76" s="130"/>
      <c r="R76" s="130"/>
      <c r="S76" s="130"/>
      <c r="T76" s="129">
        <f>ROUND(K76*O76,2)</f>
        <v>30.45</v>
      </c>
      <c r="U76" s="129"/>
      <c r="V76" s="129"/>
      <c r="W76" s="129"/>
      <c r="X76" s="129"/>
      <c r="Y76" s="60">
        <f>ROUND(T76*$AG$22,2)</f>
        <v>15.23</v>
      </c>
      <c r="Z76" s="61">
        <f>+T76+Y76</f>
        <v>45.68</v>
      </c>
      <c r="AG76" s="147">
        <f>+Z76+Z77</f>
        <v>138.21329855</v>
      </c>
      <c r="AI76" s="17"/>
      <c r="AJ76" s="143">
        <v>440.15</v>
      </c>
      <c r="AL76" s="145">
        <f>AG76/AJ76</f>
        <v>0.3140140828126775</v>
      </c>
    </row>
    <row r="77" spans="1:38" ht="12.75" customHeight="1">
      <c r="A77" s="97"/>
      <c r="B77" s="99"/>
      <c r="C77" s="153"/>
      <c r="D77" s="154"/>
      <c r="E77" s="154"/>
      <c r="F77" s="154"/>
      <c r="G77" s="155"/>
      <c r="H77" s="67" t="s">
        <v>10</v>
      </c>
      <c r="I77" s="127" t="s">
        <v>11</v>
      </c>
      <c r="J77" s="128"/>
      <c r="K77" s="129">
        <f>K19</f>
        <v>1892.49</v>
      </c>
      <c r="L77" s="129"/>
      <c r="M77" s="129"/>
      <c r="N77" s="129"/>
      <c r="O77" s="130">
        <f>O76*O19</f>
        <v>0.048895</v>
      </c>
      <c r="P77" s="130"/>
      <c r="Q77" s="130"/>
      <c r="R77" s="130"/>
      <c r="S77" s="130"/>
      <c r="T77" s="129">
        <f>K77*O77</f>
        <v>92.53329855</v>
      </c>
      <c r="U77" s="129"/>
      <c r="V77" s="129"/>
      <c r="W77" s="129"/>
      <c r="X77" s="129"/>
      <c r="Y77" s="62">
        <v>0</v>
      </c>
      <c r="Z77" s="61">
        <f>+T77+Y77</f>
        <v>92.53329855</v>
      </c>
      <c r="AG77" s="148"/>
      <c r="AI77" s="17"/>
      <c r="AJ77" s="144"/>
      <c r="AL77" s="146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>
      <c r="A79" s="131" t="s">
        <v>60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</row>
    <row r="80" spans="1:35" ht="51" customHeight="1" hidden="1">
      <c r="A80" s="132" t="s">
        <v>4</v>
      </c>
      <c r="B80" s="133"/>
      <c r="C80" s="134" t="s">
        <v>27</v>
      </c>
      <c r="D80" s="135"/>
      <c r="E80" s="135"/>
      <c r="F80" s="135"/>
      <c r="G80" s="135"/>
      <c r="H80" s="136"/>
      <c r="I80" s="137" t="s">
        <v>5</v>
      </c>
      <c r="J80" s="137"/>
      <c r="K80" s="137" t="s">
        <v>28</v>
      </c>
      <c r="L80" s="137"/>
      <c r="M80" s="137"/>
      <c r="N80" s="137"/>
      <c r="O80" s="137" t="str">
        <f>+O72</f>
        <v>Норматив
 горячей воды
куб.м. ** Гкал/куб.м</v>
      </c>
      <c r="P80" s="137"/>
      <c r="Q80" s="137"/>
      <c r="R80" s="137"/>
      <c r="S80" s="137"/>
      <c r="T80" s="137" t="s">
        <v>87</v>
      </c>
      <c r="U80" s="137"/>
      <c r="V80" s="137"/>
      <c r="W80" s="137"/>
      <c r="X80" s="137"/>
      <c r="Y80" s="59" t="s">
        <v>88</v>
      </c>
      <c r="Z80" s="59" t="s">
        <v>89</v>
      </c>
      <c r="AI80" s="17"/>
    </row>
    <row r="81" spans="1:38" ht="12.75" customHeight="1" hidden="1">
      <c r="A81" s="138">
        <v>1</v>
      </c>
      <c r="B81" s="139"/>
      <c r="C81" s="138">
        <v>2</v>
      </c>
      <c r="D81" s="140"/>
      <c r="E81" s="140"/>
      <c r="F81" s="140"/>
      <c r="G81" s="140"/>
      <c r="H81" s="139"/>
      <c r="I81" s="121">
        <v>3</v>
      </c>
      <c r="J81" s="121"/>
      <c r="K81" s="121">
        <v>4</v>
      </c>
      <c r="L81" s="121"/>
      <c r="M81" s="121"/>
      <c r="N81" s="121"/>
      <c r="O81" s="121">
        <v>5</v>
      </c>
      <c r="P81" s="121"/>
      <c r="Q81" s="121"/>
      <c r="R81" s="121"/>
      <c r="S81" s="121"/>
      <c r="T81" s="121">
        <v>6</v>
      </c>
      <c r="U81" s="121"/>
      <c r="V81" s="121"/>
      <c r="W81" s="121"/>
      <c r="X81" s="121"/>
      <c r="Y81" s="57">
        <v>7</v>
      </c>
      <c r="Z81" s="57">
        <v>8</v>
      </c>
      <c r="AI81" s="17"/>
      <c r="AJ81" s="16"/>
      <c r="AL81" s="16"/>
    </row>
    <row r="82" spans="1:38" ht="12.75" customHeight="1">
      <c r="A82" s="149" t="s">
        <v>7</v>
      </c>
      <c r="B82" s="96"/>
      <c r="C82" s="150" t="s">
        <v>93</v>
      </c>
      <c r="D82" s="151"/>
      <c r="E82" s="151"/>
      <c r="F82" s="151"/>
      <c r="G82" s="152"/>
      <c r="H82" s="67" t="s">
        <v>8</v>
      </c>
      <c r="I82" s="127" t="s">
        <v>9</v>
      </c>
      <c r="J82" s="128"/>
      <c r="K82" s="129">
        <f>K16</f>
        <v>39.54</v>
      </c>
      <c r="L82" s="129"/>
      <c r="M82" s="129"/>
      <c r="N82" s="129"/>
      <c r="O82" s="130">
        <f>+ROUND('[6]Ильич'!O82,2)</f>
        <v>1.24</v>
      </c>
      <c r="P82" s="130"/>
      <c r="Q82" s="130"/>
      <c r="R82" s="130"/>
      <c r="S82" s="130"/>
      <c r="T82" s="129">
        <f>ROUND(K82*O82,2)</f>
        <v>49.03</v>
      </c>
      <c r="U82" s="129"/>
      <c r="V82" s="129"/>
      <c r="W82" s="129"/>
      <c r="X82" s="129"/>
      <c r="Y82" s="60">
        <f>ROUND(T82*$AG$22,2)</f>
        <v>24.52</v>
      </c>
      <c r="Z82" s="61">
        <f>+T82+Y82</f>
        <v>73.55</v>
      </c>
      <c r="AG82" s="147">
        <f>+Z82+Z83</f>
        <v>234.53276935999997</v>
      </c>
      <c r="AI82" s="17"/>
      <c r="AJ82" s="143">
        <v>155.6</v>
      </c>
      <c r="AL82" s="145">
        <f>AG82/AJ82</f>
        <v>1.5072800087403597</v>
      </c>
    </row>
    <row r="83" spans="1:38" ht="12.75" customHeight="1">
      <c r="A83" s="97"/>
      <c r="B83" s="99"/>
      <c r="C83" s="153"/>
      <c r="D83" s="154"/>
      <c r="E83" s="154"/>
      <c r="F83" s="154"/>
      <c r="G83" s="155"/>
      <c r="H83" s="67" t="s">
        <v>10</v>
      </c>
      <c r="I83" s="127" t="s">
        <v>11</v>
      </c>
      <c r="J83" s="128"/>
      <c r="K83" s="129">
        <f>K17</f>
        <v>1892.49</v>
      </c>
      <c r="L83" s="129"/>
      <c r="M83" s="129"/>
      <c r="N83" s="129"/>
      <c r="O83" s="130">
        <f>O82*O17</f>
        <v>0.08506399999999999</v>
      </c>
      <c r="P83" s="130"/>
      <c r="Q83" s="130"/>
      <c r="R83" s="130"/>
      <c r="S83" s="130"/>
      <c r="T83" s="129">
        <f>K83*O83</f>
        <v>160.98276935999996</v>
      </c>
      <c r="U83" s="129"/>
      <c r="V83" s="129"/>
      <c r="W83" s="129"/>
      <c r="X83" s="129"/>
      <c r="Y83" s="62">
        <v>0</v>
      </c>
      <c r="Z83" s="61">
        <f>+T83+Y83</f>
        <v>160.98276935999996</v>
      </c>
      <c r="AG83" s="148"/>
      <c r="AI83" s="17"/>
      <c r="AJ83" s="144"/>
      <c r="AL83" s="146"/>
    </row>
    <row r="84" spans="1:38" ht="12.75" customHeight="1">
      <c r="A84" s="149" t="s">
        <v>7</v>
      </c>
      <c r="B84" s="96"/>
      <c r="C84" s="150" t="s">
        <v>94</v>
      </c>
      <c r="D84" s="151"/>
      <c r="E84" s="151"/>
      <c r="F84" s="151"/>
      <c r="G84" s="152"/>
      <c r="H84" s="67" t="s">
        <v>8</v>
      </c>
      <c r="I84" s="127" t="s">
        <v>9</v>
      </c>
      <c r="J84" s="128"/>
      <c r="K84" s="129">
        <f>K18</f>
        <v>39.54</v>
      </c>
      <c r="L84" s="129"/>
      <c r="M84" s="129"/>
      <c r="N84" s="129"/>
      <c r="O84" s="130">
        <f>+ROUND('[6]Ильич'!O84,2)</f>
        <v>1.24</v>
      </c>
      <c r="P84" s="130"/>
      <c r="Q84" s="130"/>
      <c r="R84" s="130"/>
      <c r="S84" s="130"/>
      <c r="T84" s="129">
        <f>ROUND(K84*O84,2)</f>
        <v>49.03</v>
      </c>
      <c r="U84" s="129"/>
      <c r="V84" s="129"/>
      <c r="W84" s="129"/>
      <c r="X84" s="129"/>
      <c r="Y84" s="60">
        <f>ROUND(T84*$AG$22,2)</f>
        <v>24.52</v>
      </c>
      <c r="Z84" s="61">
        <f>+T84+Y84</f>
        <v>73.55</v>
      </c>
      <c r="AG84" s="147">
        <f>+Z84+Z85</f>
        <v>222.56466260000002</v>
      </c>
      <c r="AI84" s="17"/>
      <c r="AJ84" s="143">
        <v>155.6</v>
      </c>
      <c r="AL84" s="145">
        <f>AG84/AJ84</f>
        <v>1.4303641555269924</v>
      </c>
    </row>
    <row r="85" spans="1:38" ht="12.75" customHeight="1">
      <c r="A85" s="97"/>
      <c r="B85" s="99"/>
      <c r="C85" s="153"/>
      <c r="D85" s="154"/>
      <c r="E85" s="154"/>
      <c r="F85" s="154"/>
      <c r="G85" s="155"/>
      <c r="H85" s="67" t="s">
        <v>10</v>
      </c>
      <c r="I85" s="127" t="s">
        <v>11</v>
      </c>
      <c r="J85" s="128"/>
      <c r="K85" s="129">
        <f>K19</f>
        <v>1892.49</v>
      </c>
      <c r="L85" s="129"/>
      <c r="M85" s="129"/>
      <c r="N85" s="129"/>
      <c r="O85" s="130">
        <f>O84*O19</f>
        <v>0.07874</v>
      </c>
      <c r="P85" s="130"/>
      <c r="Q85" s="130"/>
      <c r="R85" s="130"/>
      <c r="S85" s="130"/>
      <c r="T85" s="129">
        <f>K85*O85</f>
        <v>149.0146626</v>
      </c>
      <c r="U85" s="129"/>
      <c r="V85" s="129"/>
      <c r="W85" s="129"/>
      <c r="X85" s="129"/>
      <c r="Y85" s="62">
        <v>0</v>
      </c>
      <c r="Z85" s="61">
        <f>+T85+Y85</f>
        <v>149.0146626</v>
      </c>
      <c r="AG85" s="148"/>
      <c r="AI85" s="17"/>
      <c r="AJ85" s="144"/>
      <c r="AL85" s="146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9.25" customHeight="1">
      <c r="A87" s="131" t="s">
        <v>61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</row>
    <row r="88" spans="1:35" ht="51" customHeight="1" hidden="1">
      <c r="A88" s="132" t="s">
        <v>4</v>
      </c>
      <c r="B88" s="133"/>
      <c r="C88" s="134" t="s">
        <v>27</v>
      </c>
      <c r="D88" s="135"/>
      <c r="E88" s="135"/>
      <c r="F88" s="135"/>
      <c r="G88" s="135"/>
      <c r="H88" s="136"/>
      <c r="I88" s="137" t="s">
        <v>5</v>
      </c>
      <c r="J88" s="137"/>
      <c r="K88" s="137" t="s">
        <v>28</v>
      </c>
      <c r="L88" s="137"/>
      <c r="M88" s="137"/>
      <c r="N88" s="137"/>
      <c r="O88" s="137" t="str">
        <f>+O80</f>
        <v>Норматив
 горячей воды
куб.м. ** Гкал/куб.м</v>
      </c>
      <c r="P88" s="137"/>
      <c r="Q88" s="137"/>
      <c r="R88" s="137"/>
      <c r="S88" s="137"/>
      <c r="T88" s="137" t="s">
        <v>87</v>
      </c>
      <c r="U88" s="137"/>
      <c r="V88" s="137"/>
      <c r="W88" s="137"/>
      <c r="X88" s="137"/>
      <c r="Y88" s="59" t="s">
        <v>88</v>
      </c>
      <c r="Z88" s="59" t="s">
        <v>89</v>
      </c>
      <c r="AI88" s="17"/>
    </row>
    <row r="89" spans="1:38" ht="12.75" customHeight="1" hidden="1">
      <c r="A89" s="138">
        <v>1</v>
      </c>
      <c r="B89" s="139"/>
      <c r="C89" s="138">
        <v>2</v>
      </c>
      <c r="D89" s="140"/>
      <c r="E89" s="140"/>
      <c r="F89" s="140"/>
      <c r="G89" s="140"/>
      <c r="H89" s="139"/>
      <c r="I89" s="121">
        <v>3</v>
      </c>
      <c r="J89" s="121"/>
      <c r="K89" s="121">
        <v>4</v>
      </c>
      <c r="L89" s="121"/>
      <c r="M89" s="121"/>
      <c r="N89" s="121"/>
      <c r="O89" s="121">
        <v>5</v>
      </c>
      <c r="P89" s="121"/>
      <c r="Q89" s="121"/>
      <c r="R89" s="121"/>
      <c r="S89" s="121"/>
      <c r="T89" s="121">
        <v>6</v>
      </c>
      <c r="U89" s="121"/>
      <c r="V89" s="121"/>
      <c r="W89" s="121"/>
      <c r="X89" s="121"/>
      <c r="Y89" s="57">
        <v>7</v>
      </c>
      <c r="Z89" s="57">
        <v>8</v>
      </c>
      <c r="AI89" s="17"/>
      <c r="AJ89" s="16"/>
      <c r="AL89" s="16"/>
    </row>
    <row r="90" spans="1:38" ht="12.75" customHeight="1">
      <c r="A90" s="149" t="s">
        <v>7</v>
      </c>
      <c r="B90" s="96"/>
      <c r="C90" s="150" t="s">
        <v>93</v>
      </c>
      <c r="D90" s="151"/>
      <c r="E90" s="151"/>
      <c r="F90" s="151"/>
      <c r="G90" s="152"/>
      <c r="H90" s="67" t="s">
        <v>8</v>
      </c>
      <c r="I90" s="127" t="s">
        <v>9</v>
      </c>
      <c r="J90" s="128"/>
      <c r="K90" s="129">
        <f>K16</f>
        <v>39.54</v>
      </c>
      <c r="L90" s="129"/>
      <c r="M90" s="129"/>
      <c r="N90" s="129"/>
      <c r="O90" s="130">
        <f>+ROUND('[6]Ильич'!O90,2)</f>
        <v>0.55</v>
      </c>
      <c r="P90" s="130"/>
      <c r="Q90" s="130"/>
      <c r="R90" s="130"/>
      <c r="S90" s="130"/>
      <c r="T90" s="129">
        <f>ROUND(K90*O90,2)</f>
        <v>21.75</v>
      </c>
      <c r="U90" s="129"/>
      <c r="V90" s="129"/>
      <c r="W90" s="129"/>
      <c r="X90" s="129"/>
      <c r="Y90" s="60">
        <f>ROUND(T90*$AG$22,2)</f>
        <v>10.88</v>
      </c>
      <c r="Z90" s="61">
        <f>+T90+Y90</f>
        <v>32.63</v>
      </c>
      <c r="AG90" s="147">
        <f>+Z90+Z91</f>
        <v>104.03364769999999</v>
      </c>
      <c r="AI90" s="17"/>
      <c r="AJ90" s="143">
        <v>155.6</v>
      </c>
      <c r="AL90" s="145">
        <f>AG90/AJ90</f>
        <v>0.6685967075835475</v>
      </c>
    </row>
    <row r="91" spans="1:38" ht="12.75" customHeight="1">
      <c r="A91" s="97"/>
      <c r="B91" s="99"/>
      <c r="C91" s="153"/>
      <c r="D91" s="154"/>
      <c r="E91" s="154"/>
      <c r="F91" s="154"/>
      <c r="G91" s="155"/>
      <c r="H91" s="67" t="s">
        <v>10</v>
      </c>
      <c r="I91" s="127" t="s">
        <v>11</v>
      </c>
      <c r="J91" s="128"/>
      <c r="K91" s="129">
        <f>K17</f>
        <v>1892.49</v>
      </c>
      <c r="L91" s="129"/>
      <c r="M91" s="129"/>
      <c r="N91" s="129"/>
      <c r="O91" s="130">
        <f>O90*O17</f>
        <v>0.03773</v>
      </c>
      <c r="P91" s="130"/>
      <c r="Q91" s="130"/>
      <c r="R91" s="130"/>
      <c r="S91" s="130"/>
      <c r="T91" s="129">
        <f>K91*O91</f>
        <v>71.4036477</v>
      </c>
      <c r="U91" s="129"/>
      <c r="V91" s="129"/>
      <c r="W91" s="129"/>
      <c r="X91" s="129"/>
      <c r="Y91" s="62">
        <v>0</v>
      </c>
      <c r="Z91" s="61">
        <f>+T91+Y91</f>
        <v>71.4036477</v>
      </c>
      <c r="AG91" s="148"/>
      <c r="AI91" s="17"/>
      <c r="AJ91" s="144"/>
      <c r="AL91" s="146"/>
    </row>
    <row r="92" spans="1:38" ht="12.75" customHeight="1">
      <c r="A92" s="149" t="s">
        <v>7</v>
      </c>
      <c r="B92" s="96"/>
      <c r="C92" s="150" t="s">
        <v>94</v>
      </c>
      <c r="D92" s="151"/>
      <c r="E92" s="151"/>
      <c r="F92" s="151"/>
      <c r="G92" s="152"/>
      <c r="H92" s="67" t="s">
        <v>8</v>
      </c>
      <c r="I92" s="127" t="s">
        <v>9</v>
      </c>
      <c r="J92" s="128"/>
      <c r="K92" s="129">
        <f>K18</f>
        <v>39.54</v>
      </c>
      <c r="L92" s="129"/>
      <c r="M92" s="129"/>
      <c r="N92" s="129"/>
      <c r="O92" s="130">
        <f>+ROUND('[6]Ильич'!O92,2)</f>
        <v>0.55</v>
      </c>
      <c r="P92" s="130"/>
      <c r="Q92" s="130"/>
      <c r="R92" s="130"/>
      <c r="S92" s="130"/>
      <c r="T92" s="129">
        <f>ROUND(K92*O92,2)</f>
        <v>21.75</v>
      </c>
      <c r="U92" s="129"/>
      <c r="V92" s="129"/>
      <c r="W92" s="129"/>
      <c r="X92" s="129"/>
      <c r="Y92" s="60">
        <f>ROUND(T92*$AG$22,2)</f>
        <v>10.88</v>
      </c>
      <c r="Z92" s="61">
        <f>+T92+Y92</f>
        <v>32.63</v>
      </c>
      <c r="AG92" s="147">
        <f>+Z92+Z93</f>
        <v>98.72521325000002</v>
      </c>
      <c r="AI92" s="17"/>
      <c r="AJ92" s="143">
        <v>155.6</v>
      </c>
      <c r="AL92" s="145">
        <f>AG92/AJ92</f>
        <v>0.6344808049485863</v>
      </c>
    </row>
    <row r="93" spans="1:38" ht="12.75" customHeight="1">
      <c r="A93" s="97"/>
      <c r="B93" s="99"/>
      <c r="C93" s="153"/>
      <c r="D93" s="154"/>
      <c r="E93" s="154"/>
      <c r="F93" s="154"/>
      <c r="G93" s="155"/>
      <c r="H93" s="67" t="s">
        <v>10</v>
      </c>
      <c r="I93" s="127" t="s">
        <v>11</v>
      </c>
      <c r="J93" s="128"/>
      <c r="K93" s="129">
        <f>K19</f>
        <v>1892.49</v>
      </c>
      <c r="L93" s="129"/>
      <c r="M93" s="129"/>
      <c r="N93" s="129"/>
      <c r="O93" s="130">
        <f>O92*O19</f>
        <v>0.034925000000000005</v>
      </c>
      <c r="P93" s="130"/>
      <c r="Q93" s="130"/>
      <c r="R93" s="130"/>
      <c r="S93" s="130"/>
      <c r="T93" s="129">
        <f>K93*O93</f>
        <v>66.09521325000001</v>
      </c>
      <c r="U93" s="129"/>
      <c r="V93" s="129"/>
      <c r="W93" s="129"/>
      <c r="X93" s="129"/>
      <c r="Y93" s="62">
        <v>0</v>
      </c>
      <c r="Z93" s="61">
        <f>+T93+Y93</f>
        <v>66.09521325000001</v>
      </c>
      <c r="AG93" s="148"/>
      <c r="AI93" s="17"/>
      <c r="AJ93" s="144"/>
      <c r="AL93" s="146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>
      <c r="A95" s="131" t="s">
        <v>62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</row>
    <row r="96" spans="1:35" ht="51" customHeight="1">
      <c r="A96" s="132" t="s">
        <v>4</v>
      </c>
      <c r="B96" s="133"/>
      <c r="C96" s="134" t="s">
        <v>27</v>
      </c>
      <c r="D96" s="135"/>
      <c r="E96" s="135"/>
      <c r="F96" s="135"/>
      <c r="G96" s="135"/>
      <c r="H96" s="136"/>
      <c r="I96" s="137" t="s">
        <v>5</v>
      </c>
      <c r="J96" s="137"/>
      <c r="K96" s="137" t="s">
        <v>28</v>
      </c>
      <c r="L96" s="137"/>
      <c r="M96" s="137"/>
      <c r="N96" s="137"/>
      <c r="O96" s="137" t="str">
        <f>+O88</f>
        <v>Норматив
 горячей воды
куб.м. ** Гкал/куб.м</v>
      </c>
      <c r="P96" s="137"/>
      <c r="Q96" s="137"/>
      <c r="R96" s="137"/>
      <c r="S96" s="137"/>
      <c r="T96" s="137" t="s">
        <v>87</v>
      </c>
      <c r="U96" s="137"/>
      <c r="V96" s="137"/>
      <c r="W96" s="137"/>
      <c r="X96" s="137"/>
      <c r="Y96" s="59" t="s">
        <v>88</v>
      </c>
      <c r="Z96" s="59" t="s">
        <v>89</v>
      </c>
      <c r="AI96" s="17"/>
    </row>
    <row r="97" spans="1:38" ht="12.75" customHeight="1">
      <c r="A97" s="138">
        <v>1</v>
      </c>
      <c r="B97" s="139"/>
      <c r="C97" s="138">
        <v>2</v>
      </c>
      <c r="D97" s="140"/>
      <c r="E97" s="140"/>
      <c r="F97" s="140"/>
      <c r="G97" s="140"/>
      <c r="H97" s="139"/>
      <c r="I97" s="121">
        <v>3</v>
      </c>
      <c r="J97" s="121"/>
      <c r="K97" s="121">
        <v>4</v>
      </c>
      <c r="L97" s="121"/>
      <c r="M97" s="121"/>
      <c r="N97" s="121"/>
      <c r="O97" s="121">
        <v>5</v>
      </c>
      <c r="P97" s="121"/>
      <c r="Q97" s="121"/>
      <c r="R97" s="121"/>
      <c r="S97" s="121"/>
      <c r="T97" s="121">
        <v>6</v>
      </c>
      <c r="U97" s="121"/>
      <c r="V97" s="121"/>
      <c r="W97" s="121"/>
      <c r="X97" s="121"/>
      <c r="Y97" s="57">
        <v>7</v>
      </c>
      <c r="Z97" s="57">
        <v>8</v>
      </c>
      <c r="AI97" s="17"/>
      <c r="AJ97" s="16"/>
      <c r="AL97" s="16"/>
    </row>
    <row r="98" spans="1:38" ht="12.75" customHeight="1">
      <c r="A98" s="149" t="s">
        <v>7</v>
      </c>
      <c r="B98" s="96"/>
      <c r="C98" s="150" t="s">
        <v>93</v>
      </c>
      <c r="D98" s="151"/>
      <c r="E98" s="151"/>
      <c r="F98" s="151"/>
      <c r="G98" s="152"/>
      <c r="H98" s="67" t="s">
        <v>8</v>
      </c>
      <c r="I98" s="127" t="s">
        <v>9</v>
      </c>
      <c r="J98" s="128"/>
      <c r="K98" s="129">
        <f>K16</f>
        <v>39.54</v>
      </c>
      <c r="L98" s="129"/>
      <c r="M98" s="129"/>
      <c r="N98" s="129"/>
      <c r="O98" s="130">
        <f>+ROUND('[6]Ильич'!O98,2)</f>
        <v>1.91</v>
      </c>
      <c r="P98" s="130"/>
      <c r="Q98" s="130"/>
      <c r="R98" s="130"/>
      <c r="S98" s="130"/>
      <c r="T98" s="129">
        <f>ROUND(K98*O98,2)</f>
        <v>75.52</v>
      </c>
      <c r="U98" s="129"/>
      <c r="V98" s="129"/>
      <c r="W98" s="129"/>
      <c r="X98" s="129"/>
      <c r="Y98" s="60">
        <f>ROUND(T98*$AG$22,2)</f>
        <v>37.76</v>
      </c>
      <c r="Z98" s="61">
        <f>+T98+Y98</f>
        <v>113.28</v>
      </c>
      <c r="AG98" s="147">
        <f>+Z98+Z99</f>
        <v>361.24539473999994</v>
      </c>
      <c r="AI98" s="17"/>
      <c r="AJ98" s="143">
        <v>375.04</v>
      </c>
      <c r="AL98" s="145">
        <f>AG98/AJ98</f>
        <v>0.9632183093536687</v>
      </c>
    </row>
    <row r="99" spans="1:38" ht="12.75" customHeight="1">
      <c r="A99" s="97"/>
      <c r="B99" s="99"/>
      <c r="C99" s="153"/>
      <c r="D99" s="154"/>
      <c r="E99" s="154"/>
      <c r="F99" s="154"/>
      <c r="G99" s="155"/>
      <c r="H99" s="67" t="s">
        <v>10</v>
      </c>
      <c r="I99" s="127" t="s">
        <v>11</v>
      </c>
      <c r="J99" s="128"/>
      <c r="K99" s="129">
        <f>K17</f>
        <v>1892.49</v>
      </c>
      <c r="L99" s="129"/>
      <c r="M99" s="129"/>
      <c r="N99" s="129"/>
      <c r="O99" s="130">
        <f>O98*O17</f>
        <v>0.13102599999999998</v>
      </c>
      <c r="P99" s="130"/>
      <c r="Q99" s="130"/>
      <c r="R99" s="130"/>
      <c r="S99" s="130"/>
      <c r="T99" s="129">
        <f>K99*O99</f>
        <v>247.96539473999997</v>
      </c>
      <c r="U99" s="129"/>
      <c r="V99" s="129"/>
      <c r="W99" s="129"/>
      <c r="X99" s="129"/>
      <c r="Y99" s="62">
        <v>0</v>
      </c>
      <c r="Z99" s="61">
        <f>+T99+Y99</f>
        <v>247.96539473999997</v>
      </c>
      <c r="AG99" s="148"/>
      <c r="AI99" s="17"/>
      <c r="AJ99" s="144"/>
      <c r="AL99" s="146"/>
    </row>
    <row r="100" spans="1:38" ht="12.75" customHeight="1">
      <c r="A100" s="149" t="s">
        <v>7</v>
      </c>
      <c r="B100" s="96"/>
      <c r="C100" s="150" t="s">
        <v>94</v>
      </c>
      <c r="D100" s="151"/>
      <c r="E100" s="151"/>
      <c r="F100" s="151"/>
      <c r="G100" s="152"/>
      <c r="H100" s="67" t="s">
        <v>8</v>
      </c>
      <c r="I100" s="127" t="s">
        <v>9</v>
      </c>
      <c r="J100" s="128"/>
      <c r="K100" s="129">
        <f>K18</f>
        <v>39.54</v>
      </c>
      <c r="L100" s="129"/>
      <c r="M100" s="129"/>
      <c r="N100" s="129"/>
      <c r="O100" s="130">
        <f>+ROUND('[6]Ильич'!O100,2)</f>
        <v>1.91</v>
      </c>
      <c r="P100" s="130"/>
      <c r="Q100" s="130"/>
      <c r="R100" s="130"/>
      <c r="S100" s="130"/>
      <c r="T100" s="129">
        <f>ROUND(K100*O100,2)</f>
        <v>75.52</v>
      </c>
      <c r="U100" s="129"/>
      <c r="V100" s="129"/>
      <c r="W100" s="129"/>
      <c r="X100" s="129"/>
      <c r="Y100" s="60">
        <f>ROUND(T100*$AG$22,2)</f>
        <v>37.76</v>
      </c>
      <c r="Z100" s="61">
        <f>+T100+Y100</f>
        <v>113.28</v>
      </c>
      <c r="AG100" s="147">
        <f>+Z100+Z101</f>
        <v>342.81064964999996</v>
      </c>
      <c r="AI100" s="17"/>
      <c r="AJ100" s="143">
        <v>375.04</v>
      </c>
      <c r="AL100" s="145">
        <f>AG100/AJ100</f>
        <v>0.9140642322152303</v>
      </c>
    </row>
    <row r="101" spans="1:38" ht="12.75" customHeight="1">
      <c r="A101" s="97"/>
      <c r="B101" s="99"/>
      <c r="C101" s="153"/>
      <c r="D101" s="154"/>
      <c r="E101" s="154"/>
      <c r="F101" s="154"/>
      <c r="G101" s="155"/>
      <c r="H101" s="67" t="s">
        <v>10</v>
      </c>
      <c r="I101" s="127" t="s">
        <v>11</v>
      </c>
      <c r="J101" s="128"/>
      <c r="K101" s="129">
        <f>K19</f>
        <v>1892.49</v>
      </c>
      <c r="L101" s="129"/>
      <c r="M101" s="129"/>
      <c r="N101" s="129"/>
      <c r="O101" s="130">
        <f>O100*O19</f>
        <v>0.12128499999999999</v>
      </c>
      <c r="P101" s="130"/>
      <c r="Q101" s="130"/>
      <c r="R101" s="130"/>
      <c r="S101" s="130"/>
      <c r="T101" s="129">
        <f>K101*O101</f>
        <v>229.53064965</v>
      </c>
      <c r="U101" s="129"/>
      <c r="V101" s="129"/>
      <c r="W101" s="129"/>
      <c r="X101" s="129"/>
      <c r="Y101" s="62">
        <v>0</v>
      </c>
      <c r="Z101" s="61">
        <f>+T101+Y101</f>
        <v>229.53064965</v>
      </c>
      <c r="AG101" s="148"/>
      <c r="AI101" s="17"/>
      <c r="AJ101" s="144"/>
      <c r="AL101" s="146"/>
    </row>
    <row r="102" spans="4:35" ht="12.75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 hidden="1">
      <c r="A103" s="142" t="s">
        <v>44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6"/>
      <c r="AG103" s="16"/>
      <c r="AH103" s="19"/>
      <c r="AI103" s="20"/>
      <c r="AJ103"/>
      <c r="AL103"/>
    </row>
    <row r="104" spans="1:35" s="5" customFormat="1" ht="15" hidden="1">
      <c r="A104" s="141" t="s">
        <v>3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/>
      <c r="AI104" s="22"/>
    </row>
    <row r="105" ht="12.75" hidden="1">
      <c r="AI105" s="17"/>
    </row>
    <row r="106" spans="1:35" ht="45.75" customHeight="1" hidden="1">
      <c r="A106" s="132" t="s">
        <v>4</v>
      </c>
      <c r="B106" s="133"/>
      <c r="C106" s="134" t="s">
        <v>27</v>
      </c>
      <c r="D106" s="135"/>
      <c r="E106" s="135"/>
      <c r="F106" s="135"/>
      <c r="G106" s="135"/>
      <c r="H106" s="136"/>
      <c r="I106" s="137" t="s">
        <v>5</v>
      </c>
      <c r="J106" s="137"/>
      <c r="K106" s="137" t="s">
        <v>28</v>
      </c>
      <c r="L106" s="137"/>
      <c r="M106" s="137"/>
      <c r="N106" s="137"/>
      <c r="O106" s="137" t="s">
        <v>45</v>
      </c>
      <c r="P106" s="137"/>
      <c r="Q106" s="137"/>
      <c r="R106" s="137"/>
      <c r="S106" s="137"/>
      <c r="T106" s="137" t="s">
        <v>6</v>
      </c>
      <c r="U106" s="137"/>
      <c r="V106" s="137"/>
      <c r="W106" s="137"/>
      <c r="X106" s="137"/>
      <c r="AI106" s="17"/>
    </row>
    <row r="107" spans="1:38" s="23" customFormat="1" ht="12.75" hidden="1">
      <c r="A107" s="138">
        <v>1</v>
      </c>
      <c r="B107" s="139"/>
      <c r="C107" s="138">
        <v>2</v>
      </c>
      <c r="D107" s="140"/>
      <c r="E107" s="140"/>
      <c r="F107" s="140"/>
      <c r="G107" s="140"/>
      <c r="H107" s="139"/>
      <c r="I107" s="121">
        <v>3</v>
      </c>
      <c r="J107" s="121"/>
      <c r="K107" s="121">
        <v>4</v>
      </c>
      <c r="L107" s="121"/>
      <c r="M107" s="121"/>
      <c r="N107" s="121"/>
      <c r="O107" s="121">
        <v>5</v>
      </c>
      <c r="P107" s="121"/>
      <c r="Q107" s="121"/>
      <c r="R107" s="121"/>
      <c r="S107" s="121"/>
      <c r="T107" s="121">
        <v>6</v>
      </c>
      <c r="U107" s="121"/>
      <c r="V107" s="121"/>
      <c r="W107" s="121"/>
      <c r="X107" s="121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 hidden="1">
      <c r="A108" s="122" t="s">
        <v>46</v>
      </c>
      <c r="B108" s="123"/>
      <c r="C108" s="124" t="s">
        <v>47</v>
      </c>
      <c r="D108" s="125"/>
      <c r="E108" s="125"/>
      <c r="F108" s="125"/>
      <c r="G108" s="125"/>
      <c r="H108" s="126"/>
      <c r="I108" s="127" t="s">
        <v>9</v>
      </c>
      <c r="J108" s="128"/>
      <c r="K108" s="156">
        <f>+'[6]Ильич'!K108</f>
        <v>14.77</v>
      </c>
      <c r="L108" s="156"/>
      <c r="M108" s="156"/>
      <c r="N108" s="156"/>
      <c r="O108" s="164">
        <v>0</v>
      </c>
      <c r="P108" s="164"/>
      <c r="Q108" s="164"/>
      <c r="R108" s="164"/>
      <c r="S108" s="164"/>
      <c r="T108" s="129">
        <f>K108</f>
        <v>14.77</v>
      </c>
      <c r="U108" s="129"/>
      <c r="V108" s="129"/>
      <c r="W108" s="129"/>
      <c r="X108" s="129"/>
      <c r="AG108" s="32">
        <f>+T108</f>
        <v>14.77</v>
      </c>
      <c r="AI108" s="17"/>
      <c r="AJ108" s="42">
        <v>151.33</v>
      </c>
      <c r="AL108" s="88">
        <f>AG108/AJ108</f>
        <v>0.097601268750413</v>
      </c>
    </row>
    <row r="109" ht="12.75" hidden="1">
      <c r="AI109" s="17"/>
    </row>
    <row r="110" spans="1:35" s="5" customFormat="1" ht="15" hidden="1">
      <c r="A110" s="141" t="s">
        <v>12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25"/>
      <c r="AG110" s="25"/>
      <c r="AH110"/>
      <c r="AI110" s="22"/>
    </row>
    <row r="111" spans="1:38" s="21" customFormat="1" ht="15" hidden="1">
      <c r="A111" s="142" t="s">
        <v>48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6"/>
      <c r="AG111" s="16"/>
      <c r="AH111" s="19"/>
      <c r="AI111" s="20"/>
      <c r="AJ111" s="48"/>
      <c r="AL111" s="48"/>
    </row>
    <row r="112" spans="1:35" ht="29.25" customHeight="1" hidden="1">
      <c r="A112" s="187" t="s">
        <v>86</v>
      </c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I112" s="17"/>
    </row>
    <row r="113" spans="1:33" s="27" customFormat="1" ht="31.5" customHeight="1" hidden="1">
      <c r="A113" s="131" t="s">
        <v>52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26"/>
      <c r="AG113" s="26"/>
    </row>
    <row r="114" spans="1:35" ht="51" customHeight="1" hidden="1">
      <c r="A114" s="132" t="s">
        <v>4</v>
      </c>
      <c r="B114" s="133"/>
      <c r="C114" s="134" t="s">
        <v>27</v>
      </c>
      <c r="D114" s="135"/>
      <c r="E114" s="135"/>
      <c r="F114" s="135"/>
      <c r="G114" s="135"/>
      <c r="H114" s="136"/>
      <c r="I114" s="137" t="s">
        <v>5</v>
      </c>
      <c r="J114" s="137"/>
      <c r="K114" s="137" t="s">
        <v>28</v>
      </c>
      <c r="L114" s="137"/>
      <c r="M114" s="137"/>
      <c r="N114" s="137"/>
      <c r="O114" s="137" t="s">
        <v>63</v>
      </c>
      <c r="P114" s="137"/>
      <c r="Q114" s="137"/>
      <c r="R114" s="137"/>
      <c r="S114" s="137"/>
      <c r="T114" s="137" t="s">
        <v>87</v>
      </c>
      <c r="U114" s="137"/>
      <c r="V114" s="137"/>
      <c r="W114" s="137"/>
      <c r="X114" s="137"/>
      <c r="Y114" s="59" t="s">
        <v>88</v>
      </c>
      <c r="Z114" s="59" t="s">
        <v>89</v>
      </c>
      <c r="AI114" s="17"/>
    </row>
    <row r="115" spans="1:38" ht="23.25" customHeight="1" hidden="1">
      <c r="A115" s="138">
        <v>1</v>
      </c>
      <c r="B115" s="139"/>
      <c r="C115" s="138">
        <v>2</v>
      </c>
      <c r="D115" s="140"/>
      <c r="E115" s="140"/>
      <c r="F115" s="140"/>
      <c r="G115" s="140"/>
      <c r="H115" s="139"/>
      <c r="I115" s="121">
        <v>3</v>
      </c>
      <c r="J115" s="121"/>
      <c r="K115" s="121">
        <v>4</v>
      </c>
      <c r="L115" s="121"/>
      <c r="M115" s="121"/>
      <c r="N115" s="121"/>
      <c r="O115" s="121">
        <v>5</v>
      </c>
      <c r="P115" s="121"/>
      <c r="Q115" s="121"/>
      <c r="R115" s="121"/>
      <c r="S115" s="121"/>
      <c r="T115" s="188" t="s">
        <v>90</v>
      </c>
      <c r="U115" s="189"/>
      <c r="V115" s="189"/>
      <c r="W115" s="189"/>
      <c r="X115" s="190"/>
      <c r="Y115" s="57" t="s">
        <v>99</v>
      </c>
      <c r="Z115" s="57" t="s">
        <v>92</v>
      </c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 hidden="1">
      <c r="A116" s="122" t="s">
        <v>46</v>
      </c>
      <c r="B116" s="123"/>
      <c r="C116" s="124" t="s">
        <v>47</v>
      </c>
      <c r="D116" s="125"/>
      <c r="E116" s="125"/>
      <c r="F116" s="125"/>
      <c r="G116" s="125"/>
      <c r="H116" s="126"/>
      <c r="I116" s="127" t="s">
        <v>9</v>
      </c>
      <c r="J116" s="128"/>
      <c r="K116" s="129">
        <f>K108</f>
        <v>14.77</v>
      </c>
      <c r="L116" s="129"/>
      <c r="M116" s="129"/>
      <c r="N116" s="129"/>
      <c r="O116" s="130">
        <f>+ROUND('[6]Ильич'!O116,2)</f>
        <v>4.26</v>
      </c>
      <c r="P116" s="130"/>
      <c r="Q116" s="130"/>
      <c r="R116" s="130"/>
      <c r="S116" s="130"/>
      <c r="T116" s="129">
        <f>ROUND(K116*O116,2)</f>
        <v>62.92</v>
      </c>
      <c r="U116" s="129"/>
      <c r="V116" s="129"/>
      <c r="W116" s="129"/>
      <c r="X116" s="129"/>
      <c r="Y116" s="60">
        <f>ROUND(T116*$AG$22,2)</f>
        <v>31.46</v>
      </c>
      <c r="Z116" s="61">
        <f>+T116+Y116</f>
        <v>94.38</v>
      </c>
      <c r="AG116" s="32">
        <f>+Z116</f>
        <v>94.38</v>
      </c>
      <c r="AI116" s="17"/>
      <c r="AJ116" s="43">
        <v>844.99</v>
      </c>
      <c r="AL116" s="88">
        <f>AG116/AJ116</f>
        <v>0.1116936295104084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9.25" customHeight="1" hidden="1">
      <c r="A118" s="131" t="s">
        <v>54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26"/>
      <c r="AG118" s="26"/>
    </row>
    <row r="119" spans="1:35" ht="51" customHeight="1" hidden="1">
      <c r="A119" s="132" t="s">
        <v>4</v>
      </c>
      <c r="B119" s="133"/>
      <c r="C119" s="134" t="s">
        <v>27</v>
      </c>
      <c r="D119" s="135"/>
      <c r="E119" s="135"/>
      <c r="F119" s="135"/>
      <c r="G119" s="135"/>
      <c r="H119" s="136"/>
      <c r="I119" s="137" t="s">
        <v>5</v>
      </c>
      <c r="J119" s="137"/>
      <c r="K119" s="137" t="s">
        <v>28</v>
      </c>
      <c r="L119" s="137"/>
      <c r="M119" s="137"/>
      <c r="N119" s="137"/>
      <c r="O119" s="137" t="str">
        <f>+O114</f>
        <v>Норматив
 расхода питьевой воды, м3 **</v>
      </c>
      <c r="P119" s="137"/>
      <c r="Q119" s="137"/>
      <c r="R119" s="137"/>
      <c r="S119" s="137"/>
      <c r="T119" s="137" t="s">
        <v>87</v>
      </c>
      <c r="U119" s="137"/>
      <c r="V119" s="137"/>
      <c r="W119" s="137"/>
      <c r="X119" s="137"/>
      <c r="Y119" s="59" t="s">
        <v>88</v>
      </c>
      <c r="Z119" s="59" t="s">
        <v>89</v>
      </c>
      <c r="AI119" s="17"/>
    </row>
    <row r="120" spans="1:38" ht="12.75" customHeight="1" hidden="1">
      <c r="A120" s="138">
        <v>1</v>
      </c>
      <c r="B120" s="139"/>
      <c r="C120" s="138">
        <v>2</v>
      </c>
      <c r="D120" s="140"/>
      <c r="E120" s="140"/>
      <c r="F120" s="140"/>
      <c r="G120" s="140"/>
      <c r="H120" s="139"/>
      <c r="I120" s="121">
        <v>3</v>
      </c>
      <c r="J120" s="121"/>
      <c r="K120" s="121">
        <v>4</v>
      </c>
      <c r="L120" s="121"/>
      <c r="M120" s="121"/>
      <c r="N120" s="121"/>
      <c r="O120" s="121">
        <v>5</v>
      </c>
      <c r="P120" s="121"/>
      <c r="Q120" s="121"/>
      <c r="R120" s="121"/>
      <c r="S120" s="121"/>
      <c r="T120" s="121">
        <v>6</v>
      </c>
      <c r="U120" s="121"/>
      <c r="V120" s="121"/>
      <c r="W120" s="121"/>
      <c r="X120" s="121"/>
      <c r="Y120" s="57">
        <v>7</v>
      </c>
      <c r="Z120" s="57">
        <v>8</v>
      </c>
      <c r="AI120" s="17"/>
      <c r="AJ120" s="16"/>
      <c r="AL120" s="16"/>
    </row>
    <row r="121" spans="1:38" ht="12.75" customHeight="1" hidden="1">
      <c r="A121" s="122" t="s">
        <v>46</v>
      </c>
      <c r="B121" s="123"/>
      <c r="C121" s="124" t="s">
        <v>47</v>
      </c>
      <c r="D121" s="125"/>
      <c r="E121" s="125"/>
      <c r="F121" s="125"/>
      <c r="G121" s="125"/>
      <c r="H121" s="126"/>
      <c r="I121" s="127" t="s">
        <v>9</v>
      </c>
      <c r="J121" s="128"/>
      <c r="K121" s="129">
        <f>K108</f>
        <v>14.77</v>
      </c>
      <c r="L121" s="129"/>
      <c r="M121" s="129"/>
      <c r="N121" s="129"/>
      <c r="O121" s="130">
        <f>+ROUND('[6]Ильич'!O121,2)</f>
        <v>4.22</v>
      </c>
      <c r="P121" s="130"/>
      <c r="Q121" s="130"/>
      <c r="R121" s="130"/>
      <c r="S121" s="130"/>
      <c r="T121" s="129">
        <f>ROUND(K121*O121,2)</f>
        <v>62.33</v>
      </c>
      <c r="U121" s="129"/>
      <c r="V121" s="129"/>
      <c r="W121" s="129"/>
      <c r="X121" s="129"/>
      <c r="Y121" s="60">
        <f>ROUND(T121*$AG$22,2)</f>
        <v>31.17</v>
      </c>
      <c r="Z121" s="61">
        <f>+T121+Y121</f>
        <v>93.5</v>
      </c>
      <c r="AG121" s="32">
        <f>+Z121</f>
        <v>93.5</v>
      </c>
      <c r="AI121" s="17"/>
      <c r="AJ121" s="43">
        <v>810.49</v>
      </c>
      <c r="AL121" s="88">
        <f>AG121/AJ121</f>
        <v>0.11536231168799121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.75" customHeight="1" hidden="1">
      <c r="A123" s="131" t="s">
        <v>55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</row>
    <row r="124" spans="1:35" ht="51" customHeight="1" hidden="1">
      <c r="A124" s="132" t="s">
        <v>4</v>
      </c>
      <c r="B124" s="133"/>
      <c r="C124" s="134" t="s">
        <v>27</v>
      </c>
      <c r="D124" s="135"/>
      <c r="E124" s="135"/>
      <c r="F124" s="135"/>
      <c r="G124" s="135"/>
      <c r="H124" s="136"/>
      <c r="I124" s="137" t="s">
        <v>5</v>
      </c>
      <c r="J124" s="137"/>
      <c r="K124" s="137" t="s">
        <v>28</v>
      </c>
      <c r="L124" s="137"/>
      <c r="M124" s="137"/>
      <c r="N124" s="137"/>
      <c r="O124" s="137" t="str">
        <f>+O114</f>
        <v>Норматив
 расхода питьевой воды, м3 **</v>
      </c>
      <c r="P124" s="137"/>
      <c r="Q124" s="137"/>
      <c r="R124" s="137"/>
      <c r="S124" s="137"/>
      <c r="T124" s="137" t="s">
        <v>87</v>
      </c>
      <c r="U124" s="137"/>
      <c r="V124" s="137"/>
      <c r="W124" s="137"/>
      <c r="X124" s="137"/>
      <c r="Y124" s="59" t="s">
        <v>88</v>
      </c>
      <c r="Z124" s="59" t="s">
        <v>89</v>
      </c>
      <c r="AI124" s="17"/>
    </row>
    <row r="125" spans="1:38" ht="12.75" customHeight="1" hidden="1">
      <c r="A125" s="138">
        <v>1</v>
      </c>
      <c r="B125" s="139"/>
      <c r="C125" s="138">
        <v>2</v>
      </c>
      <c r="D125" s="140"/>
      <c r="E125" s="140"/>
      <c r="F125" s="140"/>
      <c r="G125" s="140"/>
      <c r="H125" s="139"/>
      <c r="I125" s="121">
        <v>3</v>
      </c>
      <c r="J125" s="121"/>
      <c r="K125" s="121">
        <v>4</v>
      </c>
      <c r="L125" s="121"/>
      <c r="M125" s="121"/>
      <c r="N125" s="121"/>
      <c r="O125" s="121">
        <v>5</v>
      </c>
      <c r="P125" s="121"/>
      <c r="Q125" s="121"/>
      <c r="R125" s="121"/>
      <c r="S125" s="121"/>
      <c r="T125" s="121">
        <v>6</v>
      </c>
      <c r="U125" s="121"/>
      <c r="V125" s="121"/>
      <c r="W125" s="121"/>
      <c r="X125" s="121"/>
      <c r="Y125" s="57">
        <v>7</v>
      </c>
      <c r="Z125" s="57">
        <v>8</v>
      </c>
      <c r="AI125" s="17"/>
      <c r="AJ125" s="16"/>
      <c r="AL125" s="16"/>
    </row>
    <row r="126" spans="1:38" ht="12.75" customHeight="1" hidden="1">
      <c r="A126" s="122" t="s">
        <v>46</v>
      </c>
      <c r="B126" s="123"/>
      <c r="C126" s="124" t="s">
        <v>47</v>
      </c>
      <c r="D126" s="125"/>
      <c r="E126" s="125"/>
      <c r="F126" s="125"/>
      <c r="G126" s="125"/>
      <c r="H126" s="126"/>
      <c r="I126" s="127" t="s">
        <v>9</v>
      </c>
      <c r="J126" s="128"/>
      <c r="K126" s="129">
        <f>K108</f>
        <v>14.77</v>
      </c>
      <c r="L126" s="129"/>
      <c r="M126" s="129"/>
      <c r="N126" s="129"/>
      <c r="O126" s="130">
        <f>+ROUND('[6]Ильич'!O126,2)</f>
        <v>4.17</v>
      </c>
      <c r="P126" s="130"/>
      <c r="Q126" s="130"/>
      <c r="R126" s="130"/>
      <c r="S126" s="130"/>
      <c r="T126" s="129">
        <f>ROUND(K126*O126,2)</f>
        <v>61.59</v>
      </c>
      <c r="U126" s="129"/>
      <c r="V126" s="129"/>
      <c r="W126" s="129"/>
      <c r="X126" s="129"/>
      <c r="Y126" s="60">
        <f>ROUND(T126*$AG$22,2)</f>
        <v>30.8</v>
      </c>
      <c r="Z126" s="61">
        <f>+T126+Y126</f>
        <v>92.39</v>
      </c>
      <c r="AG126" s="32">
        <f>+Z126</f>
        <v>92.39</v>
      </c>
      <c r="AI126" s="17"/>
      <c r="AJ126" s="43">
        <v>777.52</v>
      </c>
      <c r="AL126" s="88">
        <f>AG126/AJ126</f>
        <v>0.11882652536269164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1.5" customHeight="1" hidden="1">
      <c r="A128" s="131" t="s">
        <v>56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</row>
    <row r="129" spans="1:35" ht="51" customHeight="1" hidden="1">
      <c r="A129" s="132" t="s">
        <v>4</v>
      </c>
      <c r="B129" s="133"/>
      <c r="C129" s="134" t="s">
        <v>27</v>
      </c>
      <c r="D129" s="135"/>
      <c r="E129" s="135"/>
      <c r="F129" s="135"/>
      <c r="G129" s="135"/>
      <c r="H129" s="136"/>
      <c r="I129" s="137" t="s">
        <v>5</v>
      </c>
      <c r="J129" s="137"/>
      <c r="K129" s="137" t="s">
        <v>28</v>
      </c>
      <c r="L129" s="137"/>
      <c r="M129" s="137"/>
      <c r="N129" s="137"/>
      <c r="O129" s="137" t="str">
        <f>+O114</f>
        <v>Норматив
 расхода питьевой воды, м3 **</v>
      </c>
      <c r="P129" s="137"/>
      <c r="Q129" s="137"/>
      <c r="R129" s="137"/>
      <c r="S129" s="137"/>
      <c r="T129" s="137" t="s">
        <v>87</v>
      </c>
      <c r="U129" s="137"/>
      <c r="V129" s="137"/>
      <c r="W129" s="137"/>
      <c r="X129" s="137"/>
      <c r="Y129" s="59" t="s">
        <v>88</v>
      </c>
      <c r="Z129" s="59" t="s">
        <v>89</v>
      </c>
      <c r="AI129" s="17"/>
    </row>
    <row r="130" spans="1:38" ht="12.75" customHeight="1" hidden="1">
      <c r="A130" s="138">
        <v>1</v>
      </c>
      <c r="B130" s="139"/>
      <c r="C130" s="138">
        <v>2</v>
      </c>
      <c r="D130" s="140"/>
      <c r="E130" s="140"/>
      <c r="F130" s="140"/>
      <c r="G130" s="140"/>
      <c r="H130" s="139"/>
      <c r="I130" s="121">
        <v>3</v>
      </c>
      <c r="J130" s="121"/>
      <c r="K130" s="121">
        <v>4</v>
      </c>
      <c r="L130" s="121"/>
      <c r="M130" s="121"/>
      <c r="N130" s="121"/>
      <c r="O130" s="121">
        <v>5</v>
      </c>
      <c r="P130" s="121"/>
      <c r="Q130" s="121"/>
      <c r="R130" s="121"/>
      <c r="S130" s="121"/>
      <c r="T130" s="121">
        <v>6</v>
      </c>
      <c r="U130" s="121"/>
      <c r="V130" s="121"/>
      <c r="W130" s="121"/>
      <c r="X130" s="121"/>
      <c r="Y130" s="57">
        <v>7</v>
      </c>
      <c r="Z130" s="57">
        <v>8</v>
      </c>
      <c r="AI130" s="17"/>
      <c r="AJ130" s="16"/>
      <c r="AL130" s="16"/>
    </row>
    <row r="131" spans="1:38" ht="12.75" customHeight="1" hidden="1">
      <c r="A131" s="122" t="s">
        <v>46</v>
      </c>
      <c r="B131" s="123"/>
      <c r="C131" s="124" t="s">
        <v>47</v>
      </c>
      <c r="D131" s="125"/>
      <c r="E131" s="125"/>
      <c r="F131" s="125"/>
      <c r="G131" s="125"/>
      <c r="H131" s="126"/>
      <c r="I131" s="127" t="s">
        <v>9</v>
      </c>
      <c r="J131" s="128"/>
      <c r="K131" s="129">
        <f>K108</f>
        <v>14.77</v>
      </c>
      <c r="L131" s="129"/>
      <c r="M131" s="129"/>
      <c r="N131" s="129"/>
      <c r="O131" s="130">
        <f>+ROUND('[6]Ильич'!O131,2)</f>
        <v>3.73</v>
      </c>
      <c r="P131" s="130"/>
      <c r="Q131" s="130"/>
      <c r="R131" s="130"/>
      <c r="S131" s="130"/>
      <c r="T131" s="129">
        <f>ROUND(K131*O131,2)</f>
        <v>55.09</v>
      </c>
      <c r="U131" s="129"/>
      <c r="V131" s="129"/>
      <c r="W131" s="129"/>
      <c r="X131" s="129"/>
      <c r="Y131" s="60">
        <f>ROUND(T131*$AG$22,2)</f>
        <v>27.55</v>
      </c>
      <c r="Z131" s="61">
        <f>+T131+Y131</f>
        <v>82.64</v>
      </c>
      <c r="AG131" s="32">
        <f>+Z131</f>
        <v>82.64</v>
      </c>
      <c r="AI131" s="17"/>
      <c r="AJ131" s="43">
        <v>693.58</v>
      </c>
      <c r="AL131" s="88">
        <f>AG131/AJ131</f>
        <v>0.11914991781769947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26.25" customHeight="1" hidden="1">
      <c r="A133" s="131" t="s">
        <v>57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</row>
    <row r="134" spans="1:35" ht="51" customHeight="1" hidden="1">
      <c r="A134" s="132" t="s">
        <v>4</v>
      </c>
      <c r="B134" s="133"/>
      <c r="C134" s="134" t="s">
        <v>27</v>
      </c>
      <c r="D134" s="135"/>
      <c r="E134" s="135"/>
      <c r="F134" s="135"/>
      <c r="G134" s="135"/>
      <c r="H134" s="136"/>
      <c r="I134" s="137" t="s">
        <v>5</v>
      </c>
      <c r="J134" s="137"/>
      <c r="K134" s="137" t="s">
        <v>28</v>
      </c>
      <c r="L134" s="137"/>
      <c r="M134" s="137"/>
      <c r="N134" s="137"/>
      <c r="O134" s="137" t="str">
        <f>+O114</f>
        <v>Норматив
 расхода питьевой воды, м3 **</v>
      </c>
      <c r="P134" s="137"/>
      <c r="Q134" s="137"/>
      <c r="R134" s="137"/>
      <c r="S134" s="137"/>
      <c r="T134" s="137" t="s">
        <v>87</v>
      </c>
      <c r="U134" s="137"/>
      <c r="V134" s="137"/>
      <c r="W134" s="137"/>
      <c r="X134" s="137"/>
      <c r="Y134" s="59" t="s">
        <v>88</v>
      </c>
      <c r="Z134" s="59" t="s">
        <v>89</v>
      </c>
      <c r="AI134" s="17"/>
    </row>
    <row r="135" spans="1:38" ht="12.75" customHeight="1" hidden="1">
      <c r="A135" s="138">
        <v>1</v>
      </c>
      <c r="B135" s="139"/>
      <c r="C135" s="138">
        <v>2</v>
      </c>
      <c r="D135" s="140"/>
      <c r="E135" s="140"/>
      <c r="F135" s="140"/>
      <c r="G135" s="140"/>
      <c r="H135" s="139"/>
      <c r="I135" s="121">
        <v>3</v>
      </c>
      <c r="J135" s="121"/>
      <c r="K135" s="121">
        <v>4</v>
      </c>
      <c r="L135" s="121"/>
      <c r="M135" s="121"/>
      <c r="N135" s="121"/>
      <c r="O135" s="121">
        <v>5</v>
      </c>
      <c r="P135" s="121"/>
      <c r="Q135" s="121"/>
      <c r="R135" s="121"/>
      <c r="S135" s="121"/>
      <c r="T135" s="121">
        <v>6</v>
      </c>
      <c r="U135" s="121"/>
      <c r="V135" s="121"/>
      <c r="W135" s="121"/>
      <c r="X135" s="121"/>
      <c r="Y135" s="57">
        <v>7</v>
      </c>
      <c r="Z135" s="57">
        <v>8</v>
      </c>
      <c r="AI135" s="17"/>
      <c r="AJ135" s="16"/>
      <c r="AL135" s="16"/>
    </row>
    <row r="136" spans="1:38" ht="14.25" customHeight="1" hidden="1">
      <c r="A136" s="122" t="s">
        <v>46</v>
      </c>
      <c r="B136" s="123"/>
      <c r="C136" s="124" t="s">
        <v>47</v>
      </c>
      <c r="D136" s="125"/>
      <c r="E136" s="125"/>
      <c r="F136" s="125"/>
      <c r="G136" s="125"/>
      <c r="H136" s="126"/>
      <c r="I136" s="127" t="s">
        <v>9</v>
      </c>
      <c r="J136" s="128"/>
      <c r="K136" s="129">
        <f>K108</f>
        <v>14.77</v>
      </c>
      <c r="L136" s="129"/>
      <c r="M136" s="129"/>
      <c r="N136" s="129"/>
      <c r="O136" s="130">
        <f>+ROUND('[6]Ильич'!O136,2)</f>
        <v>2.97</v>
      </c>
      <c r="P136" s="130"/>
      <c r="Q136" s="130"/>
      <c r="R136" s="130"/>
      <c r="S136" s="130"/>
      <c r="T136" s="129">
        <f>ROUND(K136*O136,2)</f>
        <v>43.87</v>
      </c>
      <c r="U136" s="129"/>
      <c r="V136" s="129"/>
      <c r="W136" s="129"/>
      <c r="X136" s="129"/>
      <c r="Y136" s="60">
        <f>ROUND(T136*$AG$22,2)</f>
        <v>21.94</v>
      </c>
      <c r="Z136" s="61">
        <f>+T136+Y136</f>
        <v>65.81</v>
      </c>
      <c r="AG136" s="32">
        <f>+Z136</f>
        <v>65.81</v>
      </c>
      <c r="AI136" s="17"/>
      <c r="AJ136" s="43">
        <v>609.59</v>
      </c>
      <c r="AL136" s="88">
        <f>AG136/AJ136</f>
        <v>0.10795780770681934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9.25" customHeight="1" hidden="1">
      <c r="A138" s="131" t="s">
        <v>58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</row>
    <row r="139" spans="1:35" ht="51" customHeight="1" hidden="1">
      <c r="A139" s="132" t="s">
        <v>4</v>
      </c>
      <c r="B139" s="133"/>
      <c r="C139" s="134" t="s">
        <v>27</v>
      </c>
      <c r="D139" s="135"/>
      <c r="E139" s="135"/>
      <c r="F139" s="135"/>
      <c r="G139" s="135"/>
      <c r="H139" s="136"/>
      <c r="I139" s="137" t="s">
        <v>5</v>
      </c>
      <c r="J139" s="137"/>
      <c r="K139" s="137" t="s">
        <v>28</v>
      </c>
      <c r="L139" s="137"/>
      <c r="M139" s="137"/>
      <c r="N139" s="137"/>
      <c r="O139" s="137" t="str">
        <f>+O114</f>
        <v>Норматив
 расхода питьевой воды, м3 **</v>
      </c>
      <c r="P139" s="137"/>
      <c r="Q139" s="137"/>
      <c r="R139" s="137"/>
      <c r="S139" s="137"/>
      <c r="T139" s="137" t="s">
        <v>87</v>
      </c>
      <c r="U139" s="137"/>
      <c r="V139" s="137"/>
      <c r="W139" s="137"/>
      <c r="X139" s="137"/>
      <c r="Y139" s="59" t="s">
        <v>88</v>
      </c>
      <c r="Z139" s="59" t="s">
        <v>89</v>
      </c>
      <c r="AI139" s="17"/>
    </row>
    <row r="140" spans="1:38" ht="12.75" customHeight="1" hidden="1">
      <c r="A140" s="138">
        <v>1</v>
      </c>
      <c r="B140" s="139"/>
      <c r="C140" s="138">
        <v>2</v>
      </c>
      <c r="D140" s="140"/>
      <c r="E140" s="140"/>
      <c r="F140" s="140"/>
      <c r="G140" s="140"/>
      <c r="H140" s="139"/>
      <c r="I140" s="121">
        <v>3</v>
      </c>
      <c r="J140" s="121"/>
      <c r="K140" s="121">
        <v>4</v>
      </c>
      <c r="L140" s="121"/>
      <c r="M140" s="121"/>
      <c r="N140" s="121"/>
      <c r="O140" s="121">
        <v>5</v>
      </c>
      <c r="P140" s="121"/>
      <c r="Q140" s="121"/>
      <c r="R140" s="121"/>
      <c r="S140" s="121"/>
      <c r="T140" s="121">
        <v>6</v>
      </c>
      <c r="U140" s="121"/>
      <c r="V140" s="121"/>
      <c r="W140" s="121"/>
      <c r="X140" s="121"/>
      <c r="Y140" s="57">
        <v>7</v>
      </c>
      <c r="Z140" s="57">
        <v>8</v>
      </c>
      <c r="AI140" s="17"/>
      <c r="AJ140" s="16"/>
      <c r="AL140" s="16"/>
    </row>
    <row r="141" spans="1:38" ht="12.75" customHeight="1" hidden="1">
      <c r="A141" s="122" t="s">
        <v>46</v>
      </c>
      <c r="B141" s="123"/>
      <c r="C141" s="124" t="s">
        <v>47</v>
      </c>
      <c r="D141" s="125"/>
      <c r="E141" s="125"/>
      <c r="F141" s="125"/>
      <c r="G141" s="125"/>
      <c r="H141" s="126"/>
      <c r="I141" s="127" t="s">
        <v>9</v>
      </c>
      <c r="J141" s="128"/>
      <c r="K141" s="129">
        <f>K108</f>
        <v>14.77</v>
      </c>
      <c r="L141" s="129"/>
      <c r="M141" s="129"/>
      <c r="N141" s="129"/>
      <c r="O141" s="130">
        <f>+ROUND('[6]Ильич'!O141,2)</f>
        <v>2.62</v>
      </c>
      <c r="P141" s="130"/>
      <c r="Q141" s="130"/>
      <c r="R141" s="130"/>
      <c r="S141" s="130"/>
      <c r="T141" s="129">
        <f>ROUND(K141*O141,2)</f>
        <v>38.7</v>
      </c>
      <c r="U141" s="129"/>
      <c r="V141" s="129"/>
      <c r="W141" s="129"/>
      <c r="X141" s="129"/>
      <c r="Y141" s="60">
        <f>ROUND(T141*$AG$22,2)</f>
        <v>19.35</v>
      </c>
      <c r="Z141" s="61">
        <f>+T141+Y141</f>
        <v>58.050000000000004</v>
      </c>
      <c r="AG141" s="32">
        <f>+Z141</f>
        <v>58.050000000000004</v>
      </c>
      <c r="AI141" s="17"/>
      <c r="AJ141" s="43">
        <v>440.15</v>
      </c>
      <c r="AL141" s="88">
        <f>AG141/AJ141</f>
        <v>0.13188685675337955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9.25" customHeight="1" hidden="1">
      <c r="A143" s="131" t="s">
        <v>59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</row>
    <row r="144" spans="1:35" ht="51" customHeight="1" hidden="1">
      <c r="A144" s="132" t="s">
        <v>4</v>
      </c>
      <c r="B144" s="133"/>
      <c r="C144" s="134" t="s">
        <v>27</v>
      </c>
      <c r="D144" s="135"/>
      <c r="E144" s="135"/>
      <c r="F144" s="135"/>
      <c r="G144" s="135"/>
      <c r="H144" s="136"/>
      <c r="I144" s="137" t="s">
        <v>5</v>
      </c>
      <c r="J144" s="137"/>
      <c r="K144" s="137" t="s">
        <v>28</v>
      </c>
      <c r="L144" s="137"/>
      <c r="M144" s="137"/>
      <c r="N144" s="137"/>
      <c r="O144" s="137" t="str">
        <f>+O114</f>
        <v>Норматив
 расхода питьевой воды, м3 **</v>
      </c>
      <c r="P144" s="137"/>
      <c r="Q144" s="137"/>
      <c r="R144" s="137"/>
      <c r="S144" s="137"/>
      <c r="T144" s="137" t="s">
        <v>87</v>
      </c>
      <c r="U144" s="137"/>
      <c r="V144" s="137"/>
      <c r="W144" s="137"/>
      <c r="X144" s="137"/>
      <c r="Y144" s="59" t="s">
        <v>88</v>
      </c>
      <c r="Z144" s="59" t="s">
        <v>89</v>
      </c>
      <c r="AI144" s="17"/>
    </row>
    <row r="145" spans="1:38" ht="12.75" customHeight="1" hidden="1">
      <c r="A145" s="138">
        <v>1</v>
      </c>
      <c r="B145" s="139"/>
      <c r="C145" s="138">
        <v>2</v>
      </c>
      <c r="D145" s="140"/>
      <c r="E145" s="140"/>
      <c r="F145" s="140"/>
      <c r="G145" s="140"/>
      <c r="H145" s="139"/>
      <c r="I145" s="121">
        <v>3</v>
      </c>
      <c r="J145" s="121"/>
      <c r="K145" s="121">
        <v>4</v>
      </c>
      <c r="L145" s="121"/>
      <c r="M145" s="121"/>
      <c r="N145" s="121"/>
      <c r="O145" s="121">
        <v>5</v>
      </c>
      <c r="P145" s="121"/>
      <c r="Q145" s="121"/>
      <c r="R145" s="121"/>
      <c r="S145" s="121"/>
      <c r="T145" s="121">
        <v>6</v>
      </c>
      <c r="U145" s="121"/>
      <c r="V145" s="121"/>
      <c r="W145" s="121"/>
      <c r="X145" s="121"/>
      <c r="Y145" s="57">
        <v>7</v>
      </c>
      <c r="Z145" s="57">
        <v>8</v>
      </c>
      <c r="AI145" s="17"/>
      <c r="AJ145" s="16"/>
      <c r="AL145" s="16"/>
    </row>
    <row r="146" spans="1:38" ht="12.75" customHeight="1" hidden="1">
      <c r="A146" s="122" t="s">
        <v>46</v>
      </c>
      <c r="B146" s="123"/>
      <c r="C146" s="124" t="s">
        <v>47</v>
      </c>
      <c r="D146" s="125"/>
      <c r="E146" s="125"/>
      <c r="F146" s="125"/>
      <c r="G146" s="125"/>
      <c r="H146" s="126"/>
      <c r="I146" s="127" t="s">
        <v>9</v>
      </c>
      <c r="J146" s="128"/>
      <c r="K146" s="129">
        <f>K108</f>
        <v>14.77</v>
      </c>
      <c r="L146" s="129"/>
      <c r="M146" s="129"/>
      <c r="N146" s="129"/>
      <c r="O146" s="130">
        <f>+ROUND('[6]Ильич'!O146,2)</f>
        <v>2.32</v>
      </c>
      <c r="P146" s="130"/>
      <c r="Q146" s="130"/>
      <c r="R146" s="130"/>
      <c r="S146" s="130"/>
      <c r="T146" s="129">
        <f>ROUND(K146*O146,2)</f>
        <v>34.27</v>
      </c>
      <c r="U146" s="129"/>
      <c r="V146" s="129"/>
      <c r="W146" s="129"/>
      <c r="X146" s="129"/>
      <c r="Y146" s="60">
        <f>ROUND(T146*$AG$22,2)</f>
        <v>17.14</v>
      </c>
      <c r="Z146" s="61">
        <f>+T146+Y146</f>
        <v>51.410000000000004</v>
      </c>
      <c r="AG146" s="32">
        <f>+Z146</f>
        <v>51.410000000000004</v>
      </c>
      <c r="AI146" s="17"/>
      <c r="AJ146" s="43">
        <v>440.15</v>
      </c>
      <c r="AL146" s="88">
        <f>AG146/AJ146</f>
        <v>0.11680109053731684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 hidden="1">
      <c r="A148" s="131" t="s">
        <v>60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</row>
    <row r="149" spans="1:35" ht="51" customHeight="1" hidden="1">
      <c r="A149" s="132" t="s">
        <v>4</v>
      </c>
      <c r="B149" s="133"/>
      <c r="C149" s="134" t="s">
        <v>27</v>
      </c>
      <c r="D149" s="135"/>
      <c r="E149" s="135"/>
      <c r="F149" s="135"/>
      <c r="G149" s="135"/>
      <c r="H149" s="136"/>
      <c r="I149" s="137" t="s">
        <v>5</v>
      </c>
      <c r="J149" s="137"/>
      <c r="K149" s="137" t="s">
        <v>28</v>
      </c>
      <c r="L149" s="137"/>
      <c r="M149" s="137"/>
      <c r="N149" s="137"/>
      <c r="O149" s="137" t="s">
        <v>45</v>
      </c>
      <c r="P149" s="137"/>
      <c r="Q149" s="137"/>
      <c r="R149" s="137"/>
      <c r="S149" s="137"/>
      <c r="T149" s="137" t="s">
        <v>87</v>
      </c>
      <c r="U149" s="137"/>
      <c r="V149" s="137"/>
      <c r="W149" s="137"/>
      <c r="X149" s="137"/>
      <c r="Y149" s="59" t="s">
        <v>88</v>
      </c>
      <c r="Z149" s="59" t="s">
        <v>89</v>
      </c>
      <c r="AI149" s="17"/>
    </row>
    <row r="150" spans="1:38" ht="12.75" customHeight="1" hidden="1">
      <c r="A150" s="138">
        <v>1</v>
      </c>
      <c r="B150" s="139"/>
      <c r="C150" s="138">
        <v>2</v>
      </c>
      <c r="D150" s="140"/>
      <c r="E150" s="140"/>
      <c r="F150" s="140"/>
      <c r="G150" s="140"/>
      <c r="H150" s="139"/>
      <c r="I150" s="121">
        <v>3</v>
      </c>
      <c r="J150" s="121"/>
      <c r="K150" s="121">
        <v>4</v>
      </c>
      <c r="L150" s="121"/>
      <c r="M150" s="121"/>
      <c r="N150" s="121"/>
      <c r="O150" s="121">
        <v>5</v>
      </c>
      <c r="P150" s="121"/>
      <c r="Q150" s="121"/>
      <c r="R150" s="121"/>
      <c r="S150" s="121"/>
      <c r="T150" s="121">
        <v>6</v>
      </c>
      <c r="U150" s="121"/>
      <c r="V150" s="121"/>
      <c r="W150" s="121"/>
      <c r="X150" s="121"/>
      <c r="Y150" s="57">
        <v>7</v>
      </c>
      <c r="Z150" s="57">
        <v>8</v>
      </c>
      <c r="AI150" s="17"/>
      <c r="AJ150" s="16"/>
      <c r="AL150" s="16"/>
    </row>
    <row r="151" spans="1:38" ht="12.75" customHeight="1" hidden="1">
      <c r="A151" s="122" t="s">
        <v>46</v>
      </c>
      <c r="B151" s="123"/>
      <c r="C151" s="124" t="s">
        <v>47</v>
      </c>
      <c r="D151" s="125"/>
      <c r="E151" s="125"/>
      <c r="F151" s="125"/>
      <c r="G151" s="125"/>
      <c r="H151" s="126"/>
      <c r="I151" s="127" t="s">
        <v>9</v>
      </c>
      <c r="J151" s="128"/>
      <c r="K151" s="129">
        <f>K108</f>
        <v>14.77</v>
      </c>
      <c r="L151" s="129"/>
      <c r="M151" s="129"/>
      <c r="N151" s="129"/>
      <c r="O151" s="130">
        <f>+ROUND('[6]Ильич'!O151,2)</f>
        <v>1.91</v>
      </c>
      <c r="P151" s="130"/>
      <c r="Q151" s="130"/>
      <c r="R151" s="130"/>
      <c r="S151" s="130"/>
      <c r="T151" s="129">
        <f>ROUND(K151*O151,2)</f>
        <v>28.21</v>
      </c>
      <c r="U151" s="129"/>
      <c r="V151" s="129"/>
      <c r="W151" s="129"/>
      <c r="X151" s="129"/>
      <c r="Y151" s="60">
        <f>ROUND(T151*$AG$22,2)</f>
        <v>14.11</v>
      </c>
      <c r="Z151" s="61">
        <f>+T151+Y151</f>
        <v>42.32</v>
      </c>
      <c r="AG151" s="32">
        <f>+Z151</f>
        <v>42.32</v>
      </c>
      <c r="AI151" s="17"/>
      <c r="AJ151" s="43">
        <v>155.6</v>
      </c>
      <c r="AL151" s="88">
        <f>AG151/AJ151</f>
        <v>0.27197943444730077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 hidden="1">
      <c r="A153" s="131" t="s">
        <v>61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</row>
    <row r="154" spans="1:35" ht="51" customHeight="1" hidden="1">
      <c r="A154" s="132" t="s">
        <v>4</v>
      </c>
      <c r="B154" s="133"/>
      <c r="C154" s="134" t="s">
        <v>27</v>
      </c>
      <c r="D154" s="135"/>
      <c r="E154" s="135"/>
      <c r="F154" s="135"/>
      <c r="G154" s="135"/>
      <c r="H154" s="136"/>
      <c r="I154" s="137" t="s">
        <v>5</v>
      </c>
      <c r="J154" s="137"/>
      <c r="K154" s="137" t="s">
        <v>28</v>
      </c>
      <c r="L154" s="137"/>
      <c r="M154" s="137"/>
      <c r="N154" s="137"/>
      <c r="O154" s="137" t="s">
        <v>45</v>
      </c>
      <c r="P154" s="137"/>
      <c r="Q154" s="137"/>
      <c r="R154" s="137"/>
      <c r="S154" s="137"/>
      <c r="T154" s="137" t="s">
        <v>87</v>
      </c>
      <c r="U154" s="137"/>
      <c r="V154" s="137"/>
      <c r="W154" s="137"/>
      <c r="X154" s="137"/>
      <c r="Y154" s="59" t="s">
        <v>88</v>
      </c>
      <c r="Z154" s="59" t="s">
        <v>89</v>
      </c>
      <c r="AI154" s="17"/>
    </row>
    <row r="155" spans="1:38" ht="12.75" customHeight="1" hidden="1">
      <c r="A155" s="138">
        <v>1</v>
      </c>
      <c r="B155" s="139"/>
      <c r="C155" s="138">
        <v>2</v>
      </c>
      <c r="D155" s="140"/>
      <c r="E155" s="140"/>
      <c r="F155" s="140"/>
      <c r="G155" s="140"/>
      <c r="H155" s="139"/>
      <c r="I155" s="121">
        <v>3</v>
      </c>
      <c r="J155" s="121"/>
      <c r="K155" s="121">
        <v>4</v>
      </c>
      <c r="L155" s="121"/>
      <c r="M155" s="121"/>
      <c r="N155" s="121"/>
      <c r="O155" s="121">
        <v>5</v>
      </c>
      <c r="P155" s="121"/>
      <c r="Q155" s="121"/>
      <c r="R155" s="121"/>
      <c r="S155" s="121"/>
      <c r="T155" s="121">
        <v>6</v>
      </c>
      <c r="U155" s="121"/>
      <c r="V155" s="121"/>
      <c r="W155" s="121"/>
      <c r="X155" s="121"/>
      <c r="Y155" s="57">
        <v>7</v>
      </c>
      <c r="Z155" s="57">
        <v>8</v>
      </c>
      <c r="AI155" s="17"/>
      <c r="AJ155" s="16"/>
      <c r="AL155" s="16"/>
    </row>
    <row r="156" spans="1:38" ht="12.75" customHeight="1" hidden="1">
      <c r="A156" s="122" t="s">
        <v>46</v>
      </c>
      <c r="B156" s="123"/>
      <c r="C156" s="124" t="s">
        <v>47</v>
      </c>
      <c r="D156" s="125"/>
      <c r="E156" s="125"/>
      <c r="F156" s="125"/>
      <c r="G156" s="125"/>
      <c r="H156" s="126"/>
      <c r="I156" s="127" t="s">
        <v>9</v>
      </c>
      <c r="J156" s="128"/>
      <c r="K156" s="129">
        <f>K108</f>
        <v>14.77</v>
      </c>
      <c r="L156" s="129"/>
      <c r="M156" s="129"/>
      <c r="N156" s="129"/>
      <c r="O156" s="130">
        <f>+ROUND('[6]Ильич'!O156,2)</f>
        <v>1.17</v>
      </c>
      <c r="P156" s="130"/>
      <c r="Q156" s="130"/>
      <c r="R156" s="130"/>
      <c r="S156" s="130"/>
      <c r="T156" s="129">
        <f>ROUND(K156*O156,2)</f>
        <v>17.28</v>
      </c>
      <c r="U156" s="129"/>
      <c r="V156" s="129"/>
      <c r="W156" s="129"/>
      <c r="X156" s="129"/>
      <c r="Y156" s="60">
        <f>ROUND(T156*$AG$22,2)</f>
        <v>8.64</v>
      </c>
      <c r="Z156" s="61">
        <f>+T156+Y156</f>
        <v>25.92</v>
      </c>
      <c r="AG156" s="32">
        <f>+Z156</f>
        <v>25.92</v>
      </c>
      <c r="AI156" s="17"/>
      <c r="AJ156" s="43">
        <v>155.6</v>
      </c>
      <c r="AL156" s="88">
        <f>AG156/AJ156</f>
        <v>0.16658097686375323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 hidden="1">
      <c r="A158" s="131" t="s">
        <v>62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</row>
    <row r="159" spans="1:35" ht="51" customHeight="1" hidden="1">
      <c r="A159" s="132" t="s">
        <v>4</v>
      </c>
      <c r="B159" s="133"/>
      <c r="C159" s="134" t="s">
        <v>27</v>
      </c>
      <c r="D159" s="135"/>
      <c r="E159" s="135"/>
      <c r="F159" s="135"/>
      <c r="G159" s="135"/>
      <c r="H159" s="136"/>
      <c r="I159" s="137" t="s">
        <v>5</v>
      </c>
      <c r="J159" s="137"/>
      <c r="K159" s="137" t="s">
        <v>28</v>
      </c>
      <c r="L159" s="137"/>
      <c r="M159" s="137"/>
      <c r="N159" s="137"/>
      <c r="O159" s="137" t="s">
        <v>45</v>
      </c>
      <c r="P159" s="137"/>
      <c r="Q159" s="137"/>
      <c r="R159" s="137"/>
      <c r="S159" s="137"/>
      <c r="T159" s="137" t="s">
        <v>87</v>
      </c>
      <c r="U159" s="137"/>
      <c r="V159" s="137"/>
      <c r="W159" s="137"/>
      <c r="X159" s="137"/>
      <c r="Y159" s="59" t="s">
        <v>88</v>
      </c>
      <c r="Z159" s="59" t="s">
        <v>89</v>
      </c>
      <c r="AI159" s="17"/>
    </row>
    <row r="160" spans="1:38" ht="12.75" customHeight="1" hidden="1">
      <c r="A160" s="138">
        <v>1</v>
      </c>
      <c r="B160" s="139"/>
      <c r="C160" s="138">
        <v>2</v>
      </c>
      <c r="D160" s="140"/>
      <c r="E160" s="140"/>
      <c r="F160" s="140"/>
      <c r="G160" s="140"/>
      <c r="H160" s="139"/>
      <c r="I160" s="121">
        <v>3</v>
      </c>
      <c r="J160" s="121"/>
      <c r="K160" s="121">
        <v>4</v>
      </c>
      <c r="L160" s="121"/>
      <c r="M160" s="121"/>
      <c r="N160" s="121"/>
      <c r="O160" s="121">
        <v>5</v>
      </c>
      <c r="P160" s="121"/>
      <c r="Q160" s="121"/>
      <c r="R160" s="121"/>
      <c r="S160" s="121"/>
      <c r="T160" s="121">
        <v>6</v>
      </c>
      <c r="U160" s="121"/>
      <c r="V160" s="121"/>
      <c r="W160" s="121"/>
      <c r="X160" s="121"/>
      <c r="Y160" s="57">
        <v>7</v>
      </c>
      <c r="Z160" s="57">
        <v>8</v>
      </c>
      <c r="AI160" s="17"/>
      <c r="AJ160" s="16"/>
      <c r="AL160" s="16"/>
    </row>
    <row r="161" spans="1:38" ht="12.75" customHeight="1" hidden="1">
      <c r="A161" s="122" t="s">
        <v>46</v>
      </c>
      <c r="B161" s="123"/>
      <c r="C161" s="124" t="s">
        <v>47</v>
      </c>
      <c r="D161" s="125"/>
      <c r="E161" s="125"/>
      <c r="F161" s="125"/>
      <c r="G161" s="125"/>
      <c r="H161" s="126"/>
      <c r="I161" s="127" t="s">
        <v>9</v>
      </c>
      <c r="J161" s="128"/>
      <c r="K161" s="129">
        <f>K108</f>
        <v>14.77</v>
      </c>
      <c r="L161" s="129"/>
      <c r="M161" s="129"/>
      <c r="N161" s="129"/>
      <c r="O161" s="130">
        <f>+ROUND('[6]Ильич'!O161,2)</f>
        <v>2.97</v>
      </c>
      <c r="P161" s="130"/>
      <c r="Q161" s="130"/>
      <c r="R161" s="130"/>
      <c r="S161" s="130"/>
      <c r="T161" s="129">
        <f>ROUND(K161*O161,2)</f>
        <v>43.87</v>
      </c>
      <c r="U161" s="129"/>
      <c r="V161" s="129"/>
      <c r="W161" s="129"/>
      <c r="X161" s="129"/>
      <c r="Y161" s="60">
        <f>ROUND(T161*$AG$22,2)</f>
        <v>21.94</v>
      </c>
      <c r="Z161" s="61">
        <f>+T161+Y161</f>
        <v>65.81</v>
      </c>
      <c r="AG161" s="32">
        <f>+Z161</f>
        <v>65.81</v>
      </c>
      <c r="AI161" s="17"/>
      <c r="AJ161" s="43">
        <v>375.04</v>
      </c>
      <c r="AL161" s="88">
        <f>AG161/AJ161</f>
        <v>0.17547461604095563</v>
      </c>
    </row>
    <row r="162" spans="4:35" ht="12.75" hidden="1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 hidden="1">
      <c r="A163" s="142" t="s">
        <v>49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6"/>
      <c r="AG163" s="16"/>
      <c r="AH163" s="19"/>
      <c r="AI163" s="20"/>
      <c r="AJ163" s="48"/>
      <c r="AL163" s="48"/>
    </row>
    <row r="164" ht="6" customHeight="1" hidden="1">
      <c r="AI164" s="17"/>
    </row>
    <row r="165" spans="1:33" s="27" customFormat="1" ht="30.75" customHeight="1" hidden="1">
      <c r="A165" s="131" t="s">
        <v>64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26"/>
      <c r="AG165" s="26"/>
    </row>
    <row r="166" spans="1:35" ht="51" customHeight="1" hidden="1">
      <c r="A166" s="132" t="s">
        <v>4</v>
      </c>
      <c r="B166" s="133"/>
      <c r="C166" s="134" t="s">
        <v>27</v>
      </c>
      <c r="D166" s="135"/>
      <c r="E166" s="135"/>
      <c r="F166" s="135"/>
      <c r="G166" s="135"/>
      <c r="H166" s="136"/>
      <c r="I166" s="137" t="s">
        <v>5</v>
      </c>
      <c r="J166" s="137"/>
      <c r="K166" s="137" t="s">
        <v>28</v>
      </c>
      <c r="L166" s="137"/>
      <c r="M166" s="137"/>
      <c r="N166" s="137"/>
      <c r="O166" s="137" t="s">
        <v>45</v>
      </c>
      <c r="P166" s="137"/>
      <c r="Q166" s="137"/>
      <c r="R166" s="137"/>
      <c r="S166" s="137"/>
      <c r="T166" s="137" t="s">
        <v>87</v>
      </c>
      <c r="U166" s="137"/>
      <c r="V166" s="137"/>
      <c r="W166" s="137"/>
      <c r="X166" s="137"/>
      <c r="Y166" s="59" t="s">
        <v>88</v>
      </c>
      <c r="Z166" s="59" t="s">
        <v>89</v>
      </c>
      <c r="AI166" s="17"/>
    </row>
    <row r="167" spans="1:38" ht="12.75" customHeight="1" hidden="1">
      <c r="A167" s="138">
        <v>1</v>
      </c>
      <c r="B167" s="139"/>
      <c r="C167" s="138">
        <v>2</v>
      </c>
      <c r="D167" s="140"/>
      <c r="E167" s="140"/>
      <c r="F167" s="140"/>
      <c r="G167" s="140"/>
      <c r="H167" s="139"/>
      <c r="I167" s="121">
        <v>3</v>
      </c>
      <c r="J167" s="121"/>
      <c r="K167" s="121">
        <v>4</v>
      </c>
      <c r="L167" s="121"/>
      <c r="M167" s="121"/>
      <c r="N167" s="121"/>
      <c r="O167" s="121">
        <v>5</v>
      </c>
      <c r="P167" s="121"/>
      <c r="Q167" s="121"/>
      <c r="R167" s="121"/>
      <c r="S167" s="121"/>
      <c r="T167" s="121">
        <v>6</v>
      </c>
      <c r="U167" s="121"/>
      <c r="V167" s="121"/>
      <c r="W167" s="121"/>
      <c r="X167" s="121"/>
      <c r="Y167" s="57">
        <v>7</v>
      </c>
      <c r="Z167" s="57">
        <v>8</v>
      </c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 hidden="1">
      <c r="A168" s="122" t="s">
        <v>46</v>
      </c>
      <c r="B168" s="123"/>
      <c r="C168" s="124" t="s">
        <v>47</v>
      </c>
      <c r="D168" s="125"/>
      <c r="E168" s="125"/>
      <c r="F168" s="125"/>
      <c r="G168" s="125"/>
      <c r="H168" s="126"/>
      <c r="I168" s="127" t="s">
        <v>9</v>
      </c>
      <c r="J168" s="128"/>
      <c r="K168" s="129">
        <f>+K161</f>
        <v>14.77</v>
      </c>
      <c r="L168" s="129"/>
      <c r="M168" s="129"/>
      <c r="N168" s="129"/>
      <c r="O168" s="130">
        <f>+ROUND('[6]Ильич'!O168,2)</f>
        <v>7.56</v>
      </c>
      <c r="P168" s="130"/>
      <c r="Q168" s="130"/>
      <c r="R168" s="130"/>
      <c r="S168" s="130"/>
      <c r="T168" s="129">
        <f>ROUND(K168*O168,2)</f>
        <v>111.66</v>
      </c>
      <c r="U168" s="129"/>
      <c r="V168" s="129"/>
      <c r="W168" s="129"/>
      <c r="X168" s="129"/>
      <c r="Y168" s="60">
        <f>ROUND(T168*$AG$22,2)</f>
        <v>55.83</v>
      </c>
      <c r="Z168" s="61">
        <f>+T168+Y168</f>
        <v>167.49</v>
      </c>
      <c r="AG168" s="32">
        <f>+Z168</f>
        <v>167.49</v>
      </c>
      <c r="AI168" s="17"/>
      <c r="AJ168" s="43">
        <v>844.99</v>
      </c>
      <c r="AL168" s="88">
        <f>AG168/AJ168</f>
        <v>0.19821536349542598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 hidden="1">
      <c r="A170" s="131" t="s">
        <v>65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26"/>
      <c r="AG170" s="26"/>
    </row>
    <row r="171" spans="1:35" ht="51" customHeight="1" hidden="1">
      <c r="A171" s="132" t="s">
        <v>4</v>
      </c>
      <c r="B171" s="133"/>
      <c r="C171" s="134" t="s">
        <v>27</v>
      </c>
      <c r="D171" s="135"/>
      <c r="E171" s="135"/>
      <c r="F171" s="135"/>
      <c r="G171" s="135"/>
      <c r="H171" s="136"/>
      <c r="I171" s="137" t="s">
        <v>5</v>
      </c>
      <c r="J171" s="137"/>
      <c r="K171" s="137" t="s">
        <v>28</v>
      </c>
      <c r="L171" s="137"/>
      <c r="M171" s="137"/>
      <c r="N171" s="137"/>
      <c r="O171" s="137" t="s">
        <v>45</v>
      </c>
      <c r="P171" s="137"/>
      <c r="Q171" s="137"/>
      <c r="R171" s="137"/>
      <c r="S171" s="137"/>
      <c r="T171" s="137" t="s">
        <v>87</v>
      </c>
      <c r="U171" s="137"/>
      <c r="V171" s="137"/>
      <c r="W171" s="137"/>
      <c r="X171" s="137"/>
      <c r="Y171" s="59" t="s">
        <v>88</v>
      </c>
      <c r="Z171" s="59" t="s">
        <v>89</v>
      </c>
      <c r="AI171" s="17"/>
    </row>
    <row r="172" spans="1:38" ht="12.75" customHeight="1" hidden="1">
      <c r="A172" s="138">
        <v>1</v>
      </c>
      <c r="B172" s="139"/>
      <c r="C172" s="138">
        <v>2</v>
      </c>
      <c r="D172" s="140"/>
      <c r="E172" s="140"/>
      <c r="F172" s="140"/>
      <c r="G172" s="140"/>
      <c r="H172" s="139"/>
      <c r="I172" s="121">
        <v>3</v>
      </c>
      <c r="J172" s="121"/>
      <c r="K172" s="121">
        <v>4</v>
      </c>
      <c r="L172" s="121"/>
      <c r="M172" s="121"/>
      <c r="N172" s="121"/>
      <c r="O172" s="121">
        <v>5</v>
      </c>
      <c r="P172" s="121"/>
      <c r="Q172" s="121"/>
      <c r="R172" s="121"/>
      <c r="S172" s="121"/>
      <c r="T172" s="121">
        <v>6</v>
      </c>
      <c r="U172" s="121"/>
      <c r="V172" s="121"/>
      <c r="W172" s="121"/>
      <c r="X172" s="121"/>
      <c r="Y172" s="57">
        <v>7</v>
      </c>
      <c r="Z172" s="57">
        <v>8</v>
      </c>
      <c r="AI172" s="17"/>
      <c r="AJ172" s="16"/>
      <c r="AL172" s="16"/>
    </row>
    <row r="173" spans="1:38" ht="12.75" customHeight="1" hidden="1">
      <c r="A173" s="122" t="s">
        <v>46</v>
      </c>
      <c r="B173" s="123"/>
      <c r="C173" s="124" t="s">
        <v>47</v>
      </c>
      <c r="D173" s="125"/>
      <c r="E173" s="125"/>
      <c r="F173" s="125"/>
      <c r="G173" s="125"/>
      <c r="H173" s="126"/>
      <c r="I173" s="127" t="s">
        <v>9</v>
      </c>
      <c r="J173" s="128"/>
      <c r="K173" s="129">
        <f>+K168</f>
        <v>14.77</v>
      </c>
      <c r="L173" s="129"/>
      <c r="M173" s="129"/>
      <c r="N173" s="129"/>
      <c r="O173" s="130">
        <f>+ROUND('[6]Ильич'!O173,2)</f>
        <v>7.46</v>
      </c>
      <c r="P173" s="130"/>
      <c r="Q173" s="130"/>
      <c r="R173" s="130"/>
      <c r="S173" s="130"/>
      <c r="T173" s="129">
        <f>ROUND(K173*O173,2)</f>
        <v>110.18</v>
      </c>
      <c r="U173" s="129"/>
      <c r="V173" s="129"/>
      <c r="W173" s="129"/>
      <c r="X173" s="129"/>
      <c r="Y173" s="60">
        <f>ROUND(T173*$AG$22,2)</f>
        <v>55.09</v>
      </c>
      <c r="Z173" s="61">
        <f>+T173+Y173</f>
        <v>165.27</v>
      </c>
      <c r="AG173" s="32">
        <f>+Z173</f>
        <v>165.27</v>
      </c>
      <c r="AI173" s="17"/>
      <c r="AJ173" s="43">
        <v>810.49</v>
      </c>
      <c r="AL173" s="88">
        <f>AG173/AJ173</f>
        <v>0.20391368184678405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27" customHeight="1" hidden="1">
      <c r="A175" s="131" t="s">
        <v>66</v>
      </c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</row>
    <row r="176" spans="1:35" ht="51" customHeight="1" hidden="1">
      <c r="A176" s="132" t="s">
        <v>4</v>
      </c>
      <c r="B176" s="133"/>
      <c r="C176" s="134" t="s">
        <v>27</v>
      </c>
      <c r="D176" s="135"/>
      <c r="E176" s="135"/>
      <c r="F176" s="135"/>
      <c r="G176" s="135"/>
      <c r="H176" s="136"/>
      <c r="I176" s="137" t="s">
        <v>5</v>
      </c>
      <c r="J176" s="137"/>
      <c r="K176" s="137" t="s">
        <v>28</v>
      </c>
      <c r="L176" s="137"/>
      <c r="M176" s="137"/>
      <c r="N176" s="137"/>
      <c r="O176" s="137" t="s">
        <v>45</v>
      </c>
      <c r="P176" s="137"/>
      <c r="Q176" s="137"/>
      <c r="R176" s="137"/>
      <c r="S176" s="137"/>
      <c r="T176" s="137" t="s">
        <v>87</v>
      </c>
      <c r="U176" s="137"/>
      <c r="V176" s="137"/>
      <c r="W176" s="137"/>
      <c r="X176" s="137"/>
      <c r="Y176" s="59" t="s">
        <v>88</v>
      </c>
      <c r="Z176" s="59" t="s">
        <v>89</v>
      </c>
      <c r="AI176" s="17"/>
    </row>
    <row r="177" spans="1:38" ht="12.75" customHeight="1" hidden="1">
      <c r="A177" s="138">
        <v>1</v>
      </c>
      <c r="B177" s="139"/>
      <c r="C177" s="138">
        <v>2</v>
      </c>
      <c r="D177" s="140"/>
      <c r="E177" s="140"/>
      <c r="F177" s="140"/>
      <c r="G177" s="140"/>
      <c r="H177" s="139"/>
      <c r="I177" s="121">
        <v>3</v>
      </c>
      <c r="J177" s="121"/>
      <c r="K177" s="121">
        <v>4</v>
      </c>
      <c r="L177" s="121"/>
      <c r="M177" s="121"/>
      <c r="N177" s="121"/>
      <c r="O177" s="121">
        <v>5</v>
      </c>
      <c r="P177" s="121"/>
      <c r="Q177" s="121"/>
      <c r="R177" s="121"/>
      <c r="S177" s="121"/>
      <c r="T177" s="121">
        <v>6</v>
      </c>
      <c r="U177" s="121"/>
      <c r="V177" s="121"/>
      <c r="W177" s="121"/>
      <c r="X177" s="121"/>
      <c r="Y177" s="57">
        <v>7</v>
      </c>
      <c r="Z177" s="57">
        <v>8</v>
      </c>
      <c r="AI177" s="17"/>
      <c r="AJ177" s="16"/>
      <c r="AL177" s="16"/>
    </row>
    <row r="178" spans="1:38" ht="12.75" customHeight="1" hidden="1">
      <c r="A178" s="122" t="s">
        <v>46</v>
      </c>
      <c r="B178" s="123"/>
      <c r="C178" s="124" t="s">
        <v>47</v>
      </c>
      <c r="D178" s="125"/>
      <c r="E178" s="125"/>
      <c r="F178" s="125"/>
      <c r="G178" s="125"/>
      <c r="H178" s="126"/>
      <c r="I178" s="127" t="s">
        <v>9</v>
      </c>
      <c r="J178" s="128"/>
      <c r="K178" s="129">
        <f>+K173</f>
        <v>14.77</v>
      </c>
      <c r="L178" s="129"/>
      <c r="M178" s="129"/>
      <c r="N178" s="129"/>
      <c r="O178" s="130">
        <f>+ROUND('[6]Ильич'!O178,2)</f>
        <v>7.36</v>
      </c>
      <c r="P178" s="130"/>
      <c r="Q178" s="130"/>
      <c r="R178" s="130"/>
      <c r="S178" s="130"/>
      <c r="T178" s="129">
        <f>ROUND(K178*O178,2)</f>
        <v>108.71</v>
      </c>
      <c r="U178" s="129"/>
      <c r="V178" s="129"/>
      <c r="W178" s="129"/>
      <c r="X178" s="129"/>
      <c r="Y178" s="60">
        <f>ROUND(T178*$AG$22,2)</f>
        <v>54.36</v>
      </c>
      <c r="Z178" s="61">
        <f>+T178+Y178</f>
        <v>163.07</v>
      </c>
      <c r="AG178" s="32">
        <f>+Z178</f>
        <v>163.07</v>
      </c>
      <c r="AI178" s="17"/>
      <c r="AJ178" s="43">
        <v>777.52</v>
      </c>
      <c r="AL178" s="88">
        <f>AG178/AJ178</f>
        <v>0.2097309393970573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4" customHeight="1" hidden="1">
      <c r="A180" s="131" t="s">
        <v>67</v>
      </c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</row>
    <row r="181" spans="1:35" ht="51" customHeight="1" hidden="1">
      <c r="A181" s="132" t="s">
        <v>4</v>
      </c>
      <c r="B181" s="133"/>
      <c r="C181" s="134" t="s">
        <v>27</v>
      </c>
      <c r="D181" s="135"/>
      <c r="E181" s="135"/>
      <c r="F181" s="135"/>
      <c r="G181" s="135"/>
      <c r="H181" s="136"/>
      <c r="I181" s="137" t="s">
        <v>5</v>
      </c>
      <c r="J181" s="137"/>
      <c r="K181" s="137" t="s">
        <v>28</v>
      </c>
      <c r="L181" s="137"/>
      <c r="M181" s="137"/>
      <c r="N181" s="137"/>
      <c r="O181" s="137" t="s">
        <v>45</v>
      </c>
      <c r="P181" s="137"/>
      <c r="Q181" s="137"/>
      <c r="R181" s="137"/>
      <c r="S181" s="137"/>
      <c r="T181" s="137" t="s">
        <v>87</v>
      </c>
      <c r="U181" s="137"/>
      <c r="V181" s="137"/>
      <c r="W181" s="137"/>
      <c r="X181" s="137"/>
      <c r="Y181" s="59" t="s">
        <v>88</v>
      </c>
      <c r="Z181" s="59" t="s">
        <v>89</v>
      </c>
      <c r="AI181" s="17"/>
    </row>
    <row r="182" spans="1:38" ht="12.75" customHeight="1" hidden="1">
      <c r="A182" s="138">
        <v>1</v>
      </c>
      <c r="B182" s="139"/>
      <c r="C182" s="138">
        <v>2</v>
      </c>
      <c r="D182" s="140"/>
      <c r="E182" s="140"/>
      <c r="F182" s="140"/>
      <c r="G182" s="140"/>
      <c r="H182" s="139"/>
      <c r="I182" s="121">
        <v>3</v>
      </c>
      <c r="J182" s="121"/>
      <c r="K182" s="121">
        <v>4</v>
      </c>
      <c r="L182" s="121"/>
      <c r="M182" s="121"/>
      <c r="N182" s="121"/>
      <c r="O182" s="121">
        <v>5</v>
      </c>
      <c r="P182" s="121"/>
      <c r="Q182" s="121"/>
      <c r="R182" s="121"/>
      <c r="S182" s="121"/>
      <c r="T182" s="121">
        <v>6</v>
      </c>
      <c r="U182" s="121"/>
      <c r="V182" s="121"/>
      <c r="W182" s="121"/>
      <c r="X182" s="121"/>
      <c r="Y182" s="57">
        <v>7</v>
      </c>
      <c r="Z182" s="57">
        <v>8</v>
      </c>
      <c r="AI182" s="17"/>
      <c r="AJ182" s="16"/>
      <c r="AL182" s="16"/>
    </row>
    <row r="183" spans="1:38" ht="12.75" customHeight="1" hidden="1">
      <c r="A183" s="122" t="s">
        <v>46</v>
      </c>
      <c r="B183" s="123"/>
      <c r="C183" s="124" t="s">
        <v>47</v>
      </c>
      <c r="D183" s="125"/>
      <c r="E183" s="125"/>
      <c r="F183" s="125"/>
      <c r="G183" s="125"/>
      <c r="H183" s="126"/>
      <c r="I183" s="127" t="s">
        <v>9</v>
      </c>
      <c r="J183" s="128"/>
      <c r="K183" s="129">
        <f>+K178</f>
        <v>14.77</v>
      </c>
      <c r="L183" s="129"/>
      <c r="M183" s="129"/>
      <c r="N183" s="129"/>
      <c r="O183" s="130">
        <f>+ROUND('[6]Ильич'!O183,2)</f>
        <v>7.16</v>
      </c>
      <c r="P183" s="130"/>
      <c r="Q183" s="130"/>
      <c r="R183" s="130"/>
      <c r="S183" s="130"/>
      <c r="T183" s="129">
        <f>ROUND(K183*O183,2)</f>
        <v>105.75</v>
      </c>
      <c r="U183" s="129"/>
      <c r="V183" s="129"/>
      <c r="W183" s="129"/>
      <c r="X183" s="129"/>
      <c r="Y183" s="60">
        <f>ROUND(T183*$AG$22,2)</f>
        <v>52.88</v>
      </c>
      <c r="Z183" s="61">
        <f>+T183+Y183</f>
        <v>158.63</v>
      </c>
      <c r="AG183" s="32">
        <f>+Z183</f>
        <v>158.63</v>
      </c>
      <c r="AI183" s="17"/>
      <c r="AJ183" s="43">
        <v>693.58</v>
      </c>
      <c r="AL183" s="88">
        <f>AG183/AJ183</f>
        <v>0.22871190057383428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30.75" customHeight="1" hidden="1">
      <c r="A185" s="131" t="s">
        <v>68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</row>
    <row r="186" spans="1:35" ht="51" customHeight="1" hidden="1">
      <c r="A186" s="132" t="s">
        <v>4</v>
      </c>
      <c r="B186" s="133"/>
      <c r="C186" s="134" t="s">
        <v>27</v>
      </c>
      <c r="D186" s="135"/>
      <c r="E186" s="135"/>
      <c r="F186" s="135"/>
      <c r="G186" s="135"/>
      <c r="H186" s="136"/>
      <c r="I186" s="137" t="s">
        <v>5</v>
      </c>
      <c r="J186" s="137"/>
      <c r="K186" s="137" t="s">
        <v>28</v>
      </c>
      <c r="L186" s="137"/>
      <c r="M186" s="137"/>
      <c r="N186" s="137"/>
      <c r="O186" s="137" t="s">
        <v>45</v>
      </c>
      <c r="P186" s="137"/>
      <c r="Q186" s="137"/>
      <c r="R186" s="137"/>
      <c r="S186" s="137"/>
      <c r="T186" s="137" t="s">
        <v>87</v>
      </c>
      <c r="U186" s="137"/>
      <c r="V186" s="137"/>
      <c r="W186" s="137"/>
      <c r="X186" s="137"/>
      <c r="Y186" s="59" t="s">
        <v>88</v>
      </c>
      <c r="Z186" s="59" t="s">
        <v>89</v>
      </c>
      <c r="AI186" s="17"/>
    </row>
    <row r="187" spans="1:38" ht="12.75" customHeight="1" hidden="1">
      <c r="A187" s="138">
        <v>1</v>
      </c>
      <c r="B187" s="139"/>
      <c r="C187" s="138">
        <v>2</v>
      </c>
      <c r="D187" s="140"/>
      <c r="E187" s="140"/>
      <c r="F187" s="140"/>
      <c r="G187" s="140"/>
      <c r="H187" s="139"/>
      <c r="I187" s="121">
        <v>3</v>
      </c>
      <c r="J187" s="121"/>
      <c r="K187" s="121">
        <v>4</v>
      </c>
      <c r="L187" s="121"/>
      <c r="M187" s="121"/>
      <c r="N187" s="121"/>
      <c r="O187" s="121">
        <v>5</v>
      </c>
      <c r="P187" s="121"/>
      <c r="Q187" s="121"/>
      <c r="R187" s="121"/>
      <c r="S187" s="121"/>
      <c r="T187" s="121">
        <v>6</v>
      </c>
      <c r="U187" s="121"/>
      <c r="V187" s="121"/>
      <c r="W187" s="121"/>
      <c r="X187" s="121"/>
      <c r="Y187" s="57">
        <v>7</v>
      </c>
      <c r="Z187" s="57">
        <v>8</v>
      </c>
      <c r="AI187" s="17"/>
      <c r="AJ187" s="16"/>
      <c r="AL187" s="16"/>
    </row>
    <row r="188" spans="1:38" ht="12.75" customHeight="1" hidden="1">
      <c r="A188" s="122" t="s">
        <v>46</v>
      </c>
      <c r="B188" s="123"/>
      <c r="C188" s="124" t="s">
        <v>47</v>
      </c>
      <c r="D188" s="125"/>
      <c r="E188" s="125"/>
      <c r="F188" s="125"/>
      <c r="G188" s="125"/>
      <c r="H188" s="126"/>
      <c r="I188" s="127" t="s">
        <v>9</v>
      </c>
      <c r="J188" s="128"/>
      <c r="K188" s="129">
        <f>+K183</f>
        <v>14.77</v>
      </c>
      <c r="L188" s="129"/>
      <c r="M188" s="129"/>
      <c r="N188" s="129"/>
      <c r="O188" s="130">
        <f>+ROUND('[6]Ильич'!O188,2)</f>
        <v>6.36</v>
      </c>
      <c r="P188" s="130"/>
      <c r="Q188" s="130"/>
      <c r="R188" s="130"/>
      <c r="S188" s="130"/>
      <c r="T188" s="129">
        <f>ROUND(K188*O188,2)</f>
        <v>93.94</v>
      </c>
      <c r="U188" s="129"/>
      <c r="V188" s="129"/>
      <c r="W188" s="129"/>
      <c r="X188" s="129"/>
      <c r="Y188" s="60">
        <f>ROUND(T188*$AG$22,2)</f>
        <v>46.97</v>
      </c>
      <c r="Z188" s="61">
        <f>+T188+Y188</f>
        <v>140.91</v>
      </c>
      <c r="AG188" s="32">
        <f>+Z188</f>
        <v>140.91</v>
      </c>
      <c r="AI188" s="17"/>
      <c r="AJ188" s="43">
        <v>609.59</v>
      </c>
      <c r="AL188" s="88">
        <f>AG188/AJ188</f>
        <v>0.23115536672189502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9.25" customHeight="1" hidden="1">
      <c r="A190" s="131" t="s">
        <v>58</v>
      </c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</row>
    <row r="191" spans="1:35" ht="51" customHeight="1" hidden="1">
      <c r="A191" s="132" t="s">
        <v>4</v>
      </c>
      <c r="B191" s="133"/>
      <c r="C191" s="134" t="s">
        <v>27</v>
      </c>
      <c r="D191" s="135"/>
      <c r="E191" s="135"/>
      <c r="F191" s="135"/>
      <c r="G191" s="135"/>
      <c r="H191" s="136"/>
      <c r="I191" s="137" t="s">
        <v>5</v>
      </c>
      <c r="J191" s="137"/>
      <c r="K191" s="137" t="s">
        <v>28</v>
      </c>
      <c r="L191" s="137"/>
      <c r="M191" s="137"/>
      <c r="N191" s="137"/>
      <c r="O191" s="137" t="s">
        <v>45</v>
      </c>
      <c r="P191" s="137"/>
      <c r="Q191" s="137"/>
      <c r="R191" s="137"/>
      <c r="S191" s="137"/>
      <c r="T191" s="137" t="s">
        <v>87</v>
      </c>
      <c r="U191" s="137"/>
      <c r="V191" s="137"/>
      <c r="W191" s="137"/>
      <c r="X191" s="137"/>
      <c r="Y191" s="59" t="s">
        <v>88</v>
      </c>
      <c r="Z191" s="59" t="s">
        <v>89</v>
      </c>
      <c r="AI191" s="17"/>
    </row>
    <row r="192" spans="1:38" ht="12.75" customHeight="1" hidden="1">
      <c r="A192" s="138">
        <v>1</v>
      </c>
      <c r="B192" s="139"/>
      <c r="C192" s="138">
        <v>2</v>
      </c>
      <c r="D192" s="140"/>
      <c r="E192" s="140"/>
      <c r="F192" s="140"/>
      <c r="G192" s="140"/>
      <c r="H192" s="139"/>
      <c r="I192" s="121">
        <v>3</v>
      </c>
      <c r="J192" s="121"/>
      <c r="K192" s="121">
        <v>4</v>
      </c>
      <c r="L192" s="121"/>
      <c r="M192" s="121"/>
      <c r="N192" s="121"/>
      <c r="O192" s="121">
        <v>5</v>
      </c>
      <c r="P192" s="121"/>
      <c r="Q192" s="121"/>
      <c r="R192" s="121"/>
      <c r="S192" s="121"/>
      <c r="T192" s="121">
        <v>6</v>
      </c>
      <c r="U192" s="121"/>
      <c r="V192" s="121"/>
      <c r="W192" s="121"/>
      <c r="X192" s="121"/>
      <c r="Y192" s="57">
        <v>7</v>
      </c>
      <c r="Z192" s="57">
        <v>8</v>
      </c>
      <c r="AI192" s="17"/>
      <c r="AJ192" s="16"/>
      <c r="AL192" s="16"/>
    </row>
    <row r="193" spans="1:38" ht="12.75" customHeight="1" hidden="1">
      <c r="A193" s="122" t="s">
        <v>46</v>
      </c>
      <c r="B193" s="123"/>
      <c r="C193" s="124" t="s">
        <v>47</v>
      </c>
      <c r="D193" s="125"/>
      <c r="E193" s="125"/>
      <c r="F193" s="125"/>
      <c r="G193" s="125"/>
      <c r="H193" s="126"/>
      <c r="I193" s="127" t="s">
        <v>9</v>
      </c>
      <c r="J193" s="128"/>
      <c r="K193" s="129">
        <f>+K188</f>
        <v>14.77</v>
      </c>
      <c r="L193" s="129"/>
      <c r="M193" s="129"/>
      <c r="N193" s="129"/>
      <c r="O193" s="130">
        <f>+ROUND('[6]Ильич'!O193,2)</f>
        <v>3.86</v>
      </c>
      <c r="P193" s="130"/>
      <c r="Q193" s="130"/>
      <c r="R193" s="130"/>
      <c r="S193" s="130"/>
      <c r="T193" s="129">
        <f>ROUND(K193*O193,2)</f>
        <v>57.01</v>
      </c>
      <c r="U193" s="129"/>
      <c r="V193" s="129"/>
      <c r="W193" s="129"/>
      <c r="X193" s="129"/>
      <c r="Y193" s="60">
        <f>ROUND(T193*$AG$22,2)</f>
        <v>28.51</v>
      </c>
      <c r="Z193" s="61">
        <f>+T193+Y193</f>
        <v>85.52</v>
      </c>
      <c r="AG193" s="32">
        <f>+Z193</f>
        <v>85.52</v>
      </c>
      <c r="AI193" s="17"/>
      <c r="AJ193" s="43">
        <v>440.15</v>
      </c>
      <c r="AL193" s="88">
        <f>AG193/AJ193</f>
        <v>0.19429739861410883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 hidden="1">
      <c r="A195" s="131" t="s">
        <v>59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</row>
    <row r="196" spans="1:35" ht="51" customHeight="1" hidden="1">
      <c r="A196" s="132" t="s">
        <v>4</v>
      </c>
      <c r="B196" s="133"/>
      <c r="C196" s="134" t="s">
        <v>27</v>
      </c>
      <c r="D196" s="135"/>
      <c r="E196" s="135"/>
      <c r="F196" s="135"/>
      <c r="G196" s="135"/>
      <c r="H196" s="136"/>
      <c r="I196" s="137" t="s">
        <v>5</v>
      </c>
      <c r="J196" s="137"/>
      <c r="K196" s="137" t="s">
        <v>28</v>
      </c>
      <c r="L196" s="137"/>
      <c r="M196" s="137"/>
      <c r="N196" s="137"/>
      <c r="O196" s="137" t="s">
        <v>45</v>
      </c>
      <c r="P196" s="137"/>
      <c r="Q196" s="137"/>
      <c r="R196" s="137"/>
      <c r="S196" s="137"/>
      <c r="T196" s="137" t="s">
        <v>87</v>
      </c>
      <c r="U196" s="137"/>
      <c r="V196" s="137"/>
      <c r="W196" s="137"/>
      <c r="X196" s="137"/>
      <c r="Y196" s="59" t="s">
        <v>88</v>
      </c>
      <c r="Z196" s="59" t="s">
        <v>89</v>
      </c>
      <c r="AI196" s="17"/>
    </row>
    <row r="197" spans="1:38" ht="12.75" customHeight="1" hidden="1">
      <c r="A197" s="138">
        <v>1</v>
      </c>
      <c r="B197" s="139"/>
      <c r="C197" s="138">
        <v>2</v>
      </c>
      <c r="D197" s="140"/>
      <c r="E197" s="140"/>
      <c r="F197" s="140"/>
      <c r="G197" s="140"/>
      <c r="H197" s="139"/>
      <c r="I197" s="121">
        <v>3</v>
      </c>
      <c r="J197" s="121"/>
      <c r="K197" s="121">
        <v>4</v>
      </c>
      <c r="L197" s="121"/>
      <c r="M197" s="121"/>
      <c r="N197" s="121"/>
      <c r="O197" s="121">
        <v>5</v>
      </c>
      <c r="P197" s="121"/>
      <c r="Q197" s="121"/>
      <c r="R197" s="121"/>
      <c r="S197" s="121"/>
      <c r="T197" s="121">
        <v>6</v>
      </c>
      <c r="U197" s="121"/>
      <c r="V197" s="121"/>
      <c r="W197" s="121"/>
      <c r="X197" s="121"/>
      <c r="Y197" s="57">
        <v>7</v>
      </c>
      <c r="Z197" s="57">
        <v>8</v>
      </c>
      <c r="AI197" s="17"/>
      <c r="AJ197" s="16"/>
      <c r="AL197" s="16"/>
    </row>
    <row r="198" spans="1:38" ht="12.75" customHeight="1" hidden="1">
      <c r="A198" s="122" t="s">
        <v>46</v>
      </c>
      <c r="B198" s="123"/>
      <c r="C198" s="124" t="s">
        <v>47</v>
      </c>
      <c r="D198" s="125"/>
      <c r="E198" s="125"/>
      <c r="F198" s="125"/>
      <c r="G198" s="125"/>
      <c r="H198" s="126"/>
      <c r="I198" s="127" t="s">
        <v>9</v>
      </c>
      <c r="J198" s="128"/>
      <c r="K198" s="129">
        <f>+K193</f>
        <v>14.77</v>
      </c>
      <c r="L198" s="129"/>
      <c r="M198" s="129"/>
      <c r="N198" s="129"/>
      <c r="O198" s="130">
        <f>+ROUND('[6]Ильич'!O198,2)</f>
        <v>3.09</v>
      </c>
      <c r="P198" s="130"/>
      <c r="Q198" s="130"/>
      <c r="R198" s="130"/>
      <c r="S198" s="130"/>
      <c r="T198" s="129">
        <f>ROUND(K198*O198,2)</f>
        <v>45.64</v>
      </c>
      <c r="U198" s="129"/>
      <c r="V198" s="129"/>
      <c r="W198" s="129"/>
      <c r="X198" s="129"/>
      <c r="Y198" s="60">
        <f>ROUND(T198*$AG$22,2)</f>
        <v>22.82</v>
      </c>
      <c r="Z198" s="61">
        <f>+T198+Y198</f>
        <v>68.46000000000001</v>
      </c>
      <c r="AG198" s="32">
        <f>+Z198</f>
        <v>68.46000000000001</v>
      </c>
      <c r="AI198" s="17"/>
      <c r="AJ198" s="43">
        <v>440.15</v>
      </c>
      <c r="AL198" s="88">
        <f>AG198/AJ198</f>
        <v>0.15553788481199593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9.25" customHeight="1" hidden="1">
      <c r="A200" s="131" t="s">
        <v>69</v>
      </c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</row>
    <row r="201" spans="1:35" ht="51" customHeight="1" hidden="1">
      <c r="A201" s="132" t="s">
        <v>4</v>
      </c>
      <c r="B201" s="133"/>
      <c r="C201" s="134" t="s">
        <v>27</v>
      </c>
      <c r="D201" s="135"/>
      <c r="E201" s="135"/>
      <c r="F201" s="135"/>
      <c r="G201" s="135"/>
      <c r="H201" s="136"/>
      <c r="I201" s="137" t="s">
        <v>5</v>
      </c>
      <c r="J201" s="137"/>
      <c r="K201" s="137" t="s">
        <v>28</v>
      </c>
      <c r="L201" s="137"/>
      <c r="M201" s="137"/>
      <c r="N201" s="137"/>
      <c r="O201" s="137" t="s">
        <v>45</v>
      </c>
      <c r="P201" s="137"/>
      <c r="Q201" s="137"/>
      <c r="R201" s="137"/>
      <c r="S201" s="137"/>
      <c r="T201" s="137" t="s">
        <v>87</v>
      </c>
      <c r="U201" s="137"/>
      <c r="V201" s="137"/>
      <c r="W201" s="137"/>
      <c r="X201" s="137"/>
      <c r="Y201" s="59" t="s">
        <v>88</v>
      </c>
      <c r="Z201" s="59" t="s">
        <v>89</v>
      </c>
      <c r="AI201" s="17"/>
    </row>
    <row r="202" spans="1:38" ht="12.75" customHeight="1" hidden="1">
      <c r="A202" s="138">
        <v>1</v>
      </c>
      <c r="B202" s="139"/>
      <c r="C202" s="138">
        <v>2</v>
      </c>
      <c r="D202" s="140"/>
      <c r="E202" s="140"/>
      <c r="F202" s="140"/>
      <c r="G202" s="140"/>
      <c r="H202" s="139"/>
      <c r="I202" s="121">
        <v>3</v>
      </c>
      <c r="J202" s="121"/>
      <c r="K202" s="121">
        <v>4</v>
      </c>
      <c r="L202" s="121"/>
      <c r="M202" s="121"/>
      <c r="N202" s="121"/>
      <c r="O202" s="121">
        <v>5</v>
      </c>
      <c r="P202" s="121"/>
      <c r="Q202" s="121"/>
      <c r="R202" s="121"/>
      <c r="S202" s="121"/>
      <c r="T202" s="121">
        <v>6</v>
      </c>
      <c r="U202" s="121"/>
      <c r="V202" s="121"/>
      <c r="W202" s="121"/>
      <c r="X202" s="121"/>
      <c r="Y202" s="57">
        <v>7</v>
      </c>
      <c r="Z202" s="57">
        <v>8</v>
      </c>
      <c r="AI202" s="17"/>
      <c r="AJ202" s="16"/>
      <c r="AL202" s="16"/>
    </row>
    <row r="203" spans="1:38" ht="12.75" customHeight="1" hidden="1">
      <c r="A203" s="122" t="s">
        <v>46</v>
      </c>
      <c r="B203" s="123"/>
      <c r="C203" s="124" t="s">
        <v>47</v>
      </c>
      <c r="D203" s="125"/>
      <c r="E203" s="125"/>
      <c r="F203" s="125"/>
      <c r="G203" s="125"/>
      <c r="H203" s="126"/>
      <c r="I203" s="127" t="s">
        <v>9</v>
      </c>
      <c r="J203" s="128"/>
      <c r="K203" s="129">
        <f>+K198</f>
        <v>14.77</v>
      </c>
      <c r="L203" s="129"/>
      <c r="M203" s="129"/>
      <c r="N203" s="129"/>
      <c r="O203" s="130">
        <f>+ROUND('[6]Ильич'!O203,2)</f>
        <v>3.15</v>
      </c>
      <c r="P203" s="130"/>
      <c r="Q203" s="130"/>
      <c r="R203" s="130"/>
      <c r="S203" s="130"/>
      <c r="T203" s="129">
        <f>ROUND(K203*O203,2)</f>
        <v>46.53</v>
      </c>
      <c r="U203" s="129"/>
      <c r="V203" s="129"/>
      <c r="W203" s="129"/>
      <c r="X203" s="129"/>
      <c r="Y203" s="60">
        <f>ROUND(T203*$AG$22,2)</f>
        <v>23.27</v>
      </c>
      <c r="Z203" s="61">
        <f>+T203+Y203</f>
        <v>69.8</v>
      </c>
      <c r="AG203" s="32">
        <f>+Z203</f>
        <v>69.8</v>
      </c>
      <c r="AI203" s="17"/>
      <c r="AJ203" s="43">
        <v>155.6</v>
      </c>
      <c r="AL203" s="88">
        <f>AG203/AJ203</f>
        <v>0.448586118251928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9.25" customHeight="1" hidden="1">
      <c r="A205" s="131" t="s">
        <v>70</v>
      </c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</row>
    <row r="206" spans="1:35" ht="51" customHeight="1" hidden="1">
      <c r="A206" s="132" t="s">
        <v>4</v>
      </c>
      <c r="B206" s="133"/>
      <c r="C206" s="134" t="s">
        <v>27</v>
      </c>
      <c r="D206" s="135"/>
      <c r="E206" s="135"/>
      <c r="F206" s="135"/>
      <c r="G206" s="135"/>
      <c r="H206" s="136"/>
      <c r="I206" s="137" t="s">
        <v>5</v>
      </c>
      <c r="J206" s="137"/>
      <c r="K206" s="137" t="s">
        <v>28</v>
      </c>
      <c r="L206" s="137"/>
      <c r="M206" s="137"/>
      <c r="N206" s="137"/>
      <c r="O206" s="137" t="s">
        <v>45</v>
      </c>
      <c r="P206" s="137"/>
      <c r="Q206" s="137"/>
      <c r="R206" s="137"/>
      <c r="S206" s="137"/>
      <c r="T206" s="137" t="s">
        <v>87</v>
      </c>
      <c r="U206" s="137"/>
      <c r="V206" s="137"/>
      <c r="W206" s="137"/>
      <c r="X206" s="137"/>
      <c r="Y206" s="59" t="s">
        <v>88</v>
      </c>
      <c r="Z206" s="59" t="s">
        <v>89</v>
      </c>
      <c r="AI206" s="17"/>
    </row>
    <row r="207" spans="1:38" ht="12.75" customHeight="1" hidden="1">
      <c r="A207" s="138">
        <v>1</v>
      </c>
      <c r="B207" s="139"/>
      <c r="C207" s="138">
        <v>2</v>
      </c>
      <c r="D207" s="140"/>
      <c r="E207" s="140"/>
      <c r="F207" s="140"/>
      <c r="G207" s="140"/>
      <c r="H207" s="139"/>
      <c r="I207" s="121">
        <v>3</v>
      </c>
      <c r="J207" s="121"/>
      <c r="K207" s="121">
        <v>4</v>
      </c>
      <c r="L207" s="121"/>
      <c r="M207" s="121"/>
      <c r="N207" s="121"/>
      <c r="O207" s="121">
        <v>5</v>
      </c>
      <c r="P207" s="121"/>
      <c r="Q207" s="121"/>
      <c r="R207" s="121"/>
      <c r="S207" s="121"/>
      <c r="T207" s="121">
        <v>6</v>
      </c>
      <c r="U207" s="121"/>
      <c r="V207" s="121"/>
      <c r="W207" s="121"/>
      <c r="X207" s="121"/>
      <c r="Y207" s="57">
        <v>7</v>
      </c>
      <c r="Z207" s="57">
        <v>8</v>
      </c>
      <c r="AI207" s="17"/>
      <c r="AJ207" s="16"/>
      <c r="AL207" s="16"/>
    </row>
    <row r="208" spans="1:38" ht="12.75" customHeight="1" hidden="1">
      <c r="A208" s="122" t="s">
        <v>46</v>
      </c>
      <c r="B208" s="123"/>
      <c r="C208" s="124" t="s">
        <v>47</v>
      </c>
      <c r="D208" s="125"/>
      <c r="E208" s="125"/>
      <c r="F208" s="125"/>
      <c r="G208" s="125"/>
      <c r="H208" s="126"/>
      <c r="I208" s="127" t="s">
        <v>9</v>
      </c>
      <c r="J208" s="128"/>
      <c r="K208" s="129">
        <f>+K203</f>
        <v>14.77</v>
      </c>
      <c r="L208" s="129"/>
      <c r="M208" s="129"/>
      <c r="N208" s="129"/>
      <c r="O208" s="130">
        <f>+ROUND('[6]Ильич'!O208,2)</f>
        <v>1.72</v>
      </c>
      <c r="P208" s="130"/>
      <c r="Q208" s="130"/>
      <c r="R208" s="130"/>
      <c r="S208" s="130"/>
      <c r="T208" s="129">
        <f>ROUND(K208*O208,2)</f>
        <v>25.4</v>
      </c>
      <c r="U208" s="129"/>
      <c r="V208" s="129"/>
      <c r="W208" s="129"/>
      <c r="X208" s="129"/>
      <c r="Y208" s="60">
        <f>ROUND(T208*$AG$22,2)</f>
        <v>12.7</v>
      </c>
      <c r="Z208" s="61">
        <f>+T208+Y208</f>
        <v>38.099999999999994</v>
      </c>
      <c r="AG208" s="32">
        <f>+Z208</f>
        <v>38.099999999999994</v>
      </c>
      <c r="AI208" s="17"/>
      <c r="AJ208" s="43">
        <v>155.6</v>
      </c>
      <c r="AL208" s="88">
        <f>AG208/AJ208</f>
        <v>0.24485861182519278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 hidden="1">
      <c r="A210" s="131" t="s">
        <v>71</v>
      </c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</row>
    <row r="211" spans="1:35" ht="51" customHeight="1" hidden="1">
      <c r="A211" s="132" t="s">
        <v>4</v>
      </c>
      <c r="B211" s="133"/>
      <c r="C211" s="134" t="s">
        <v>27</v>
      </c>
      <c r="D211" s="135"/>
      <c r="E211" s="135"/>
      <c r="F211" s="135"/>
      <c r="G211" s="135"/>
      <c r="H211" s="136"/>
      <c r="I211" s="137" t="s">
        <v>5</v>
      </c>
      <c r="J211" s="137"/>
      <c r="K211" s="137" t="s">
        <v>28</v>
      </c>
      <c r="L211" s="137"/>
      <c r="M211" s="137"/>
      <c r="N211" s="137"/>
      <c r="O211" s="137" t="s">
        <v>45</v>
      </c>
      <c r="P211" s="137"/>
      <c r="Q211" s="137"/>
      <c r="R211" s="137"/>
      <c r="S211" s="137"/>
      <c r="T211" s="137" t="s">
        <v>87</v>
      </c>
      <c r="U211" s="137"/>
      <c r="V211" s="137"/>
      <c r="W211" s="137"/>
      <c r="X211" s="137"/>
      <c r="Y211" s="59" t="s">
        <v>88</v>
      </c>
      <c r="Z211" s="59" t="s">
        <v>89</v>
      </c>
      <c r="AI211" s="17"/>
    </row>
    <row r="212" spans="1:38" ht="12.75" customHeight="1" hidden="1">
      <c r="A212" s="138">
        <v>1</v>
      </c>
      <c r="B212" s="139"/>
      <c r="C212" s="138">
        <v>2</v>
      </c>
      <c r="D212" s="140"/>
      <c r="E212" s="140"/>
      <c r="F212" s="140"/>
      <c r="G212" s="140"/>
      <c r="H212" s="139"/>
      <c r="I212" s="121">
        <v>3</v>
      </c>
      <c r="J212" s="121"/>
      <c r="K212" s="121">
        <v>4</v>
      </c>
      <c r="L212" s="121"/>
      <c r="M212" s="121"/>
      <c r="N212" s="121"/>
      <c r="O212" s="121">
        <v>5</v>
      </c>
      <c r="P212" s="121"/>
      <c r="Q212" s="121"/>
      <c r="R212" s="121"/>
      <c r="S212" s="121"/>
      <c r="T212" s="121">
        <v>6</v>
      </c>
      <c r="U212" s="121"/>
      <c r="V212" s="121"/>
      <c r="W212" s="121"/>
      <c r="X212" s="121"/>
      <c r="Y212" s="57">
        <v>7</v>
      </c>
      <c r="Z212" s="57">
        <v>8</v>
      </c>
      <c r="AI212" s="17"/>
      <c r="AJ212" s="16"/>
      <c r="AL212" s="16"/>
    </row>
    <row r="213" spans="1:38" ht="12.75" customHeight="1" hidden="1">
      <c r="A213" s="122" t="s">
        <v>46</v>
      </c>
      <c r="B213" s="123"/>
      <c r="C213" s="124" t="s">
        <v>47</v>
      </c>
      <c r="D213" s="125"/>
      <c r="E213" s="125"/>
      <c r="F213" s="125"/>
      <c r="G213" s="125"/>
      <c r="H213" s="126"/>
      <c r="I213" s="127" t="s">
        <v>9</v>
      </c>
      <c r="J213" s="128"/>
      <c r="K213" s="129">
        <f>+K208</f>
        <v>14.77</v>
      </c>
      <c r="L213" s="129"/>
      <c r="M213" s="129"/>
      <c r="N213" s="129"/>
      <c r="O213" s="130">
        <f>+ROUND('[6]Ильич'!O213,2)</f>
        <v>1.2</v>
      </c>
      <c r="P213" s="130"/>
      <c r="Q213" s="130"/>
      <c r="R213" s="130"/>
      <c r="S213" s="130"/>
      <c r="T213" s="129">
        <f>ROUND(K213*O213,2)</f>
        <v>17.72</v>
      </c>
      <c r="U213" s="129"/>
      <c r="V213" s="129"/>
      <c r="W213" s="129"/>
      <c r="X213" s="129"/>
      <c r="Y213" s="60">
        <f>ROUND(T213*$AG$22,2)</f>
        <v>8.86</v>
      </c>
      <c r="Z213" s="61">
        <f>+T213+Y213</f>
        <v>26.58</v>
      </c>
      <c r="AG213" s="32">
        <f>+Z213</f>
        <v>26.58</v>
      </c>
      <c r="AI213" s="17"/>
      <c r="AJ213" s="43">
        <v>440.15</v>
      </c>
      <c r="AL213" s="88">
        <f>AG213/AJ213</f>
        <v>0.06038850391911848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9.25" customHeight="1" hidden="1">
      <c r="A215" s="131" t="s">
        <v>72</v>
      </c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</row>
    <row r="216" spans="1:35" ht="51" customHeight="1" hidden="1">
      <c r="A216" s="132" t="s">
        <v>4</v>
      </c>
      <c r="B216" s="133"/>
      <c r="C216" s="134" t="s">
        <v>27</v>
      </c>
      <c r="D216" s="135"/>
      <c r="E216" s="135"/>
      <c r="F216" s="135"/>
      <c r="G216" s="135"/>
      <c r="H216" s="136"/>
      <c r="I216" s="137" t="s">
        <v>5</v>
      </c>
      <c r="J216" s="137"/>
      <c r="K216" s="137" t="s">
        <v>28</v>
      </c>
      <c r="L216" s="137"/>
      <c r="M216" s="137"/>
      <c r="N216" s="137"/>
      <c r="O216" s="137" t="s">
        <v>45</v>
      </c>
      <c r="P216" s="137"/>
      <c r="Q216" s="137"/>
      <c r="R216" s="137"/>
      <c r="S216" s="137"/>
      <c r="T216" s="137" t="s">
        <v>87</v>
      </c>
      <c r="U216" s="137"/>
      <c r="V216" s="137"/>
      <c r="W216" s="137"/>
      <c r="X216" s="137"/>
      <c r="Y216" s="59" t="s">
        <v>88</v>
      </c>
      <c r="Z216" s="59" t="s">
        <v>89</v>
      </c>
      <c r="AI216" s="17"/>
    </row>
    <row r="217" spans="1:38" ht="12.75" customHeight="1" hidden="1">
      <c r="A217" s="138">
        <v>1</v>
      </c>
      <c r="B217" s="139"/>
      <c r="C217" s="138">
        <v>2</v>
      </c>
      <c r="D217" s="140"/>
      <c r="E217" s="140"/>
      <c r="F217" s="140"/>
      <c r="G217" s="140"/>
      <c r="H217" s="139"/>
      <c r="I217" s="121">
        <v>3</v>
      </c>
      <c r="J217" s="121"/>
      <c r="K217" s="121">
        <v>4</v>
      </c>
      <c r="L217" s="121"/>
      <c r="M217" s="121"/>
      <c r="N217" s="121"/>
      <c r="O217" s="121">
        <v>5</v>
      </c>
      <c r="P217" s="121"/>
      <c r="Q217" s="121"/>
      <c r="R217" s="121"/>
      <c r="S217" s="121"/>
      <c r="T217" s="121">
        <v>6</v>
      </c>
      <c r="U217" s="121"/>
      <c r="V217" s="121"/>
      <c r="W217" s="121"/>
      <c r="X217" s="121"/>
      <c r="Y217" s="57">
        <v>7</v>
      </c>
      <c r="Z217" s="57">
        <v>8</v>
      </c>
      <c r="AI217" s="17"/>
      <c r="AJ217" s="16"/>
      <c r="AL217" s="16"/>
    </row>
    <row r="218" spans="1:38" ht="12.75" customHeight="1" hidden="1">
      <c r="A218" s="122" t="s">
        <v>46</v>
      </c>
      <c r="B218" s="123"/>
      <c r="C218" s="124" t="s">
        <v>47</v>
      </c>
      <c r="D218" s="125"/>
      <c r="E218" s="125"/>
      <c r="F218" s="125"/>
      <c r="G218" s="125"/>
      <c r="H218" s="126"/>
      <c r="I218" s="127" t="s">
        <v>9</v>
      </c>
      <c r="J218" s="128"/>
      <c r="K218" s="129">
        <f>+K213</f>
        <v>14.77</v>
      </c>
      <c r="L218" s="129"/>
      <c r="M218" s="129"/>
      <c r="N218" s="129"/>
      <c r="O218" s="130">
        <f>+ROUND('[6]Ильич'!O218,2)</f>
        <v>2.97</v>
      </c>
      <c r="P218" s="130"/>
      <c r="Q218" s="130"/>
      <c r="R218" s="130"/>
      <c r="S218" s="130"/>
      <c r="T218" s="129">
        <f>ROUND(K218*O218,2)</f>
        <v>43.87</v>
      </c>
      <c r="U218" s="129"/>
      <c r="V218" s="129"/>
      <c r="W218" s="129"/>
      <c r="X218" s="129"/>
      <c r="Y218" s="60">
        <f>ROUND(T218*$AG$22,2)</f>
        <v>21.94</v>
      </c>
      <c r="Z218" s="61">
        <f>+T218+Y218</f>
        <v>65.81</v>
      </c>
      <c r="AG218" s="32">
        <f>+Z218</f>
        <v>65.81</v>
      </c>
      <c r="AI218" s="17"/>
      <c r="AJ218" s="43">
        <v>375.04</v>
      </c>
      <c r="AL218" s="88">
        <f>AG218/AJ218</f>
        <v>0.17547461604095563</v>
      </c>
    </row>
    <row r="219" ht="12.75" hidden="1"/>
    <row r="220" spans="2:41" s="35" customFormat="1" ht="17.25" hidden="1">
      <c r="B220" s="35">
        <f>+'[6]Кап_2'!A208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 hidden="1">
      <c r="A222" s="110" t="s">
        <v>39</v>
      </c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3"/>
      <c r="AG222" s="28"/>
      <c r="AH222"/>
      <c r="AI222" s="49"/>
    </row>
    <row r="223" spans="1:35" ht="36.75" customHeight="1" hidden="1">
      <c r="A223" s="185" t="s">
        <v>100</v>
      </c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6"/>
      <c r="AC223" s="185"/>
      <c r="AD223" s="185"/>
      <c r="AE223" s="185"/>
      <c r="AI223" s="17"/>
    </row>
    <row r="224" spans="1:35" ht="66.75" customHeight="1" hidden="1">
      <c r="A224" s="111" t="s">
        <v>4</v>
      </c>
      <c r="B224" s="112"/>
      <c r="C224" s="112"/>
      <c r="D224" s="112"/>
      <c r="E224" s="112"/>
      <c r="F224" s="112"/>
      <c r="G224" s="112"/>
      <c r="H224" s="113"/>
      <c r="I224" s="117" t="s">
        <v>13</v>
      </c>
      <c r="J224" s="117"/>
      <c r="K224" s="117"/>
      <c r="L224" s="117"/>
      <c r="M224" s="117"/>
      <c r="N224" s="117"/>
      <c r="O224" s="118" t="s">
        <v>14</v>
      </c>
      <c r="P224" s="119"/>
      <c r="Q224" s="119"/>
      <c r="R224" s="119"/>
      <c r="S224" s="120"/>
      <c r="T224" s="118" t="s">
        <v>15</v>
      </c>
      <c r="U224" s="119"/>
      <c r="V224" s="119"/>
      <c r="W224" s="119"/>
      <c r="X224" s="119"/>
      <c r="Y224" s="64" t="s">
        <v>101</v>
      </c>
      <c r="Z224" s="64" t="s">
        <v>102</v>
      </c>
      <c r="AA224" s="63" t="s">
        <v>103</v>
      </c>
      <c r="AB224" s="68"/>
      <c r="AC224" s="69"/>
      <c r="AD224" s="69"/>
      <c r="AE224" s="70"/>
      <c r="AF224" s="29"/>
      <c r="AI224" s="17"/>
    </row>
    <row r="225" spans="1:35" ht="12" customHeight="1" hidden="1">
      <c r="A225" s="114"/>
      <c r="B225" s="115"/>
      <c r="C225" s="115"/>
      <c r="D225" s="115"/>
      <c r="E225" s="115"/>
      <c r="F225" s="115"/>
      <c r="G225" s="115"/>
      <c r="H225" s="116"/>
      <c r="I225" s="117" t="s">
        <v>17</v>
      </c>
      <c r="J225" s="117"/>
      <c r="K225" s="117"/>
      <c r="L225" s="117"/>
      <c r="M225" s="117"/>
      <c r="N225" s="117"/>
      <c r="O225" s="118" t="s">
        <v>18</v>
      </c>
      <c r="P225" s="119"/>
      <c r="Q225" s="119"/>
      <c r="R225" s="119"/>
      <c r="S225" s="120"/>
      <c r="T225" s="118" t="s">
        <v>19</v>
      </c>
      <c r="U225" s="119"/>
      <c r="V225" s="119"/>
      <c r="W225" s="119"/>
      <c r="X225" s="119"/>
      <c r="Y225" s="64" t="s">
        <v>20</v>
      </c>
      <c r="Z225" s="64" t="s">
        <v>20</v>
      </c>
      <c r="AA225" s="63" t="s">
        <v>20</v>
      </c>
      <c r="AB225" s="68"/>
      <c r="AC225" s="71"/>
      <c r="AD225" s="71"/>
      <c r="AE225" s="72"/>
      <c r="AF225" s="6"/>
      <c r="AI225" s="17"/>
    </row>
    <row r="226" spans="1:38" s="7" customFormat="1" ht="30" customHeight="1" hidden="1">
      <c r="A226" s="107">
        <v>1</v>
      </c>
      <c r="B226" s="108"/>
      <c r="C226" s="108"/>
      <c r="D226" s="108"/>
      <c r="E226" s="108"/>
      <c r="F226" s="108"/>
      <c r="G226" s="108"/>
      <c r="H226" s="109"/>
      <c r="I226" s="172">
        <v>2</v>
      </c>
      <c r="J226" s="172"/>
      <c r="K226" s="172"/>
      <c r="L226" s="172"/>
      <c r="M226" s="172"/>
      <c r="N226" s="172"/>
      <c r="O226" s="175">
        <v>3</v>
      </c>
      <c r="P226" s="176"/>
      <c r="Q226" s="176"/>
      <c r="R226" s="176"/>
      <c r="S226" s="177"/>
      <c r="T226" s="175">
        <v>4</v>
      </c>
      <c r="U226" s="176"/>
      <c r="V226" s="176"/>
      <c r="W226" s="176"/>
      <c r="X226" s="176"/>
      <c r="Y226" s="66" t="s">
        <v>73</v>
      </c>
      <c r="Z226" s="66" t="s">
        <v>104</v>
      </c>
      <c r="AA226" s="65" t="s">
        <v>105</v>
      </c>
      <c r="AB226" s="73"/>
      <c r="AC226" s="74"/>
      <c r="AD226" s="74"/>
      <c r="AE226" s="75"/>
      <c r="AF226" s="30"/>
      <c r="AG226" s="31" t="s">
        <v>33</v>
      </c>
      <c r="AH226"/>
      <c r="AI226" s="50"/>
      <c r="AJ226" s="31" t="s">
        <v>50</v>
      </c>
      <c r="AL226" s="31" t="s">
        <v>31</v>
      </c>
    </row>
    <row r="227" spans="1:38" s="33" customFormat="1" ht="23.25" customHeight="1" hidden="1">
      <c r="A227" s="94" t="s">
        <v>74</v>
      </c>
      <c r="B227" s="95"/>
      <c r="C227" s="95"/>
      <c r="D227" s="95"/>
      <c r="E227" s="95"/>
      <c r="F227" s="95"/>
      <c r="G227" s="95"/>
      <c r="H227" s="96"/>
      <c r="I227" s="100">
        <v>19.8</v>
      </c>
      <c r="J227" s="100"/>
      <c r="K227" s="100"/>
      <c r="L227" s="100"/>
      <c r="M227" s="100"/>
      <c r="N227" s="100"/>
      <c r="O227" s="101">
        <f>+ROUND('[6]Ильич'!O227,4)</f>
        <v>0.0433</v>
      </c>
      <c r="P227" s="102"/>
      <c r="Q227" s="102"/>
      <c r="R227" s="102"/>
      <c r="S227" s="103"/>
      <c r="T227" s="180">
        <f>K17</f>
        <v>1892.49</v>
      </c>
      <c r="U227" s="181"/>
      <c r="V227" s="181"/>
      <c r="W227" s="181"/>
      <c r="X227" s="181"/>
      <c r="Y227" s="76">
        <f>ROUND(I227*O227*T227,2)</f>
        <v>1622.51</v>
      </c>
      <c r="Z227" s="77">
        <f>ROUND(Y227*$AG$22,2)</f>
        <v>811.26</v>
      </c>
      <c r="AA227" s="78">
        <f>+Y227+Z227</f>
        <v>2433.77</v>
      </c>
      <c r="AB227" s="79"/>
      <c r="AC227" s="80"/>
      <c r="AD227" s="80"/>
      <c r="AE227" s="81"/>
      <c r="AF227" s="90"/>
      <c r="AG227" s="32">
        <f>ROUND(O227*T227,2)+ROUND((ROUND(O227*T227,2)*$AG$22),2)</f>
        <v>122.91</v>
      </c>
      <c r="AH227"/>
      <c r="AI227" s="51"/>
      <c r="AJ227" s="52">
        <v>54.52</v>
      </c>
      <c r="AL227" s="91">
        <f>AG227/AJ227</f>
        <v>2.2544020542920027</v>
      </c>
    </row>
    <row r="228" spans="1:35" s="33" customFormat="1" ht="43.5" customHeight="1" hidden="1">
      <c r="A228" s="97"/>
      <c r="B228" s="98"/>
      <c r="C228" s="98"/>
      <c r="D228" s="98"/>
      <c r="E228" s="98"/>
      <c r="F228" s="98"/>
      <c r="G228" s="98"/>
      <c r="H228" s="99"/>
      <c r="I228" s="182" t="str">
        <f>CONCATENATE(I227," ",$I$225," х ",O227," ",$O$225," х ",T227," ",$T$225," = ",Y227," ",$Y$225,"                                         ",Y227," ",$Y$225,"+",Y227," ",$Y$225,"х коэф. ",$AG$22," = ",AA227,$AA$225)</f>
        <v>19,8 кв.м х 0,0433 Гкал/кв.м х 1892,49 руб./Гкал = 1622,51 руб.                                         1622,51 руб.+1622,51 руб.х коэф. 0,5 = 2433,77руб.</v>
      </c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4"/>
      <c r="AB228" s="82"/>
      <c r="AC228" s="83"/>
      <c r="AD228" s="83"/>
      <c r="AE228" s="84"/>
      <c r="AF228" s="8"/>
      <c r="AG228" s="34"/>
      <c r="AH228"/>
      <c r="AI228" s="51"/>
    </row>
    <row r="229" spans="1:38" s="33" customFormat="1" ht="23.25" customHeight="1" hidden="1">
      <c r="A229" s="94" t="s">
        <v>75</v>
      </c>
      <c r="B229" s="95"/>
      <c r="C229" s="95"/>
      <c r="D229" s="95"/>
      <c r="E229" s="95"/>
      <c r="F229" s="95"/>
      <c r="G229" s="95"/>
      <c r="H229" s="96"/>
      <c r="I229" s="100">
        <v>19.8</v>
      </c>
      <c r="J229" s="100"/>
      <c r="K229" s="100"/>
      <c r="L229" s="100"/>
      <c r="M229" s="100"/>
      <c r="N229" s="100"/>
      <c r="O229" s="101">
        <f>+ROUND('[6]Ильич'!O229,4)</f>
        <v>0.0464</v>
      </c>
      <c r="P229" s="102"/>
      <c r="Q229" s="102"/>
      <c r="R229" s="102"/>
      <c r="S229" s="103"/>
      <c r="T229" s="180">
        <f>+T227</f>
        <v>1892.49</v>
      </c>
      <c r="U229" s="181"/>
      <c r="V229" s="181"/>
      <c r="W229" s="181"/>
      <c r="X229" s="181"/>
      <c r="Y229" s="76">
        <f>ROUND(I229*O229*T229,2)</f>
        <v>1738.67</v>
      </c>
      <c r="Z229" s="77">
        <f>ROUND(Y229*$AG$22,2)</f>
        <v>869.34</v>
      </c>
      <c r="AA229" s="78">
        <f>+Y229+Z229</f>
        <v>2608.01</v>
      </c>
      <c r="AB229" s="79"/>
      <c r="AC229" s="80"/>
      <c r="AD229" s="80"/>
      <c r="AE229" s="81"/>
      <c r="AF229" s="90"/>
      <c r="AG229" s="32">
        <f>ROUND(O229*T229,2)+ROUND((ROUND(O229*T229,2)*$AG$22),2)</f>
        <v>131.72</v>
      </c>
      <c r="AH229"/>
      <c r="AI229" s="51"/>
      <c r="AJ229" s="52">
        <v>54.52</v>
      </c>
      <c r="AL229" s="91">
        <f>AG229/AJ229</f>
        <v>2.415994130594277</v>
      </c>
    </row>
    <row r="230" spans="1:35" s="33" customFormat="1" ht="35.25" customHeight="1" hidden="1">
      <c r="A230" s="97"/>
      <c r="B230" s="98"/>
      <c r="C230" s="98"/>
      <c r="D230" s="98"/>
      <c r="E230" s="98"/>
      <c r="F230" s="98"/>
      <c r="G230" s="98"/>
      <c r="H230" s="99"/>
      <c r="I230" s="182" t="s">
        <v>106</v>
      </c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4"/>
      <c r="AB230" s="178"/>
      <c r="AC230" s="179"/>
      <c r="AD230" s="179"/>
      <c r="AE230" s="179"/>
      <c r="AF230" s="8"/>
      <c r="AG230" s="34"/>
      <c r="AH230"/>
      <c r="AI230" s="51"/>
    </row>
    <row r="231" spans="1:38" s="33" customFormat="1" ht="23.25" customHeight="1" hidden="1">
      <c r="A231" s="94" t="s">
        <v>76</v>
      </c>
      <c r="B231" s="95"/>
      <c r="C231" s="95"/>
      <c r="D231" s="95"/>
      <c r="E231" s="95"/>
      <c r="F231" s="95"/>
      <c r="G231" s="95"/>
      <c r="H231" s="96"/>
      <c r="I231" s="100">
        <v>19.8</v>
      </c>
      <c r="J231" s="100"/>
      <c r="K231" s="100"/>
      <c r="L231" s="100"/>
      <c r="M231" s="100"/>
      <c r="N231" s="100"/>
      <c r="O231" s="101">
        <f>+ROUND('[6]Ильич'!O231,4)</f>
        <v>0.0476</v>
      </c>
      <c r="P231" s="102"/>
      <c r="Q231" s="102"/>
      <c r="R231" s="102"/>
      <c r="S231" s="103"/>
      <c r="T231" s="180">
        <f>+T227</f>
        <v>1892.49</v>
      </c>
      <c r="U231" s="181"/>
      <c r="V231" s="181"/>
      <c r="W231" s="181"/>
      <c r="X231" s="181"/>
      <c r="Y231" s="76">
        <f>ROUND(I231*O231*T231,2)</f>
        <v>1783.63</v>
      </c>
      <c r="Z231" s="77">
        <f>ROUND(Y231*$AG$22,2)</f>
        <v>891.82</v>
      </c>
      <c r="AA231" s="78">
        <f>+Y231+Z231</f>
        <v>2675.4500000000003</v>
      </c>
      <c r="AB231" s="79"/>
      <c r="AC231" s="80"/>
      <c r="AD231" s="80"/>
      <c r="AE231" s="81"/>
      <c r="AF231" s="90"/>
      <c r="AG231" s="32">
        <f>ROUND(O231*T231,2)+ROUND((ROUND(O231*T231,2)*$AG$22),2)</f>
        <v>135.12</v>
      </c>
      <c r="AH231"/>
      <c r="AI231" s="51"/>
      <c r="AJ231" s="52">
        <v>54.52</v>
      </c>
      <c r="AL231" s="91">
        <f>AG231/AJ231</f>
        <v>2.478356566397652</v>
      </c>
    </row>
    <row r="232" spans="1:35" s="33" customFormat="1" ht="34.5" customHeight="1" hidden="1">
      <c r="A232" s="97"/>
      <c r="B232" s="98"/>
      <c r="C232" s="98"/>
      <c r="D232" s="98"/>
      <c r="E232" s="98"/>
      <c r="F232" s="98"/>
      <c r="G232" s="98"/>
      <c r="H232" s="99"/>
      <c r="I232" s="182" t="s">
        <v>106</v>
      </c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4"/>
      <c r="AB232" s="178"/>
      <c r="AC232" s="179"/>
      <c r="AD232" s="179"/>
      <c r="AE232" s="179"/>
      <c r="AF232" s="8"/>
      <c r="AG232" s="34"/>
      <c r="AH232"/>
      <c r="AI232" s="51"/>
    </row>
    <row r="233" spans="1:38" s="33" customFormat="1" ht="23.25" customHeight="1" hidden="1">
      <c r="A233" s="94" t="s">
        <v>77</v>
      </c>
      <c r="B233" s="95"/>
      <c r="C233" s="95"/>
      <c r="D233" s="95"/>
      <c r="E233" s="95"/>
      <c r="F233" s="95"/>
      <c r="G233" s="95"/>
      <c r="H233" s="96"/>
      <c r="I233" s="100">
        <v>19.8</v>
      </c>
      <c r="J233" s="100"/>
      <c r="K233" s="100"/>
      <c r="L233" s="100"/>
      <c r="M233" s="100"/>
      <c r="N233" s="100"/>
      <c r="O233" s="101">
        <f>+ROUND('[6]Ильич'!O233,4)</f>
        <v>0.0541</v>
      </c>
      <c r="P233" s="102"/>
      <c r="Q233" s="102"/>
      <c r="R233" s="102"/>
      <c r="S233" s="103"/>
      <c r="T233" s="180">
        <f>+T227</f>
        <v>1892.49</v>
      </c>
      <c r="U233" s="181"/>
      <c r="V233" s="181"/>
      <c r="W233" s="181"/>
      <c r="X233" s="181"/>
      <c r="Y233" s="76">
        <f>ROUND(I233*O233*T233,2)</f>
        <v>2027.2</v>
      </c>
      <c r="Z233" s="77">
        <f>ROUND(Y233*$AG$22,2)</f>
        <v>1013.6</v>
      </c>
      <c r="AA233" s="78">
        <f>+Y233+Z233</f>
        <v>3040.8</v>
      </c>
      <c r="AB233" s="79"/>
      <c r="AC233" s="80"/>
      <c r="AD233" s="80"/>
      <c r="AE233" s="81"/>
      <c r="AF233" s="90"/>
      <c r="AG233" s="32">
        <f>ROUND(O233*T233,2)+ROUND((ROUND(O233*T233,2)*$AG$22),2)</f>
        <v>153.57</v>
      </c>
      <c r="AH233"/>
      <c r="AI233" s="51"/>
      <c r="AJ233" s="52">
        <v>54.52</v>
      </c>
      <c r="AL233" s="91">
        <f>AG233/AJ233</f>
        <v>2.8167644900953777</v>
      </c>
    </row>
    <row r="234" spans="1:35" s="33" customFormat="1" ht="27.75" customHeight="1" hidden="1">
      <c r="A234" s="97"/>
      <c r="B234" s="98"/>
      <c r="C234" s="98"/>
      <c r="D234" s="98"/>
      <c r="E234" s="98"/>
      <c r="F234" s="98"/>
      <c r="G234" s="98"/>
      <c r="H234" s="99"/>
      <c r="I234" s="182" t="s">
        <v>106</v>
      </c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4"/>
      <c r="AB234" s="178"/>
      <c r="AC234" s="179"/>
      <c r="AD234" s="179"/>
      <c r="AE234" s="179"/>
      <c r="AF234" s="8"/>
      <c r="AG234" s="34"/>
      <c r="AH234"/>
      <c r="AI234" s="51"/>
    </row>
    <row r="235" spans="1:38" s="33" customFormat="1" ht="23.25" customHeight="1" hidden="1">
      <c r="A235" s="94" t="s">
        <v>78</v>
      </c>
      <c r="B235" s="95"/>
      <c r="C235" s="95"/>
      <c r="D235" s="95"/>
      <c r="E235" s="95"/>
      <c r="F235" s="95"/>
      <c r="G235" s="95"/>
      <c r="H235" s="96"/>
      <c r="I235" s="100">
        <v>19.8</v>
      </c>
      <c r="J235" s="100"/>
      <c r="K235" s="100"/>
      <c r="L235" s="100"/>
      <c r="M235" s="100"/>
      <c r="N235" s="100"/>
      <c r="O235" s="101">
        <f>+ROUND('[6]Ильич'!O235,4)</f>
        <v>0.0331</v>
      </c>
      <c r="P235" s="102"/>
      <c r="Q235" s="102"/>
      <c r="R235" s="102"/>
      <c r="S235" s="103"/>
      <c r="T235" s="180">
        <f>+T227</f>
        <v>1892.49</v>
      </c>
      <c r="U235" s="181"/>
      <c r="V235" s="181"/>
      <c r="W235" s="181"/>
      <c r="X235" s="181"/>
      <c r="Y235" s="76">
        <f>ROUND(I235*O235*T235,2)</f>
        <v>1240.3</v>
      </c>
      <c r="Z235" s="77">
        <f>ROUND(Y235*$AG$22,2)</f>
        <v>620.15</v>
      </c>
      <c r="AA235" s="78">
        <f>+Y235+Z235</f>
        <v>1860.4499999999998</v>
      </c>
      <c r="AB235" s="79"/>
      <c r="AC235" s="80"/>
      <c r="AD235" s="80"/>
      <c r="AE235" s="81"/>
      <c r="AF235" s="90"/>
      <c r="AG235" s="32">
        <f>ROUND(O235*T235,2)+ROUND((ROUND(O235*T235,2)*$AG$22),2)</f>
        <v>93.96000000000001</v>
      </c>
      <c r="AH235"/>
      <c r="AI235" s="51"/>
      <c r="AJ235" s="52">
        <v>54.52</v>
      </c>
      <c r="AL235" s="91">
        <f>AG235/AJ235</f>
        <v>1.723404255319149</v>
      </c>
    </row>
    <row r="236" spans="1:35" s="33" customFormat="1" ht="29.25" customHeight="1" hidden="1">
      <c r="A236" s="97"/>
      <c r="B236" s="98"/>
      <c r="C236" s="98"/>
      <c r="D236" s="98"/>
      <c r="E236" s="98"/>
      <c r="F236" s="98"/>
      <c r="G236" s="98"/>
      <c r="H236" s="99"/>
      <c r="I236" s="182" t="s">
        <v>106</v>
      </c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4"/>
      <c r="AB236" s="178"/>
      <c r="AC236" s="179"/>
      <c r="AD236" s="179"/>
      <c r="AE236" s="179"/>
      <c r="AF236" s="8"/>
      <c r="AG236" s="34"/>
      <c r="AH236"/>
      <c r="AI236" s="51"/>
    </row>
    <row r="237" spans="1:38" s="33" customFormat="1" ht="23.25" customHeight="1" hidden="1">
      <c r="A237" s="94" t="s">
        <v>79</v>
      </c>
      <c r="B237" s="95"/>
      <c r="C237" s="95"/>
      <c r="D237" s="95"/>
      <c r="E237" s="95"/>
      <c r="F237" s="95"/>
      <c r="G237" s="95"/>
      <c r="H237" s="96"/>
      <c r="I237" s="100">
        <v>19.8</v>
      </c>
      <c r="J237" s="100"/>
      <c r="K237" s="100"/>
      <c r="L237" s="100"/>
      <c r="M237" s="100"/>
      <c r="N237" s="100"/>
      <c r="O237" s="101">
        <f>+ROUND('[6]Ильич'!O237,4)</f>
        <v>0.0351</v>
      </c>
      <c r="P237" s="102"/>
      <c r="Q237" s="102"/>
      <c r="R237" s="102"/>
      <c r="S237" s="103"/>
      <c r="T237" s="180">
        <f>+T227</f>
        <v>1892.49</v>
      </c>
      <c r="U237" s="181"/>
      <c r="V237" s="181"/>
      <c r="W237" s="181"/>
      <c r="X237" s="181"/>
      <c r="Y237" s="76">
        <f>ROUND(I237*O237*T237,2)</f>
        <v>1315.24</v>
      </c>
      <c r="Z237" s="77">
        <f>ROUND(Y237*$AG$22,2)</f>
        <v>657.62</v>
      </c>
      <c r="AA237" s="78">
        <f>+Y237+Z237</f>
        <v>1972.8600000000001</v>
      </c>
      <c r="AB237" s="79"/>
      <c r="AC237" s="80"/>
      <c r="AD237" s="80"/>
      <c r="AE237" s="81"/>
      <c r="AF237" s="90"/>
      <c r="AG237" s="32">
        <f>ROUND(O237*T237,2)+ROUND((ROUND(O237*T237,2)*$AG$22),2)</f>
        <v>99.65</v>
      </c>
      <c r="AH237"/>
      <c r="AI237" s="51"/>
      <c r="AJ237" s="52">
        <v>54.52</v>
      </c>
      <c r="AL237" s="91">
        <f>AG237/AJ237</f>
        <v>1.8277696258253853</v>
      </c>
    </row>
    <row r="238" spans="1:35" s="33" customFormat="1" ht="34.5" customHeight="1" hidden="1">
      <c r="A238" s="97"/>
      <c r="B238" s="98"/>
      <c r="C238" s="98"/>
      <c r="D238" s="98"/>
      <c r="E238" s="98"/>
      <c r="F238" s="98"/>
      <c r="G238" s="98"/>
      <c r="H238" s="99"/>
      <c r="I238" s="182" t="s">
        <v>106</v>
      </c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4"/>
      <c r="AB238" s="85"/>
      <c r="AC238" s="86"/>
      <c r="AD238" s="86"/>
      <c r="AE238" s="87"/>
      <c r="AF238" s="8"/>
      <c r="AG238" s="34"/>
      <c r="AH238"/>
      <c r="AI238" s="51"/>
    </row>
    <row r="239" spans="1:38" s="33" customFormat="1" ht="23.25" customHeight="1" hidden="1">
      <c r="A239" s="94" t="s">
        <v>80</v>
      </c>
      <c r="B239" s="95"/>
      <c r="C239" s="95"/>
      <c r="D239" s="95"/>
      <c r="E239" s="95"/>
      <c r="F239" s="95"/>
      <c r="G239" s="95"/>
      <c r="H239" s="96"/>
      <c r="I239" s="100">
        <v>19.8</v>
      </c>
      <c r="J239" s="100"/>
      <c r="K239" s="100"/>
      <c r="L239" s="100"/>
      <c r="M239" s="100"/>
      <c r="N239" s="100"/>
      <c r="O239" s="101">
        <f>+ROUND('[6]Ильич'!O239,4)</f>
        <v>0.0187</v>
      </c>
      <c r="P239" s="102"/>
      <c r="Q239" s="102"/>
      <c r="R239" s="102"/>
      <c r="S239" s="103"/>
      <c r="T239" s="180">
        <f>+T227</f>
        <v>1892.49</v>
      </c>
      <c r="U239" s="181"/>
      <c r="V239" s="181"/>
      <c r="W239" s="181"/>
      <c r="X239" s="181"/>
      <c r="Y239" s="76">
        <f>ROUND(I239*O239*T239,2)</f>
        <v>700.71</v>
      </c>
      <c r="Z239" s="77">
        <f>ROUND(Y239*$AG$22,2)</f>
        <v>350.36</v>
      </c>
      <c r="AA239" s="78">
        <f>+Y239+Z239</f>
        <v>1051.0700000000002</v>
      </c>
      <c r="AB239" s="79"/>
      <c r="AC239" s="80"/>
      <c r="AD239" s="80"/>
      <c r="AE239" s="81"/>
      <c r="AF239" s="90"/>
      <c r="AG239" s="32">
        <f>ROUND(O239*T239,2)+ROUND((ROUND(O239*T239,2)*$AG$22),2)</f>
        <v>53.09</v>
      </c>
      <c r="AH239"/>
      <c r="AI239" s="51"/>
      <c r="AJ239" s="52">
        <v>54.52</v>
      </c>
      <c r="AL239" s="91">
        <f>AG239/AJ239</f>
        <v>0.9737710931768159</v>
      </c>
    </row>
    <row r="240" spans="1:35" s="33" customFormat="1" ht="27.75" customHeight="1" hidden="1">
      <c r="A240" s="97"/>
      <c r="B240" s="98"/>
      <c r="C240" s="98"/>
      <c r="D240" s="98"/>
      <c r="E240" s="98"/>
      <c r="F240" s="98"/>
      <c r="G240" s="98"/>
      <c r="H240" s="99"/>
      <c r="I240" s="182" t="s">
        <v>106</v>
      </c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4"/>
      <c r="AB240" s="178"/>
      <c r="AC240" s="179"/>
      <c r="AD240" s="179"/>
      <c r="AE240" s="179"/>
      <c r="AF240" s="8"/>
      <c r="AG240" s="34"/>
      <c r="AH240"/>
      <c r="AI240" s="51"/>
    </row>
    <row r="241" ht="12.75" hidden="1"/>
    <row r="242" spans="2:40" ht="12.75">
      <c r="B242" s="9" t="s">
        <v>21</v>
      </c>
      <c r="AG242"/>
      <c r="AN242" s="16"/>
    </row>
    <row r="243" spans="2:47" ht="27.75" customHeight="1" hidden="1">
      <c r="B243" s="10" t="s">
        <v>22</v>
      </c>
      <c r="C243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",AS243," № ",AT243,)</f>
        <v>Тариф на тепловую энергию в размере 1892,49 руб./Гкал (с НДС) утвержден Приказом Министерства тарифной политики Красноярского края  от 15.12.2016 г. № 618-п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41"/>
      <c r="AG243" s="41"/>
      <c r="AH243" s="41"/>
      <c r="AI243" s="41"/>
      <c r="AJ243" s="41"/>
      <c r="AK243" s="41"/>
      <c r="AL243" s="41"/>
      <c r="AM243" s="11"/>
      <c r="AN243" s="38"/>
      <c r="AS243" s="39" t="s">
        <v>82</v>
      </c>
      <c r="AT243" s="40" t="s">
        <v>83</v>
      </c>
      <c r="AU243" s="38"/>
    </row>
    <row r="244" spans="2:46" ht="27.75" customHeight="1">
      <c r="B244" s="10">
        <v>1</v>
      </c>
      <c r="C244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",AS244," № ",AT244,)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27.12.2018 г. № 540-п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+'[6]Ильич'!AS245</f>
        <v>от 27.12.2018 г.</v>
      </c>
      <c r="AT244" s="40" t="str">
        <f>+'[6]Ильич'!AT245</f>
        <v>540-п</v>
      </c>
    </row>
    <row r="245" spans="2:46" ht="19.5" customHeight="1" hidden="1">
      <c r="B245" s="10">
        <v>2</v>
      </c>
      <c r="C245" s="92" t="str">
        <f>CONCATENATE("Тариф на теплоноситель ",,"утвержден Приказом Министерства тарифной политики Красноярского края ",AS245," № ",AT245,)</f>
        <v>Тариф на теплоноситель утвержден Приказом Министерства тарифной политики Красноярского края 0 № 0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>
        <f>+'[6]Суб_2'!AH140</f>
        <v>0</v>
      </c>
      <c r="AT245" s="40">
        <f>+'[6]Суб_2'!AI140</f>
        <v>0</v>
      </c>
    </row>
    <row r="246" spans="2:46" ht="29.25" customHeight="1" hidden="1">
      <c r="B246" s="10" t="s">
        <v>35</v>
      </c>
      <c r="C246" s="173" t="s">
        <v>81</v>
      </c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  <c r="AG246" s="27"/>
      <c r="AH246" s="27"/>
      <c r="AI246" s="27"/>
      <c r="AJ246" s="27"/>
      <c r="AK246" s="27"/>
      <c r="AL246" s="27"/>
      <c r="AN246" s="16"/>
      <c r="AS246" s="44" t="s">
        <v>96</v>
      </c>
      <c r="AT246" s="45" t="s">
        <v>97</v>
      </c>
    </row>
    <row r="247" spans="2:45" ht="43.5" customHeight="1">
      <c r="B247" s="10">
        <v>2</v>
      </c>
      <c r="C247" s="92" t="s">
        <v>51</v>
      </c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27"/>
      <c r="AG247" s="27"/>
      <c r="AH247" s="27"/>
      <c r="AI247" s="27"/>
      <c r="AJ247" s="27"/>
      <c r="AK247" s="27"/>
      <c r="AL247" s="27"/>
      <c r="AN247" s="16"/>
      <c r="AS247" s="44"/>
    </row>
    <row r="248" spans="2:46" ht="31.5" customHeight="1">
      <c r="B248" s="10">
        <v>3</v>
      </c>
      <c r="C248" s="173" t="s">
        <v>98</v>
      </c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27"/>
      <c r="AH248" s="27"/>
      <c r="AI248" s="27"/>
      <c r="AJ248" s="27"/>
      <c r="AK248" s="27"/>
      <c r="AL248" s="27"/>
      <c r="AN248" s="38"/>
      <c r="AS248" s="44"/>
      <c r="AT248" s="45"/>
    </row>
    <row r="249" spans="2:46" ht="18" customHeight="1" hidden="1">
      <c r="B249" s="10">
        <v>4</v>
      </c>
      <c r="C249" s="92" t="str">
        <f>CONCATENATE("Тариф на холодную питьевую воду утвержден Приказом Министерства тарифной политики Красноярского края ",AS249," № ",AT249,"")</f>
        <v>Тариф на холодную питьевую воду утвержден Приказом Министерства тарифной политики Красноярского края от 08.11.2018г. № 218-в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41"/>
      <c r="AG249" s="41"/>
      <c r="AH249" s="41"/>
      <c r="AI249" s="41"/>
      <c r="AJ249" s="41"/>
      <c r="AK249" s="41"/>
      <c r="AL249" s="41"/>
      <c r="AN249" s="38"/>
      <c r="AS249" s="44" t="str">
        <f>+'[6]Ильич'!AS247</f>
        <v>от 08.11.2018г.</v>
      </c>
      <c r="AT249" s="45" t="str">
        <f>+'[6]Ильич'!AT247</f>
        <v>218-в</v>
      </c>
    </row>
    <row r="250" spans="1:33" ht="31.5" customHeight="1">
      <c r="A250" s="10"/>
      <c r="B250" s="10">
        <v>4</v>
      </c>
      <c r="C250" s="92" t="s">
        <v>107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G250" s="38"/>
    </row>
    <row r="251" spans="1:36" s="35" customFormat="1" ht="35.25" customHeight="1">
      <c r="A251" s="55" t="str">
        <f>+'[6]Шуш_3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41</v>
      </c>
      <c r="AG253"/>
      <c r="AN253" s="16"/>
    </row>
    <row r="254" spans="1:40" ht="12.75">
      <c r="A254" s="46" t="s">
        <v>42</v>
      </c>
      <c r="AG254"/>
      <c r="AN254" s="16"/>
    </row>
    <row r="255" spans="1:40" ht="12.75">
      <c r="A255" s="93">
        <f ca="1">TODAY()</f>
        <v>43507</v>
      </c>
      <c r="B255" s="93"/>
      <c r="C255" s="93"/>
      <c r="D255" s="93"/>
      <c r="E255" s="93"/>
      <c r="F255" s="93"/>
      <c r="X255" s="191"/>
      <c r="Y255" s="191"/>
      <c r="Z255" s="191"/>
      <c r="AA255" s="191"/>
      <c r="AG255"/>
      <c r="AN255" s="16"/>
    </row>
  </sheetData>
  <sheetProtection/>
  <mergeCells count="952">
    <mergeCell ref="A255:F255"/>
    <mergeCell ref="X255:AA255"/>
    <mergeCell ref="A205:AE205"/>
    <mergeCell ref="AF205:AG205"/>
    <mergeCell ref="C243:AE243"/>
    <mergeCell ref="C244:AE244"/>
    <mergeCell ref="C246:AF246"/>
    <mergeCell ref="C250:AE250"/>
    <mergeCell ref="A206:B206"/>
    <mergeCell ref="C206:H206"/>
    <mergeCell ref="A196:B196"/>
    <mergeCell ref="C196:H196"/>
    <mergeCell ref="I196:J196"/>
    <mergeCell ref="K196:N196"/>
    <mergeCell ref="O196:S196"/>
    <mergeCell ref="T196:X196"/>
    <mergeCell ref="A191:B191"/>
    <mergeCell ref="C191:H191"/>
    <mergeCell ref="I191:J191"/>
    <mergeCell ref="K191:N191"/>
    <mergeCell ref="O191:S191"/>
    <mergeCell ref="T191:X191"/>
    <mergeCell ref="A186:B186"/>
    <mergeCell ref="C186:H186"/>
    <mergeCell ref="I186:J186"/>
    <mergeCell ref="K186:N186"/>
    <mergeCell ref="O186:S186"/>
    <mergeCell ref="T186:X186"/>
    <mergeCell ref="A181:B181"/>
    <mergeCell ref="C181:H181"/>
    <mergeCell ref="I181:J181"/>
    <mergeCell ref="K181:N181"/>
    <mergeCell ref="O181:S181"/>
    <mergeCell ref="T181:X181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C168:H168"/>
    <mergeCell ref="A171:B171"/>
    <mergeCell ref="C171:H171"/>
    <mergeCell ref="I171:J171"/>
    <mergeCell ref="K171:N171"/>
    <mergeCell ref="I168:J168"/>
    <mergeCell ref="K168:N168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A161:B161"/>
    <mergeCell ref="C161:H161"/>
    <mergeCell ref="I161:J161"/>
    <mergeCell ref="K161:N161"/>
    <mergeCell ref="O161:S161"/>
    <mergeCell ref="T161:X161"/>
    <mergeCell ref="A160:B160"/>
    <mergeCell ref="C160:H160"/>
    <mergeCell ref="I160:J160"/>
    <mergeCell ref="K160:N160"/>
    <mergeCell ref="O160:S160"/>
    <mergeCell ref="T160:X160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56:B156"/>
    <mergeCell ref="C156:H156"/>
    <mergeCell ref="I156:J156"/>
    <mergeCell ref="K156:N156"/>
    <mergeCell ref="O156:S156"/>
    <mergeCell ref="T156:X156"/>
    <mergeCell ref="A155:B155"/>
    <mergeCell ref="C155:H155"/>
    <mergeCell ref="I155:J155"/>
    <mergeCell ref="K155:N155"/>
    <mergeCell ref="O155:S155"/>
    <mergeCell ref="T155:X155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1:B151"/>
    <mergeCell ref="C151:H151"/>
    <mergeCell ref="I151:J151"/>
    <mergeCell ref="K151:N151"/>
    <mergeCell ref="O151:S151"/>
    <mergeCell ref="T151:X151"/>
    <mergeCell ref="A150:B150"/>
    <mergeCell ref="C150:H150"/>
    <mergeCell ref="I150:J150"/>
    <mergeCell ref="K150:N150"/>
    <mergeCell ref="O150:S150"/>
    <mergeCell ref="T150:X150"/>
    <mergeCell ref="A148:AE148"/>
    <mergeCell ref="A149:B149"/>
    <mergeCell ref="C149:H149"/>
    <mergeCell ref="I149:J149"/>
    <mergeCell ref="K149:N149"/>
    <mergeCell ref="O149:S149"/>
    <mergeCell ref="T149:X149"/>
    <mergeCell ref="T145:X145"/>
    <mergeCell ref="A146:B146"/>
    <mergeCell ref="C146:H146"/>
    <mergeCell ref="I146:J146"/>
    <mergeCell ref="K146:N146"/>
    <mergeCell ref="O146:S146"/>
    <mergeCell ref="T146:X146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A139:B139"/>
    <mergeCell ref="C139:H139"/>
    <mergeCell ref="I139:J139"/>
    <mergeCell ref="K139:N139"/>
    <mergeCell ref="O139:S139"/>
    <mergeCell ref="T139:X139"/>
    <mergeCell ref="A134:B134"/>
    <mergeCell ref="C134:H134"/>
    <mergeCell ref="I134:J134"/>
    <mergeCell ref="K134:N134"/>
    <mergeCell ref="O134:S134"/>
    <mergeCell ref="T134:X134"/>
    <mergeCell ref="A129:B129"/>
    <mergeCell ref="C129:H129"/>
    <mergeCell ref="I129:J129"/>
    <mergeCell ref="K129:N129"/>
    <mergeCell ref="O129:S129"/>
    <mergeCell ref="T129:X129"/>
    <mergeCell ref="O119:S119"/>
    <mergeCell ref="T119:X119"/>
    <mergeCell ref="A123:AE123"/>
    <mergeCell ref="A124:B124"/>
    <mergeCell ref="C124:H124"/>
    <mergeCell ref="I124:J124"/>
    <mergeCell ref="K124:N124"/>
    <mergeCell ref="O124:S124"/>
    <mergeCell ref="T124:X124"/>
    <mergeCell ref="A121:B121"/>
    <mergeCell ref="C116:H116"/>
    <mergeCell ref="A119:B119"/>
    <mergeCell ref="C119:H119"/>
    <mergeCell ref="I119:J119"/>
    <mergeCell ref="K119:N119"/>
    <mergeCell ref="I116:J116"/>
    <mergeCell ref="K116:N116"/>
    <mergeCell ref="A114:B114"/>
    <mergeCell ref="C114:H114"/>
    <mergeCell ref="I114:J114"/>
    <mergeCell ref="K114:N114"/>
    <mergeCell ref="O114:S114"/>
    <mergeCell ref="T114:X114"/>
    <mergeCell ref="A108:B108"/>
    <mergeCell ref="C108:H108"/>
    <mergeCell ref="I108:J108"/>
    <mergeCell ref="K108:N108"/>
    <mergeCell ref="O108:S108"/>
    <mergeCell ref="T108:X108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98:B99"/>
    <mergeCell ref="C98:G99"/>
    <mergeCell ref="I99:J99"/>
    <mergeCell ref="K99:N99"/>
    <mergeCell ref="O99:S99"/>
    <mergeCell ref="T99:X99"/>
    <mergeCell ref="T97:X97"/>
    <mergeCell ref="T96:X96"/>
    <mergeCell ref="I98:J98"/>
    <mergeCell ref="K98:N98"/>
    <mergeCell ref="O98:S98"/>
    <mergeCell ref="T98:X98"/>
    <mergeCell ref="C92:G93"/>
    <mergeCell ref="A97:B97"/>
    <mergeCell ref="C97:H97"/>
    <mergeCell ref="I97:J97"/>
    <mergeCell ref="K97:N97"/>
    <mergeCell ref="O97:S97"/>
    <mergeCell ref="I92:J92"/>
    <mergeCell ref="K92:N92"/>
    <mergeCell ref="O92:S92"/>
    <mergeCell ref="T92:X92"/>
    <mergeCell ref="A90:B91"/>
    <mergeCell ref="I93:J93"/>
    <mergeCell ref="K93:N93"/>
    <mergeCell ref="O93:S93"/>
    <mergeCell ref="T93:X93"/>
    <mergeCell ref="A92:B93"/>
    <mergeCell ref="C90:G91"/>
    <mergeCell ref="I90:J90"/>
    <mergeCell ref="K90:N90"/>
    <mergeCell ref="I85:J85"/>
    <mergeCell ref="K85:N85"/>
    <mergeCell ref="T85:X85"/>
    <mergeCell ref="O84:S84"/>
    <mergeCell ref="A88:B88"/>
    <mergeCell ref="C88:H88"/>
    <mergeCell ref="I88:J88"/>
    <mergeCell ref="K88:N88"/>
    <mergeCell ref="A84:B85"/>
    <mergeCell ref="AJ10:AJ11"/>
    <mergeCell ref="AL10:AL11"/>
    <mergeCell ref="A11:AE11"/>
    <mergeCell ref="A12:AE12"/>
    <mergeCell ref="AF12:AG12"/>
    <mergeCell ref="AJ16:AJ17"/>
    <mergeCell ref="AG16:AG17"/>
    <mergeCell ref="AL16:AL17"/>
    <mergeCell ref="I17:J17"/>
    <mergeCell ref="T15:X15"/>
    <mergeCell ref="A76:B77"/>
    <mergeCell ref="C76:G77"/>
    <mergeCell ref="I77:J77"/>
    <mergeCell ref="K77:N77"/>
    <mergeCell ref="O77:S77"/>
    <mergeCell ref="T77:X77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1:AE71"/>
    <mergeCell ref="C72:H72"/>
    <mergeCell ref="I72:J72"/>
    <mergeCell ref="K72:N72"/>
    <mergeCell ref="O72:S72"/>
    <mergeCell ref="T72:X72"/>
    <mergeCell ref="AJ66:AJ67"/>
    <mergeCell ref="AL66:AL67"/>
    <mergeCell ref="I67:J67"/>
    <mergeCell ref="K67:N67"/>
    <mergeCell ref="O67:S67"/>
    <mergeCell ref="T67:X67"/>
    <mergeCell ref="A66:B67"/>
    <mergeCell ref="I66:J66"/>
    <mergeCell ref="K66:N66"/>
    <mergeCell ref="O66:S66"/>
    <mergeCell ref="T66:X66"/>
    <mergeCell ref="AG66:AG67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J60:AJ61"/>
    <mergeCell ref="AL60:AL61"/>
    <mergeCell ref="I61:J61"/>
    <mergeCell ref="K61:N61"/>
    <mergeCell ref="O61:S61"/>
    <mergeCell ref="T61:X61"/>
    <mergeCell ref="A60:B61"/>
    <mergeCell ref="I60:J60"/>
    <mergeCell ref="K60:N60"/>
    <mergeCell ref="O60:S60"/>
    <mergeCell ref="T60:X60"/>
    <mergeCell ref="AG60:AG61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52:B53"/>
    <mergeCell ref="C52:G53"/>
    <mergeCell ref="I53:J53"/>
    <mergeCell ref="K53:N53"/>
    <mergeCell ref="O53:S53"/>
    <mergeCell ref="T53:X53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47:AE47"/>
    <mergeCell ref="C48:H48"/>
    <mergeCell ref="I48:J48"/>
    <mergeCell ref="K48:N48"/>
    <mergeCell ref="O48:S48"/>
    <mergeCell ref="T48:X48"/>
    <mergeCell ref="AJ42:AJ43"/>
    <mergeCell ref="AL42:AL43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G42:AG43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T36:X36"/>
    <mergeCell ref="AG36:AG37"/>
    <mergeCell ref="A33:B33"/>
    <mergeCell ref="C33:H33"/>
    <mergeCell ref="I35:J35"/>
    <mergeCell ref="K35:N35"/>
    <mergeCell ref="O35:S35"/>
    <mergeCell ref="T35:X35"/>
    <mergeCell ref="I33:J33"/>
    <mergeCell ref="K33:N33"/>
    <mergeCell ref="O33:S33"/>
    <mergeCell ref="T33:X33"/>
    <mergeCell ref="A28:B29"/>
    <mergeCell ref="C28:G29"/>
    <mergeCell ref="I29:J29"/>
    <mergeCell ref="K29:N29"/>
    <mergeCell ref="O29:S29"/>
    <mergeCell ref="T29:X29"/>
    <mergeCell ref="C25:H25"/>
    <mergeCell ref="I25:J25"/>
    <mergeCell ref="K25:N25"/>
    <mergeCell ref="O25:S25"/>
    <mergeCell ref="T25:X25"/>
    <mergeCell ref="I28:J28"/>
    <mergeCell ref="K28:N28"/>
    <mergeCell ref="O28:S28"/>
    <mergeCell ref="T28:X28"/>
    <mergeCell ref="A21:AE21"/>
    <mergeCell ref="A18:B19"/>
    <mergeCell ref="C24:H24"/>
    <mergeCell ref="I24:J24"/>
    <mergeCell ref="K24:N24"/>
    <mergeCell ref="O24:S24"/>
    <mergeCell ref="T24:X24"/>
    <mergeCell ref="C18:G19"/>
    <mergeCell ref="I18:J18"/>
    <mergeCell ref="K18:N18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T14:X14"/>
    <mergeCell ref="A15:B15"/>
    <mergeCell ref="C15:H15"/>
    <mergeCell ref="I15:J15"/>
    <mergeCell ref="K15:N15"/>
    <mergeCell ref="O15:S15"/>
    <mergeCell ref="A5:AE5"/>
    <mergeCell ref="A8:AE8"/>
    <mergeCell ref="A6:AE6"/>
    <mergeCell ref="A7:AD7"/>
    <mergeCell ref="A9:AE9"/>
    <mergeCell ref="A14:B14"/>
    <mergeCell ref="C14:H14"/>
    <mergeCell ref="I14:J14"/>
    <mergeCell ref="K14:N14"/>
    <mergeCell ref="O14:S14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2:AE22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C84:G85"/>
    <mergeCell ref="AG84:AG85"/>
    <mergeCell ref="AJ84:AJ85"/>
    <mergeCell ref="AL84:AL85"/>
    <mergeCell ref="A87:AE87"/>
    <mergeCell ref="AF87:AG87"/>
    <mergeCell ref="O85:S85"/>
    <mergeCell ref="I84:J84"/>
    <mergeCell ref="K84:N84"/>
    <mergeCell ref="T84:X84"/>
    <mergeCell ref="O88:S88"/>
    <mergeCell ref="T88:X88"/>
    <mergeCell ref="A89:B89"/>
    <mergeCell ref="C89:H89"/>
    <mergeCell ref="I89:J89"/>
    <mergeCell ref="K89:N89"/>
    <mergeCell ref="O89:S89"/>
    <mergeCell ref="T89:X89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G92:AG93"/>
    <mergeCell ref="AJ92:AJ93"/>
    <mergeCell ref="AL92:AL93"/>
    <mergeCell ref="A95:AE95"/>
    <mergeCell ref="AF95:AG95"/>
    <mergeCell ref="A96:B96"/>
    <mergeCell ref="C96:H96"/>
    <mergeCell ref="I96:J96"/>
    <mergeCell ref="K96:N96"/>
    <mergeCell ref="O96:S96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J100:AJ101"/>
    <mergeCell ref="AL100:AL101"/>
    <mergeCell ref="I101:J101"/>
    <mergeCell ref="K101:N101"/>
    <mergeCell ref="O101:S101"/>
    <mergeCell ref="T101:X101"/>
    <mergeCell ref="AF104:AG104"/>
    <mergeCell ref="A106:B106"/>
    <mergeCell ref="C106:H106"/>
    <mergeCell ref="I106:J106"/>
    <mergeCell ref="K106:N106"/>
    <mergeCell ref="O106:S106"/>
    <mergeCell ref="T106:X106"/>
    <mergeCell ref="A110:AE110"/>
    <mergeCell ref="A112:AE112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O116:S116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6:B116"/>
    <mergeCell ref="C121:H121"/>
    <mergeCell ref="I121:J121"/>
    <mergeCell ref="K121:N121"/>
    <mergeCell ref="O121:S121"/>
    <mergeCell ref="T121:X121"/>
    <mergeCell ref="AF123:AG123"/>
    <mergeCell ref="A125:B125"/>
    <mergeCell ref="C125:H125"/>
    <mergeCell ref="I125:J125"/>
    <mergeCell ref="K125:N125"/>
    <mergeCell ref="O125:S125"/>
    <mergeCell ref="T125:X125"/>
    <mergeCell ref="I126:J126"/>
    <mergeCell ref="K126:N126"/>
    <mergeCell ref="O126:S126"/>
    <mergeCell ref="T126:X126"/>
    <mergeCell ref="A128:AE128"/>
    <mergeCell ref="AF128:AG128"/>
    <mergeCell ref="A126:B126"/>
    <mergeCell ref="C126:H126"/>
    <mergeCell ref="A130:B130"/>
    <mergeCell ref="C130:H130"/>
    <mergeCell ref="I130:J130"/>
    <mergeCell ref="K130:N130"/>
    <mergeCell ref="O130:S130"/>
    <mergeCell ref="T130:X130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5:B135"/>
    <mergeCell ref="C135:H135"/>
    <mergeCell ref="I135:J135"/>
    <mergeCell ref="K135:N135"/>
    <mergeCell ref="O135:S135"/>
    <mergeCell ref="T135:X135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40:B140"/>
    <mergeCell ref="C140:H140"/>
    <mergeCell ref="I140:J140"/>
    <mergeCell ref="K140:N140"/>
    <mergeCell ref="O140:S140"/>
    <mergeCell ref="T140:X140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67:B167"/>
    <mergeCell ref="C167:H167"/>
    <mergeCell ref="I167:J167"/>
    <mergeCell ref="K167:N167"/>
    <mergeCell ref="O167:S167"/>
    <mergeCell ref="T167:X167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C173:H173"/>
    <mergeCell ref="I173:J173"/>
    <mergeCell ref="K173:N173"/>
    <mergeCell ref="O173:S173"/>
    <mergeCell ref="T173:X173"/>
    <mergeCell ref="AF175:AG175"/>
    <mergeCell ref="A177:B177"/>
    <mergeCell ref="C177:H177"/>
    <mergeCell ref="I177:J177"/>
    <mergeCell ref="K177:N177"/>
    <mergeCell ref="O177:S177"/>
    <mergeCell ref="T177:X177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82:B182"/>
    <mergeCell ref="C182:H182"/>
    <mergeCell ref="I182:J182"/>
    <mergeCell ref="K182:N182"/>
    <mergeCell ref="O182:S182"/>
    <mergeCell ref="T182:X182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7:B187"/>
    <mergeCell ref="C187:H187"/>
    <mergeCell ref="I187:J187"/>
    <mergeCell ref="K187:N187"/>
    <mergeCell ref="O187:S187"/>
    <mergeCell ref="T187:X187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92:B192"/>
    <mergeCell ref="C192:H192"/>
    <mergeCell ref="I192:J192"/>
    <mergeCell ref="K192:N192"/>
    <mergeCell ref="O192:S192"/>
    <mergeCell ref="T192:X192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7:B197"/>
    <mergeCell ref="C197:H197"/>
    <mergeCell ref="I197:J197"/>
    <mergeCell ref="K197:N197"/>
    <mergeCell ref="O197:S197"/>
    <mergeCell ref="T197:X197"/>
    <mergeCell ref="A198:B198"/>
    <mergeCell ref="C198:H198"/>
    <mergeCell ref="I198:J198"/>
    <mergeCell ref="K198:N198"/>
    <mergeCell ref="O198:S198"/>
    <mergeCell ref="T198:X198"/>
    <mergeCell ref="A200:AE200"/>
    <mergeCell ref="AF200:AG200"/>
    <mergeCell ref="A201:B201"/>
    <mergeCell ref="C201:H201"/>
    <mergeCell ref="I201:J201"/>
    <mergeCell ref="K201:N201"/>
    <mergeCell ref="O201:S201"/>
    <mergeCell ref="T201:X201"/>
    <mergeCell ref="A202:B202"/>
    <mergeCell ref="C202:H202"/>
    <mergeCell ref="I202:J202"/>
    <mergeCell ref="K202:N202"/>
    <mergeCell ref="O202:S202"/>
    <mergeCell ref="T202:X202"/>
    <mergeCell ref="A203:B203"/>
    <mergeCell ref="C203:H203"/>
    <mergeCell ref="I203:J203"/>
    <mergeCell ref="K203:N203"/>
    <mergeCell ref="O203:S203"/>
    <mergeCell ref="T203:X203"/>
    <mergeCell ref="I206:J206"/>
    <mergeCell ref="K206:N206"/>
    <mergeCell ref="O206:S206"/>
    <mergeCell ref="T206:X206"/>
    <mergeCell ref="A207:B207"/>
    <mergeCell ref="C207:H207"/>
    <mergeCell ref="I207:J207"/>
    <mergeCell ref="K207:N207"/>
    <mergeCell ref="O207:S207"/>
    <mergeCell ref="T207:X207"/>
    <mergeCell ref="A208:B208"/>
    <mergeCell ref="C208:H208"/>
    <mergeCell ref="I208:J208"/>
    <mergeCell ref="K208:N208"/>
    <mergeCell ref="O208:S208"/>
    <mergeCell ref="T208:X208"/>
    <mergeCell ref="A210:AE210"/>
    <mergeCell ref="AF210:AG210"/>
    <mergeCell ref="A211:B211"/>
    <mergeCell ref="C211:H211"/>
    <mergeCell ref="I211:J211"/>
    <mergeCell ref="K211:N211"/>
    <mergeCell ref="O211:S211"/>
    <mergeCell ref="T211:X211"/>
    <mergeCell ref="A212:B212"/>
    <mergeCell ref="C212:H212"/>
    <mergeCell ref="I212:J212"/>
    <mergeCell ref="K212:N212"/>
    <mergeCell ref="O212:S212"/>
    <mergeCell ref="T212:X212"/>
    <mergeCell ref="A213:B213"/>
    <mergeCell ref="C213:H213"/>
    <mergeCell ref="I213:J213"/>
    <mergeCell ref="K213:N213"/>
    <mergeCell ref="O213:S213"/>
    <mergeCell ref="T213:X213"/>
    <mergeCell ref="A215:AE215"/>
    <mergeCell ref="AF215:AG215"/>
    <mergeCell ref="A216:B216"/>
    <mergeCell ref="C216:H216"/>
    <mergeCell ref="I216:J216"/>
    <mergeCell ref="K216:N216"/>
    <mergeCell ref="O216:S216"/>
    <mergeCell ref="T216:X216"/>
    <mergeCell ref="A217:B217"/>
    <mergeCell ref="C217:H217"/>
    <mergeCell ref="I217:J217"/>
    <mergeCell ref="K217:N217"/>
    <mergeCell ref="O217:S217"/>
    <mergeCell ref="T217:X217"/>
    <mergeCell ref="A218:B218"/>
    <mergeCell ref="C218:H218"/>
    <mergeCell ref="I218:J218"/>
    <mergeCell ref="K218:N218"/>
    <mergeCell ref="O218:S218"/>
    <mergeCell ref="T218:X218"/>
    <mergeCell ref="A222:AE222"/>
    <mergeCell ref="A223:AE223"/>
    <mergeCell ref="A224:H225"/>
    <mergeCell ref="I224:N224"/>
    <mergeCell ref="O224:S224"/>
    <mergeCell ref="T224:X224"/>
    <mergeCell ref="I225:N225"/>
    <mergeCell ref="O225:S225"/>
    <mergeCell ref="T225:X225"/>
    <mergeCell ref="A226:H226"/>
    <mergeCell ref="I226:N226"/>
    <mergeCell ref="O226:S226"/>
    <mergeCell ref="T226:X226"/>
    <mergeCell ref="A227:H228"/>
    <mergeCell ref="I227:N227"/>
    <mergeCell ref="O227:S227"/>
    <mergeCell ref="T227:X227"/>
    <mergeCell ref="I228:AA228"/>
    <mergeCell ref="A229:H230"/>
    <mergeCell ref="I229:N229"/>
    <mergeCell ref="O229:S229"/>
    <mergeCell ref="T229:X229"/>
    <mergeCell ref="I230:AA230"/>
    <mergeCell ref="AB230:AE230"/>
    <mergeCell ref="A231:H232"/>
    <mergeCell ref="I231:N231"/>
    <mergeCell ref="O231:S231"/>
    <mergeCell ref="T231:X231"/>
    <mergeCell ref="I232:AA232"/>
    <mergeCell ref="AB232:AE232"/>
    <mergeCell ref="AB236:AE236"/>
    <mergeCell ref="A233:H234"/>
    <mergeCell ref="I233:N233"/>
    <mergeCell ref="O233:S233"/>
    <mergeCell ref="T233:X233"/>
    <mergeCell ref="I234:AA234"/>
    <mergeCell ref="AB234:AE234"/>
    <mergeCell ref="A239:H240"/>
    <mergeCell ref="I239:N239"/>
    <mergeCell ref="O239:S239"/>
    <mergeCell ref="T239:X239"/>
    <mergeCell ref="I240:AA240"/>
    <mergeCell ref="A235:H236"/>
    <mergeCell ref="I235:N235"/>
    <mergeCell ref="O235:S235"/>
    <mergeCell ref="T235:X235"/>
    <mergeCell ref="I236:AA236"/>
    <mergeCell ref="AB240:AE240"/>
    <mergeCell ref="C245:AE245"/>
    <mergeCell ref="C247:AE247"/>
    <mergeCell ref="C248:AF248"/>
    <mergeCell ref="C249:AE249"/>
    <mergeCell ref="A237:H238"/>
    <mergeCell ref="I237:N237"/>
    <mergeCell ref="O237:S237"/>
    <mergeCell ref="T237:X237"/>
    <mergeCell ref="I238:AA2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2019-02-11T06:55:04Z</dcterms:modified>
  <cp:category/>
  <cp:version/>
  <cp:contentType/>
  <cp:contentStatus/>
</cp:coreProperties>
</file>