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1"/>
  </bookViews>
  <sheets>
    <sheet name="Суб_без коэф" sheetId="1" r:id="rId1"/>
    <sheet name="Суб _ 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'Суб_без коэф'!bhg</definedName>
    <definedName name="bhg">[0]!bhg</definedName>
    <definedName name="CompOt" localSheetId="0">'Суб_без коэф'!CompOt</definedName>
    <definedName name="CompOt">[0]!CompOt</definedName>
    <definedName name="CompRas" localSheetId="0">'Суб_без коэф'!CompRas</definedName>
    <definedName name="CompRas">[0]!CompRas</definedName>
    <definedName name="ew" localSheetId="0">'Суб_без коэф'!ew</definedName>
    <definedName name="ew">[0]!ew</definedName>
    <definedName name="fg" localSheetId="0">'Суб_без коэф'!fg</definedName>
    <definedName name="fg">[0]!fg</definedName>
    <definedName name="fghy" localSheetId="0">'Суб_без коэф'!fghy</definedName>
    <definedName name="fghy">[0]!fghy</definedName>
    <definedName name="jhu" localSheetId="0">'Суб_без коэф'!jhu</definedName>
    <definedName name="jhu">[0]!jhu</definedName>
    <definedName name="ke" localSheetId="0">'Суб_без коэф'!ke</definedName>
    <definedName name="ke">[0]!ke</definedName>
    <definedName name="kkk" localSheetId="0">'Суб_без коэф'!kkk</definedName>
    <definedName name="kkk">[0]!kkk</definedName>
    <definedName name="l" localSheetId="0">'Суб_без коэф'!l</definedName>
    <definedName name="l">[0]!l</definedName>
    <definedName name="mj" localSheetId="0">'Суб_без коэф'!mj</definedName>
    <definedName name="mj">[0]!mj</definedName>
    <definedName name="nh" localSheetId="0">'Суб_без коэф'!nh</definedName>
    <definedName name="nh">[0]!nh</definedName>
    <definedName name="njh" localSheetId="0">'Суб_без коэф'!njh</definedName>
    <definedName name="njh">[0]!njh</definedName>
    <definedName name="q" localSheetId="0">'Суб_без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'Суб_без коэф'!tyt</definedName>
    <definedName name="tyt">[0]!tyt</definedName>
    <definedName name="yui" localSheetId="0">'Суб_без коэф'!yui</definedName>
    <definedName name="yui">[0]!yui</definedName>
    <definedName name="второй">#REF!</definedName>
    <definedName name="дек.">'[4]кап.ремонт'!$AY:$AY</definedName>
    <definedName name="ен" localSheetId="0">'Суб_без коэф'!ен</definedName>
    <definedName name="ен">[0]!ен</definedName>
    <definedName name="ке" localSheetId="0">'Суб_без коэф'!ке</definedName>
    <definedName name="ке">[0]!ке</definedName>
    <definedName name="лд" localSheetId="0">'Суб_без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'Суб_без коэф'!не</definedName>
    <definedName name="не">[0]!не</definedName>
    <definedName name="_xlnm.Print_Area" localSheetId="0">'Суб_без коэф'!$A$1:$AF$147</definedName>
    <definedName name="первый">#REF!</definedName>
    <definedName name="р" localSheetId="0">'Суб_без коэф'!р</definedName>
    <definedName name="р">[0]!р</definedName>
    <definedName name="т" localSheetId="0">'Суб_без коэф'!т</definedName>
    <definedName name="т">[0]!т</definedName>
    <definedName name="третий">#REF!</definedName>
    <definedName name="цу" localSheetId="0">'Суб_без коэф'!цу</definedName>
    <definedName name="цу">[0]!цу</definedName>
    <definedName name="четвертый">#REF!</definedName>
    <definedName name="ю" localSheetId="0">'Суб_без коэф'!ю</definedName>
    <definedName name="ю">[0]!ю</definedName>
    <definedName name="юж" localSheetId="0">'Суб_без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<sst xmlns="http://schemas.openxmlformats.org/spreadsheetml/2006/main" count="535" uniqueCount="96">
  <si>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</si>
  <si>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</si>
  <si>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с. Субботино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</si>
  <si>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</si>
  <si>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</si>
  <si>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</si>
  <si>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</si>
  <si>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</si>
  <si>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</si>
  <si>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</si>
  <si>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</si>
  <si>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</si>
  <si>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</si>
  <si>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</si>
  <si>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</si>
  <si>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</si>
  <si>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</si>
  <si>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</si>
  <si>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</si>
  <si>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</si>
  <si>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</si>
  <si>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</si>
  <si>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</si>
  <si>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Примечание:</t>
  </si>
  <si>
    <t>1.</t>
  </si>
  <si>
    <t>Утверждаю:</t>
  </si>
  <si>
    <t>(для населения)</t>
  </si>
  <si>
    <t>Компоненты</t>
  </si>
  <si>
    <t>Тариф на
ед.изм.
(с НДС),руб.</t>
  </si>
  <si>
    <t>руб./ куб.м</t>
  </si>
  <si>
    <t>2. При отсутствии приборов учета   (на 1 человека в месяц)</t>
  </si>
  <si>
    <t>руб./на 1 чел.</t>
  </si>
  <si>
    <t>рост</t>
  </si>
  <si>
    <t>руб./ кв.м</t>
  </si>
  <si>
    <t>3.</t>
  </si>
  <si>
    <t>Норматив
 нагрева воды*
Гкал/куб.м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</si>
  <si>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</si>
  <si>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</si>
  <si>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</si>
  <si>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</si>
  <si>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</si>
  <si>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</si>
  <si>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</si>
  <si>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</si>
  <si>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</si>
  <si>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</si>
  <si>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</si>
  <si>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Постановление Правительства Красноярского края от 30.07.2013г. № 370-п "Об утверждении нормативов потребления коммунальных услуг по холодному водоснабжению, горячему водоснабжению и водоотведению в жилых помещениях и на общедомовые нужды"с изменениями, (в редакции Постановления Правительства Красноярского края от 09.10.2015г. № 541-п)</t>
  </si>
  <si>
    <t>Мартынова Елена Дмитриевна</t>
  </si>
  <si>
    <t>3-44-79</t>
  </si>
  <si>
    <t xml:space="preserve"> </t>
  </si>
  <si>
    <t>руб./кв.м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</si>
  <si>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</si>
  <si>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</si>
  <si>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</si>
  <si>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</si>
  <si>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</si>
  <si>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</si>
  <si>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</si>
  <si>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</si>
  <si>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</si>
  <si>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</si>
  <si>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</si>
  <si>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</si>
  <si>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</si>
  <si>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</si>
  <si>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 xml:space="preserve"> 9 этажные многоквартирные 
жилые дома со стенами из панелей, блоков после 1999 года постройки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</si>
  <si>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</si>
  <si>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</si>
  <si>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</si>
  <si>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</si>
  <si>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</si>
  <si>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</si>
  <si>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</si>
  <si>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</si>
  <si>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</si>
  <si>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8 = гр. 6 + гр.7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</si>
  <si>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раздел VII  п.26(1) - горячая вода.</t>
  </si>
  <si>
    <t>С неизолированными стояками 
с полотенцесушителем</t>
  </si>
  <si>
    <t>С неизолированными стояками 
без полотенцесушителей</t>
  </si>
  <si>
    <t>*Норматив расхода тепловой энергии, используемой на подогрев холодной воды для предоставления коммунальной услуги по горячему водоснабжению принят Постановлением Правительства Красноярского края № 276-п от 17.05.2017г с 01.06.2017г., Приложение № 75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</si>
  <si>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</si>
  <si>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</si>
  <si>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</si>
  <si>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</si>
  <si>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</si>
  <si>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0,4</t>
  </si>
  <si>
    <t>7=гр. 5+гр.6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</si>
  <si>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п.2(2)- отопление, п.4а(1).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</si>
  <si>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</si>
  <si>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</si>
  <si>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</si>
  <si>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 xml:space="preserve"> 3-4 этажные многоквартирные 
и жилые дома со стенами из камня, кирпича до 1999 года постройки включительно</t>
  </si>
  <si>
    <t xml:space="preserve"> 3-4 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</si>
  <si>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и жилые дома со стенами из камня, кирпича после 1999 года постройки </t>
  </si>
  <si>
    <t xml:space="preserve">Трехэтажные многоквартирные 
и жилые дома со стенами из камня, кирпича после 1999 года постройки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</si>
</sst>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%"/>
    <numFmt numFmtId="176" formatCode="#,##0.000"/>
    <numFmt numFmtId="177" formatCode="_-* #,##0.000_р_._-;\-* #,##0.000_р_._-;_-* &quot;-&quot;??_р_._-;_-@_-"/>
    <numFmt numFmtId="178" formatCode="_(* #,##0.00_);_(* \(#,##0.00\);_(* &quot;-&quot;??_);_(@_)"/>
    <numFmt numFmtId="179" formatCode="#,##0.00_ ;\-#,##0.00\ "/>
    <numFmt numFmtId="180" formatCode="_-* #,##0.0_р_._-;\-* #,##0.0_р_._-;_-* &quot;-&quot;??_р_._-;_-@_-"/>
    <numFmt numFmtId="181" formatCode="_-* #,##0_р_._-;\-* #,##0_р_._-;_-* &quot;-&quot;??_р_._-;_-@_-"/>
    <numFmt numFmtId="182" formatCode="_(* #,##0.0000_);_(* \(#,##0.0000\);_(* &quot;-&quot;??_);_(@_)"/>
    <numFmt numFmtId="183" formatCode="_-* #,##0.0000_р_._-;\-* #,##0.0000_р_._-;_-* &quot;-&quot;??_р_._-;_-@_-"/>
    <numFmt numFmtId="184" formatCode="General_)"/>
    <numFmt numFmtId="185" formatCode="mmm/yyyy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#,##0.0"/>
    <numFmt numFmtId="190" formatCode="#,##0.00000"/>
    <numFmt numFmtId="191" formatCode="#,##0.000000_р_.;\-#,##0.000000_р_."/>
    <numFmt numFmtId="192" formatCode="0.000%"/>
    <numFmt numFmtId="193" formatCode="_(* #,##0.0_);_(* \(#,##0.0\);_(* &quot;-&quot;??_);_(@_)"/>
    <numFmt numFmtId="194" formatCode="_(* #,##0.00000_);_(* \(#,##0.00000\);_(* &quot;-&quot;??_);_(@_)"/>
    <numFmt numFmtId="195" formatCode="_-* #,##0.00000_р_._-;\-* #,##0.00000_р_._-;_-* &quot;-&quot;?????_р_._-;_-@_-"/>
    <numFmt numFmtId="196" formatCode="0.00000000000000"/>
    <numFmt numFmtId="197" formatCode="_-* #,##0.0_р_._-;\-* #,##0.0_р_._-;_-* &quot;-&quot;?_р_._-;_-@_-"/>
    <numFmt numFmtId="198" formatCode="#,##0.00_р_."/>
    <numFmt numFmtId="199" formatCode="#,##0.00_ ;[Red]\-#,##0.00\ "/>
    <numFmt numFmtId="200" formatCode="_(* #,##0.000_);_(* \(#,##0.000\);_(* &quot;-&quot;??_);_(@_)"/>
    <numFmt numFmtId="201" formatCode="#,##0.00000_ ;[Red]\-#,##0.00000\ "/>
    <numFmt numFmtId="202" formatCode="_(* #,##0_);_(* \(#,##0\);_(* &quot;-&quot;??_);_(@_)"/>
    <numFmt numFmtId="203" formatCode="_-* #,##0.00_р_._-;\-* #,##0.00_р_._-;_-* &quot;-&quot;?_р_._-;_-@_-"/>
    <numFmt numFmtId="204" formatCode="0.00_ ;[Red]\-0.00\ "/>
    <numFmt numFmtId="205" formatCode="#,##0.00000_ ;\-#,##0.00000\ 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_р_._-;\-* #,##0.000_р_._-;_-* &quot;-&quot;??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0"/>
    <numFmt numFmtId="214" formatCode="0.0000"/>
    <numFmt numFmtId="215" formatCode="_-* #,##0.0000_р_._-;\-* #,##0.0000_р_._-;_-* &quot;-&quot;????_р_._-;_-@_-"/>
    <numFmt numFmtId="216" formatCode="_-* #,##0.000_р_._-;\-* #,##0.000_р_._-;_-* &quot;-&quot;????_р_._-;_-@_-"/>
    <numFmt numFmtId="217" formatCode="_-* #,##0.00_р_._-;\-* #,##0.00_р_._-;_-* &quot;-&quot;??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3"/>
      <name val="Arial Cyr"/>
      <family val="0"/>
    </font>
    <font>
      <b/>
      <sz val="8"/>
      <color indexed="12"/>
      <name val="Arial Cyr"/>
      <family val="0"/>
    </font>
    <font>
      <b/>
      <i/>
      <u val="single"/>
      <sz val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sz val="11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 style="thin"/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4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4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 wrapText="1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2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center"/>
    </xf>
    <xf numFmtId="0" fontId="41" fillId="0" borderId="13" xfId="0" applyFont="1" applyBorder="1" applyAlignment="1">
      <alignment/>
    </xf>
    <xf numFmtId="4" fontId="0" fillId="24" borderId="14" xfId="0" applyNumberFormat="1" applyFill="1" applyBorder="1" applyAlignment="1">
      <alignment horizontal="center" vertical="center"/>
    </xf>
    <xf numFmtId="4" fontId="0" fillId="24" borderId="15" xfId="0" applyNumberForma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0" fillId="0" borderId="12" xfId="0" applyFont="1" applyBorder="1" applyAlignment="1">
      <alignment/>
    </xf>
    <xf numFmtId="0" fontId="31" fillId="0" borderId="0" xfId="0" applyFont="1" applyAlignment="1">
      <alignment horizontal="center" wrapText="1"/>
    </xf>
    <xf numFmtId="171" fontId="0" fillId="24" borderId="14" xfId="0" applyNumberFormat="1" applyFill="1" applyBorder="1" applyAlignment="1">
      <alignment vertical="center"/>
    </xf>
    <xf numFmtId="0" fontId="40" fillId="0" borderId="0" xfId="56" applyFont="1">
      <alignment/>
      <protection/>
    </xf>
    <xf numFmtId="14" fontId="41" fillId="0" borderId="16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3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44" fillId="0" borderId="0" xfId="0" applyFont="1" applyAlignment="1">
      <alignment/>
    </xf>
    <xf numFmtId="0" fontId="34" fillId="0" borderId="0" xfId="0" applyFont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5" xfId="0" applyBorder="1" applyAlignment="1">
      <alignment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171" fontId="0" fillId="24" borderId="18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1" fontId="0" fillId="24" borderId="18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14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0" fillId="0" borderId="17" xfId="0" applyBorder="1" applyAlignment="1">
      <alignment horizontal="center" wrapText="1"/>
    </xf>
    <xf numFmtId="2" fontId="32" fillId="0" borderId="17" xfId="0" applyNumberFormat="1" applyFont="1" applyBorder="1" applyAlignment="1">
      <alignment horizontal="center"/>
    </xf>
    <xf numFmtId="171" fontId="32" fillId="0" borderId="17" xfId="0" applyNumberFormat="1" applyFont="1" applyBorder="1" applyAlignment="1">
      <alignment horizontal="center"/>
    </xf>
    <xf numFmtId="0" fontId="31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171" fontId="32" fillId="0" borderId="20" xfId="64" applyNumberFormat="1" applyFont="1" applyBorder="1" applyAlignment="1">
      <alignment horizontal="center" vertical="center"/>
    </xf>
    <xf numFmtId="179" fontId="32" fillId="0" borderId="19" xfId="64" applyNumberFormat="1" applyFont="1" applyBorder="1" applyAlignment="1">
      <alignment horizontal="center" vertical="center"/>
    </xf>
    <xf numFmtId="179" fontId="32" fillId="0" borderId="21" xfId="64" applyNumberFormat="1" applyFont="1" applyBorder="1" applyAlignment="1">
      <alignment horizontal="center" vertical="center"/>
    </xf>
    <xf numFmtId="179" fontId="32" fillId="0" borderId="20" xfId="64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justify"/>
    </xf>
    <xf numFmtId="0" fontId="0" fillId="0" borderId="0" xfId="0" applyBorder="1" applyAlignment="1">
      <alignment horizontal="center"/>
    </xf>
    <xf numFmtId="171" fontId="32" fillId="0" borderId="0" xfId="64" applyFont="1" applyBorder="1" applyAlignment="1">
      <alignment/>
    </xf>
    <xf numFmtId="183" fontId="32" fillId="0" borderId="0" xfId="64" applyNumberFormat="1" applyFont="1" applyBorder="1" applyAlignment="1">
      <alignment/>
    </xf>
    <xf numFmtId="171" fontId="32" fillId="0" borderId="0" xfId="0" applyNumberFormat="1" applyFont="1" applyBorder="1" applyAlignment="1">
      <alignment horizontal="center"/>
    </xf>
    <xf numFmtId="171" fontId="0" fillId="24" borderId="0" xfId="0" applyNumberFormat="1" applyFill="1" applyBorder="1" applyAlignment="1">
      <alignment horizontal="center" vertical="center"/>
    </xf>
    <xf numFmtId="171" fontId="0" fillId="24" borderId="0" xfId="0" applyNumberFormat="1" applyFill="1" applyBorder="1" applyAlignment="1">
      <alignment vertical="center"/>
    </xf>
    <xf numFmtId="0" fontId="31" fillId="0" borderId="21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213" fontId="11" fillId="0" borderId="19" xfId="64" applyNumberFormat="1" applyFont="1" applyBorder="1" applyAlignment="1">
      <alignment horizontal="center" vertical="center"/>
    </xf>
    <xf numFmtId="213" fontId="11" fillId="0" borderId="21" xfId="64" applyNumberFormat="1" applyFont="1" applyBorder="1" applyAlignment="1">
      <alignment horizontal="center" vertical="center"/>
    </xf>
    <xf numFmtId="213" fontId="11" fillId="0" borderId="20" xfId="64" applyNumberFormat="1" applyFont="1" applyBorder="1" applyAlignment="1">
      <alignment horizontal="center" vertical="center"/>
    </xf>
    <xf numFmtId="171" fontId="32" fillId="0" borderId="17" xfId="64" applyNumberFormat="1" applyFont="1" applyBorder="1" applyAlignment="1">
      <alignment horizontal="center" vertical="center"/>
    </xf>
    <xf numFmtId="179" fontId="32" fillId="0" borderId="17" xfId="64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183" fontId="32" fillId="0" borderId="17" xfId="64" applyNumberFormat="1" applyFont="1" applyBorder="1" applyAlignment="1">
      <alignment/>
    </xf>
    <xf numFmtId="171" fontId="32" fillId="0" borderId="17" xfId="64" applyFont="1" applyBorder="1" applyAlignment="1">
      <alignment/>
    </xf>
    <xf numFmtId="171" fontId="0" fillId="24" borderId="14" xfId="0" applyNumberFormat="1" applyFill="1" applyBorder="1" applyAlignment="1">
      <alignment horizontal="center" vertical="center"/>
    </xf>
    <xf numFmtId="171" fontId="0" fillId="24" borderId="15" xfId="0" applyNumberFormat="1" applyFill="1" applyBorder="1" applyAlignment="1">
      <alignment horizontal="center" vertical="center"/>
    </xf>
    <xf numFmtId="171" fontId="0" fillId="24" borderId="14" xfId="0" applyNumberFormat="1" applyFill="1" applyBorder="1" applyAlignment="1">
      <alignment vertical="center"/>
    </xf>
    <xf numFmtId="171" fontId="0" fillId="24" borderId="15" xfId="0" applyNumberFormat="1" applyFill="1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5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37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171" fontId="11" fillId="0" borderId="17" xfId="64" applyFont="1" applyBorder="1" applyAlignment="1">
      <alignment/>
    </xf>
    <xf numFmtId="177" fontId="32" fillId="0" borderId="17" xfId="64" applyNumberFormat="1" applyFont="1" applyBorder="1" applyAlignment="1">
      <alignment/>
    </xf>
    <xf numFmtId="0" fontId="0" fillId="0" borderId="17" xfId="0" applyBorder="1" applyAlignment="1">
      <alignment horizontal="center"/>
    </xf>
    <xf numFmtId="183" fontId="11" fillId="0" borderId="17" xfId="64" applyNumberFormat="1" applyFont="1" applyBorder="1" applyAlignment="1">
      <alignment/>
    </xf>
    <xf numFmtId="0" fontId="3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171" fontId="32" fillId="0" borderId="19" xfId="64" applyNumberFormat="1" applyFont="1" applyBorder="1" applyAlignment="1">
      <alignment horizontal="center" vertical="center"/>
    </xf>
    <xf numFmtId="171" fontId="32" fillId="0" borderId="21" xfId="64" applyNumberFormat="1" applyFont="1" applyBorder="1" applyAlignment="1">
      <alignment horizontal="center" vertical="center"/>
    </xf>
    <xf numFmtId="171" fontId="32" fillId="0" borderId="20" xfId="64" applyNumberFormat="1" applyFont="1" applyBorder="1" applyAlignment="1">
      <alignment horizontal="center" vertical="center"/>
    </xf>
    <xf numFmtId="179" fontId="32" fillId="0" borderId="19" xfId="64" applyNumberFormat="1" applyFont="1" applyBorder="1" applyAlignment="1">
      <alignment horizontal="center" vertical="center"/>
    </xf>
    <xf numFmtId="179" fontId="32" fillId="0" borderId="21" xfId="64" applyNumberFormat="1" applyFont="1" applyBorder="1" applyAlignment="1">
      <alignment horizontal="center" vertical="center"/>
    </xf>
    <xf numFmtId="179" fontId="32" fillId="0" borderId="20" xfId="64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175" fontId="0" fillId="24" borderId="14" xfId="61" applyNumberFormat="1" applyFill="1" applyBorder="1" applyAlignment="1">
      <alignment horizontal="center" vertical="center"/>
    </xf>
    <xf numFmtId="175" fontId="0" fillId="24" borderId="15" xfId="61" applyNumberFormat="1" applyFill="1" applyBorder="1" applyAlignment="1">
      <alignment horizontal="center" vertical="center"/>
    </xf>
    <xf numFmtId="175" fontId="0" fillId="24" borderId="14" xfId="61" applyNumberFormat="1" applyFill="1" applyBorder="1" applyAlignment="1">
      <alignment horizontal="center" vertical="center"/>
    </xf>
    <xf numFmtId="175" fontId="0" fillId="24" borderId="15" xfId="61" applyNumberFormat="1" applyFill="1" applyBorder="1" applyAlignment="1">
      <alignment horizontal="center" vertical="center"/>
    </xf>
    <xf numFmtId="171" fontId="0" fillId="0" borderId="0" xfId="64" applyAlignment="1">
      <alignment/>
    </xf>
    <xf numFmtId="179" fontId="0" fillId="0" borderId="0" xfId="64" applyNumberFormat="1" applyBorder="1" applyAlignment="1">
      <alignment horizontal="center" vertical="center"/>
    </xf>
    <xf numFmtId="175" fontId="0" fillId="24" borderId="18" xfId="61" applyNumberFormat="1" applyFill="1" applyBorder="1" applyAlignment="1">
      <alignment horizontal="center" vertical="center"/>
    </xf>
    <xf numFmtId="175" fontId="0" fillId="24" borderId="0" xfId="61" applyNumberFormat="1" applyFill="1" applyBorder="1" applyAlignment="1">
      <alignment horizontal="center" vertical="center"/>
    </xf>
  </cellXfs>
  <cellStyles count="55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2;&#1086;&#1080;%20&#1076;&#1086;&#1082;&#1091;&#1084;&#1077;&#1085;&#1090;&#1099;\&#1040;%20&#1054;&#1051;&#1068;&#1043;&#1040;\&#1061;&#1048;&#1052;.&#1074;&#1086;&#1076;&#1072;\2018\&#1061;&#1080;&#1084;&#1074;&#1086;&#1076;&#1072;%20-%202018%201-&#1077;%20&#1087;&#1086;&#1083;&#1091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lena\Documents\&#1040;%20&#1054;&#1051;&#1068;&#1043;&#1040;\&#1061;&#1048;&#1052;.&#1074;&#1086;&#1076;&#1072;\2019\&#1061;&#1080;&#1084;&#1074;&#1086;&#1076;&#1072;%20-%202019%201-&#1077;%20&#1087;&#1086;&#1083;&#1091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2"/>
      <sheetName val="Шуш_2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_2"/>
      <sheetName val="Ильич_2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3">
        <row r="19">
          <cell r="D19">
            <v>0.0686</v>
          </cell>
        </row>
        <row r="21">
          <cell r="D21">
            <v>0.0635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января 2019 г. по 30 июня 2019 г.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157">
          <cell r="O157">
            <v>0.0446</v>
          </cell>
        </row>
        <row r="159">
          <cell r="O159">
            <v>0.0452</v>
          </cell>
        </row>
        <row r="161">
          <cell r="O161">
            <v>0.0451</v>
          </cell>
        </row>
        <row r="163">
          <cell r="O163">
            <v>0.0444</v>
          </cell>
        </row>
        <row r="165">
          <cell r="O165">
            <v>0.0284</v>
          </cell>
        </row>
        <row r="167">
          <cell r="O167">
            <v>0.0287</v>
          </cell>
        </row>
        <row r="169">
          <cell r="O169">
            <v>0.0243</v>
          </cell>
        </row>
        <row r="171">
          <cell r="O171">
            <v>0.0247</v>
          </cell>
        </row>
        <row r="173">
          <cell r="O173">
            <v>0.0192</v>
          </cell>
        </row>
        <row r="175">
          <cell r="O175">
            <v>0.0176</v>
          </cell>
        </row>
        <row r="177">
          <cell r="O177">
            <v>0.0164</v>
          </cell>
        </row>
        <row r="179">
          <cell r="O179">
            <v>0.0179</v>
          </cell>
        </row>
        <row r="181">
          <cell r="O181">
            <v>0.0154</v>
          </cell>
        </row>
        <row r="183">
          <cell r="O183">
            <v>0.0139</v>
          </cell>
        </row>
        <row r="197">
          <cell r="A197" t="str">
            <v>Начальник ПЭО                                         С.А.Окунева</v>
          </cell>
        </row>
      </sheetData>
      <sheetData sheetId="12">
        <row r="115">
          <cell r="AH115" t="str">
            <v>от 19.12.2018 г.</v>
          </cell>
          <cell r="AI115" t="str">
            <v>435-п</v>
          </cell>
        </row>
        <row r="116">
          <cell r="AH116" t="str">
            <v>от 19.12.2018 г.</v>
          </cell>
          <cell r="AI116" t="str">
            <v>437-п</v>
          </cell>
        </row>
        <row r="117">
          <cell r="AH117">
            <v>0</v>
          </cell>
          <cell r="AI117">
            <v>0</v>
          </cell>
        </row>
      </sheetData>
      <sheetData sheetId="14">
        <row r="16">
          <cell r="K16">
            <v>216.34</v>
          </cell>
        </row>
        <row r="17">
          <cell r="K17">
            <v>4757.04</v>
          </cell>
          <cell r="O17">
            <v>0.0686</v>
          </cell>
        </row>
        <row r="18">
          <cell r="K18">
            <v>216.34</v>
          </cell>
        </row>
        <row r="19">
          <cell r="K19">
            <v>4757.04</v>
          </cell>
          <cell r="O19">
            <v>0.0635</v>
          </cell>
        </row>
        <row r="139">
          <cell r="AH139" t="str">
            <v>от 19.12.2018 г.</v>
          </cell>
          <cell r="AI139" t="str">
            <v>437-п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M146"/>
  <sheetViews>
    <sheetView showGridLines="0" view="pageBreakPreview" zoomScaleSheetLayoutView="100" zoomScalePageLayoutView="0" workbookViewId="0" topLeftCell="A42">
      <selection activeCell="AH20" sqref="AH20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375" style="0" customWidth="1"/>
    <col min="8" max="8" width="18.50390625" style="0" customWidth="1"/>
    <col min="9" max="28" width="3.50390625" style="0" customWidth="1"/>
    <col min="29" max="29" width="0.74609375" style="0" customWidth="1"/>
    <col min="30" max="30" width="3.625" style="0" customWidth="1"/>
    <col min="31" max="32" width="0.12890625" style="0" customWidth="1"/>
    <col min="33" max="33" width="13.50390625" style="15" bestFit="1" customWidth="1"/>
    <col min="34" max="34" width="14.50390625" style="0" bestFit="1" customWidth="1"/>
    <col min="35" max="35" width="5.50390625" style="0" hidden="1" customWidth="1"/>
    <col min="36" max="36" width="12.375" style="0" hidden="1" customWidth="1"/>
    <col min="37" max="37" width="3.50390625" style="0" hidden="1" customWidth="1"/>
    <col min="38" max="38" width="8.50390625" style="0" hidden="1" customWidth="1"/>
  </cols>
  <sheetData>
    <row r="1" spans="20:33" s="13" customFormat="1" ht="16.5">
      <c r="T1" s="13" t="s">
        <v>25</v>
      </c>
      <c r="AG1" s="14"/>
    </row>
    <row r="2" spans="20:34" s="13" customFormat="1" ht="16.5">
      <c r="T2" s="41" t="str">
        <f>+'[7]Шуш_3 эт и выше'!T2</f>
        <v>Директор МУП "ШТЭС"</v>
      </c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G2" s="42"/>
      <c r="AH2"/>
    </row>
    <row r="3" spans="20:34" s="13" customFormat="1" ht="17.25" customHeight="1">
      <c r="T3" s="41" t="str">
        <f>+'[7]Шуш_3 эт и выше'!T3</f>
        <v>____________А.П.Щербаков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G3" s="42"/>
      <c r="AH3"/>
    </row>
    <row r="4" s="13" customFormat="1" ht="12" customHeight="1">
      <c r="AG4" s="14"/>
    </row>
    <row r="5" spans="1:32" ht="21" customHeight="1">
      <c r="A5" s="133" t="s">
        <v>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"/>
    </row>
    <row r="6" spans="1:32" ht="21" customHeight="1">
      <c r="A6" s="133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"/>
    </row>
    <row r="7" spans="1:32" ht="21" customHeight="1">
      <c r="A7" s="133" t="s">
        <v>26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"/>
      <c r="AF7" s="1"/>
    </row>
    <row r="8" spans="1:33" ht="21" customHeight="1">
      <c r="A8" s="134" t="str">
        <f>+'[7]Шуш_3 эт и выше'!A8</f>
        <v>с 1 января 2019 г. по 30 июня 2019 г.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2"/>
      <c r="AG8" s="16"/>
    </row>
    <row r="9" spans="1:32" ht="21" customHeight="1">
      <c r="A9" s="137" t="s">
        <v>2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3"/>
    </row>
    <row r="10" spans="1:33" s="5" customFormat="1" ht="18">
      <c r="A10" s="136" t="s">
        <v>3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4"/>
      <c r="AG10" s="17"/>
    </row>
    <row r="11" ht="6.75" customHeight="1"/>
    <row r="12" spans="1:33" s="6" customFormat="1" ht="15">
      <c r="A12" s="135" t="s">
        <v>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AG12" s="18"/>
    </row>
    <row r="14" spans="1:24" ht="41.25" customHeight="1">
      <c r="A14" s="119" t="s">
        <v>5</v>
      </c>
      <c r="B14" s="120"/>
      <c r="C14" s="121" t="s">
        <v>27</v>
      </c>
      <c r="D14" s="122"/>
      <c r="E14" s="122"/>
      <c r="F14" s="122"/>
      <c r="G14" s="122"/>
      <c r="H14" s="123"/>
      <c r="I14" s="124" t="s">
        <v>6</v>
      </c>
      <c r="J14" s="124"/>
      <c r="K14" s="124" t="s">
        <v>28</v>
      </c>
      <c r="L14" s="124"/>
      <c r="M14" s="124"/>
      <c r="N14" s="124"/>
      <c r="O14" s="124" t="s">
        <v>35</v>
      </c>
      <c r="P14" s="124"/>
      <c r="Q14" s="124"/>
      <c r="R14" s="124"/>
      <c r="S14" s="124"/>
      <c r="T14" s="124" t="s">
        <v>7</v>
      </c>
      <c r="U14" s="124"/>
      <c r="V14" s="124"/>
      <c r="W14" s="124"/>
      <c r="X14" s="124"/>
    </row>
    <row r="15" spans="1:38" s="19" customFormat="1" ht="12.75">
      <c r="A15" s="125">
        <v>1</v>
      </c>
      <c r="B15" s="127"/>
      <c r="C15" s="125">
        <v>2</v>
      </c>
      <c r="D15" s="126"/>
      <c r="E15" s="126"/>
      <c r="F15" s="126"/>
      <c r="G15" s="126"/>
      <c r="H15" s="127"/>
      <c r="I15" s="110">
        <v>3</v>
      </c>
      <c r="J15" s="110"/>
      <c r="K15" s="110">
        <v>4</v>
      </c>
      <c r="L15" s="110"/>
      <c r="M15" s="110"/>
      <c r="N15" s="110"/>
      <c r="O15" s="110">
        <v>5</v>
      </c>
      <c r="P15" s="110"/>
      <c r="Q15" s="110"/>
      <c r="R15" s="110"/>
      <c r="S15" s="110"/>
      <c r="T15" s="110">
        <v>6</v>
      </c>
      <c r="U15" s="110"/>
      <c r="V15" s="110"/>
      <c r="W15" s="110"/>
      <c r="X15" s="110"/>
      <c r="AG15" s="43" t="s">
        <v>29</v>
      </c>
      <c r="AJ15" s="16" t="s">
        <v>29</v>
      </c>
      <c r="AK15"/>
      <c r="AL15" s="16" t="s">
        <v>32</v>
      </c>
    </row>
    <row r="16" spans="1:38" ht="12.75" customHeight="1">
      <c r="A16" s="111" t="s">
        <v>8</v>
      </c>
      <c r="B16" s="83"/>
      <c r="C16" s="112" t="s">
        <v>78</v>
      </c>
      <c r="D16" s="113"/>
      <c r="E16" s="113"/>
      <c r="F16" s="113"/>
      <c r="G16" s="114"/>
      <c r="H16" s="65" t="s">
        <v>9</v>
      </c>
      <c r="I16" s="130" t="s">
        <v>10</v>
      </c>
      <c r="J16" s="130"/>
      <c r="K16" s="128">
        <v>216.34</v>
      </c>
      <c r="L16" s="128"/>
      <c r="M16" s="128"/>
      <c r="N16" s="128"/>
      <c r="O16" s="129">
        <v>0</v>
      </c>
      <c r="P16" s="129"/>
      <c r="Q16" s="129"/>
      <c r="R16" s="129"/>
      <c r="S16" s="129"/>
      <c r="T16" s="103">
        <f>K16</f>
        <v>216.34</v>
      </c>
      <c r="U16" s="103"/>
      <c r="V16" s="103"/>
      <c r="W16" s="103"/>
      <c r="X16" s="103"/>
      <c r="AG16" s="29">
        <f>T16+T17</f>
        <v>542.672944</v>
      </c>
      <c r="AJ16" s="34">
        <v>372.91</v>
      </c>
      <c r="AL16" s="166">
        <f>AG16/AJ16</f>
        <v>1.4552383792335952</v>
      </c>
    </row>
    <row r="17" spans="1:38" ht="12.75">
      <c r="A17" s="84"/>
      <c r="B17" s="86"/>
      <c r="C17" s="115"/>
      <c r="D17" s="116"/>
      <c r="E17" s="116"/>
      <c r="F17" s="116"/>
      <c r="G17" s="117"/>
      <c r="H17" s="65" t="s">
        <v>11</v>
      </c>
      <c r="I17" s="130" t="s">
        <v>12</v>
      </c>
      <c r="J17" s="130"/>
      <c r="K17" s="128">
        <v>4757.04</v>
      </c>
      <c r="L17" s="128"/>
      <c r="M17" s="128"/>
      <c r="N17" s="128"/>
      <c r="O17" s="131">
        <f>+'[7]Приказ изм нагрева'!D19</f>
        <v>0.0686</v>
      </c>
      <c r="P17" s="131"/>
      <c r="Q17" s="131"/>
      <c r="R17" s="131"/>
      <c r="S17" s="131"/>
      <c r="T17" s="103">
        <f>K17*O17</f>
        <v>326.332944</v>
      </c>
      <c r="U17" s="103"/>
      <c r="V17" s="103"/>
      <c r="W17" s="103"/>
      <c r="X17" s="103"/>
      <c r="AG17" s="30"/>
      <c r="AJ17" s="44"/>
      <c r="AL17" s="167"/>
    </row>
    <row r="18" spans="1:38" ht="12.75" customHeight="1">
      <c r="A18" s="111" t="s">
        <v>8</v>
      </c>
      <c r="B18" s="83"/>
      <c r="C18" s="112" t="s">
        <v>79</v>
      </c>
      <c r="D18" s="113"/>
      <c r="E18" s="113"/>
      <c r="F18" s="113"/>
      <c r="G18" s="114"/>
      <c r="H18" s="65" t="s">
        <v>9</v>
      </c>
      <c r="I18" s="130" t="s">
        <v>10</v>
      </c>
      <c r="J18" s="130"/>
      <c r="K18" s="128">
        <f>+K16</f>
        <v>216.34</v>
      </c>
      <c r="L18" s="128"/>
      <c r="M18" s="128"/>
      <c r="N18" s="128"/>
      <c r="O18" s="129">
        <v>0</v>
      </c>
      <c r="P18" s="129"/>
      <c r="Q18" s="129"/>
      <c r="R18" s="129"/>
      <c r="S18" s="129"/>
      <c r="T18" s="103">
        <f>K18</f>
        <v>216.34</v>
      </c>
      <c r="U18" s="103"/>
      <c r="V18" s="103"/>
      <c r="W18" s="103"/>
      <c r="X18" s="103"/>
      <c r="AG18" s="29">
        <f>T18+T19</f>
        <v>518.41204</v>
      </c>
      <c r="AJ18" s="34">
        <v>372.91</v>
      </c>
      <c r="AL18" s="166">
        <f>AG18/AJ18</f>
        <v>1.3901800434421174</v>
      </c>
    </row>
    <row r="19" spans="1:38" ht="12.75">
      <c r="A19" s="84"/>
      <c r="B19" s="86"/>
      <c r="C19" s="115"/>
      <c r="D19" s="116"/>
      <c r="E19" s="116"/>
      <c r="F19" s="116"/>
      <c r="G19" s="117"/>
      <c r="H19" s="65" t="s">
        <v>11</v>
      </c>
      <c r="I19" s="130" t="s">
        <v>12</v>
      </c>
      <c r="J19" s="130"/>
      <c r="K19" s="128">
        <f>+K17</f>
        <v>4757.04</v>
      </c>
      <c r="L19" s="128"/>
      <c r="M19" s="128"/>
      <c r="N19" s="128"/>
      <c r="O19" s="131">
        <f>+'[7]Приказ изм нагрева'!D21</f>
        <v>0.0635</v>
      </c>
      <c r="P19" s="131"/>
      <c r="Q19" s="131"/>
      <c r="R19" s="131"/>
      <c r="S19" s="131"/>
      <c r="T19" s="103">
        <f>K19*O19</f>
        <v>302.07204</v>
      </c>
      <c r="U19" s="103"/>
      <c r="V19" s="103"/>
      <c r="W19" s="103"/>
      <c r="X19" s="103"/>
      <c r="AG19" s="30"/>
      <c r="AJ19" s="44"/>
      <c r="AL19" s="167"/>
    </row>
    <row r="20" ht="12.75">
      <c r="K20" t="s">
        <v>50</v>
      </c>
    </row>
    <row r="21" spans="1:35" s="6" customFormat="1" ht="15">
      <c r="A21" s="132" t="s">
        <v>30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31"/>
      <c r="AG21" s="31"/>
      <c r="AH21"/>
      <c r="AI21" s="32"/>
    </row>
    <row r="22" spans="33:35" ht="12.75">
      <c r="AG22" s="16"/>
      <c r="AI22" s="20"/>
    </row>
    <row r="23" spans="1:33" s="21" customFormat="1" ht="42.75" customHeight="1">
      <c r="A23" s="118" t="s">
        <v>36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33"/>
      <c r="AG23" s="33"/>
    </row>
    <row r="24" spans="1:35" ht="51" customHeight="1">
      <c r="A24" s="119" t="s">
        <v>5</v>
      </c>
      <c r="B24" s="120"/>
      <c r="C24" s="121" t="s">
        <v>27</v>
      </c>
      <c r="D24" s="122"/>
      <c r="E24" s="122"/>
      <c r="F24" s="122"/>
      <c r="G24" s="122"/>
      <c r="H24" s="123"/>
      <c r="I24" s="124" t="s">
        <v>6</v>
      </c>
      <c r="J24" s="124"/>
      <c r="K24" s="124" t="s">
        <v>28</v>
      </c>
      <c r="L24" s="124"/>
      <c r="M24" s="124"/>
      <c r="N24" s="124"/>
      <c r="O24" s="124" t="s">
        <v>37</v>
      </c>
      <c r="P24" s="124"/>
      <c r="Q24" s="124"/>
      <c r="R24" s="124"/>
      <c r="S24" s="124"/>
      <c r="T24" s="124" t="s">
        <v>7</v>
      </c>
      <c r="U24" s="124"/>
      <c r="V24" s="124"/>
      <c r="W24" s="124"/>
      <c r="X24" s="124"/>
      <c r="AG24" s="16"/>
      <c r="AI24" s="20"/>
    </row>
    <row r="25" spans="1:38" ht="12.75" customHeight="1">
      <c r="A25" s="125">
        <v>1</v>
      </c>
      <c r="B25" s="127"/>
      <c r="C25" s="125">
        <v>2</v>
      </c>
      <c r="D25" s="126"/>
      <c r="E25" s="126"/>
      <c r="F25" s="126"/>
      <c r="G25" s="126"/>
      <c r="H25" s="127"/>
      <c r="I25" s="110">
        <v>3</v>
      </c>
      <c r="J25" s="110"/>
      <c r="K25" s="110">
        <v>4</v>
      </c>
      <c r="L25" s="110"/>
      <c r="M25" s="110"/>
      <c r="N25" s="110"/>
      <c r="O25" s="110">
        <v>5</v>
      </c>
      <c r="P25" s="110"/>
      <c r="Q25" s="110"/>
      <c r="R25" s="110"/>
      <c r="S25" s="110"/>
      <c r="T25" s="110">
        <v>6</v>
      </c>
      <c r="U25" s="110"/>
      <c r="V25" s="110"/>
      <c r="W25" s="110"/>
      <c r="X25" s="110"/>
      <c r="AG25" s="16" t="s">
        <v>31</v>
      </c>
      <c r="AI25" s="20"/>
      <c r="AJ25" s="16" t="s">
        <v>31</v>
      </c>
      <c r="AL25" s="16" t="s">
        <v>32</v>
      </c>
    </row>
    <row r="26" spans="1:38" ht="12.75">
      <c r="A26" s="111" t="s">
        <v>8</v>
      </c>
      <c r="B26" s="83"/>
      <c r="C26" s="112" t="s">
        <v>78</v>
      </c>
      <c r="D26" s="113"/>
      <c r="E26" s="113"/>
      <c r="F26" s="113"/>
      <c r="G26" s="114"/>
      <c r="H26" s="65" t="s">
        <v>9</v>
      </c>
      <c r="I26" s="108" t="s">
        <v>10</v>
      </c>
      <c r="J26" s="109"/>
      <c r="K26" s="103">
        <f>K16</f>
        <v>216.34</v>
      </c>
      <c r="L26" s="103"/>
      <c r="M26" s="103"/>
      <c r="N26" s="103"/>
      <c r="O26" s="102">
        <v>3.3</v>
      </c>
      <c r="P26" s="102"/>
      <c r="Q26" s="102"/>
      <c r="R26" s="102"/>
      <c r="S26" s="102"/>
      <c r="T26" s="103">
        <f>K26*O26</f>
        <v>713.922</v>
      </c>
      <c r="U26" s="103"/>
      <c r="V26" s="103"/>
      <c r="W26" s="103"/>
      <c r="X26" s="103"/>
      <c r="AG26" s="104">
        <f>T26+T27</f>
        <v>1790.8207151999998</v>
      </c>
      <c r="AI26" s="20"/>
      <c r="AJ26" s="106">
        <v>844.99</v>
      </c>
      <c r="AL26" s="168">
        <f>AG26/AJ26</f>
        <v>2.119339536799252</v>
      </c>
    </row>
    <row r="27" spans="1:38" ht="12.75">
      <c r="A27" s="84"/>
      <c r="B27" s="86"/>
      <c r="C27" s="115"/>
      <c r="D27" s="116"/>
      <c r="E27" s="116"/>
      <c r="F27" s="116"/>
      <c r="G27" s="117"/>
      <c r="H27" s="65" t="s">
        <v>11</v>
      </c>
      <c r="I27" s="108" t="s">
        <v>12</v>
      </c>
      <c r="J27" s="109"/>
      <c r="K27" s="103">
        <f>K17</f>
        <v>4757.04</v>
      </c>
      <c r="L27" s="103"/>
      <c r="M27" s="103"/>
      <c r="N27" s="103"/>
      <c r="O27" s="102">
        <f>O26*O17</f>
        <v>0.22637999999999997</v>
      </c>
      <c r="P27" s="102"/>
      <c r="Q27" s="102"/>
      <c r="R27" s="102"/>
      <c r="S27" s="102"/>
      <c r="T27" s="103">
        <f>K27*O27</f>
        <v>1076.8987151999997</v>
      </c>
      <c r="U27" s="103"/>
      <c r="V27" s="103"/>
      <c r="W27" s="103"/>
      <c r="X27" s="103"/>
      <c r="AG27" s="105"/>
      <c r="AI27" s="20"/>
      <c r="AJ27" s="107"/>
      <c r="AL27" s="169"/>
    </row>
    <row r="28" spans="1:38" ht="12.75" customHeight="1">
      <c r="A28" s="111" t="s">
        <v>8</v>
      </c>
      <c r="B28" s="83"/>
      <c r="C28" s="112" t="s">
        <v>79</v>
      </c>
      <c r="D28" s="113"/>
      <c r="E28" s="113"/>
      <c r="F28" s="113"/>
      <c r="G28" s="114"/>
      <c r="H28" s="65" t="s">
        <v>9</v>
      </c>
      <c r="I28" s="108" t="s">
        <v>10</v>
      </c>
      <c r="J28" s="109"/>
      <c r="K28" s="103">
        <f>K18</f>
        <v>216.34</v>
      </c>
      <c r="L28" s="103"/>
      <c r="M28" s="103"/>
      <c r="N28" s="103"/>
      <c r="O28" s="102">
        <v>3.3</v>
      </c>
      <c r="P28" s="102"/>
      <c r="Q28" s="102"/>
      <c r="R28" s="102"/>
      <c r="S28" s="102"/>
      <c r="T28" s="103">
        <f>K28*O28</f>
        <v>713.922</v>
      </c>
      <c r="U28" s="103"/>
      <c r="V28" s="103"/>
      <c r="W28" s="103"/>
      <c r="X28" s="103"/>
      <c r="AG28" s="104">
        <f>T28+T29</f>
        <v>1710.759732</v>
      </c>
      <c r="AI28" s="20"/>
      <c r="AJ28" s="106">
        <v>844.99</v>
      </c>
      <c r="AL28" s="168">
        <f>AG28/AJ28</f>
        <v>2.024591689842483</v>
      </c>
    </row>
    <row r="29" spans="1:38" ht="12.75">
      <c r="A29" s="84"/>
      <c r="B29" s="86"/>
      <c r="C29" s="115"/>
      <c r="D29" s="116"/>
      <c r="E29" s="116"/>
      <c r="F29" s="116"/>
      <c r="G29" s="117"/>
      <c r="H29" s="65" t="s">
        <v>11</v>
      </c>
      <c r="I29" s="108" t="s">
        <v>12</v>
      </c>
      <c r="J29" s="109"/>
      <c r="K29" s="103">
        <f>K19</f>
        <v>4757.04</v>
      </c>
      <c r="L29" s="103"/>
      <c r="M29" s="103"/>
      <c r="N29" s="103"/>
      <c r="O29" s="102">
        <f>O28*O19</f>
        <v>0.20955</v>
      </c>
      <c r="P29" s="102"/>
      <c r="Q29" s="102"/>
      <c r="R29" s="102"/>
      <c r="S29" s="102"/>
      <c r="T29" s="103">
        <f>K29*O29</f>
        <v>996.837732</v>
      </c>
      <c r="U29" s="103"/>
      <c r="V29" s="103"/>
      <c r="W29" s="103"/>
      <c r="X29" s="103"/>
      <c r="AG29" s="105"/>
      <c r="AI29" s="20"/>
      <c r="AJ29" s="107"/>
      <c r="AL29" s="169"/>
    </row>
    <row r="30" spans="4:35" ht="12.75" hidden="1">
      <c r="D30" s="170"/>
      <c r="E30" s="170"/>
      <c r="F30" s="170"/>
      <c r="G30" s="170"/>
      <c r="H30" s="170"/>
      <c r="I30" s="170"/>
      <c r="J30" s="170"/>
      <c r="AG30" s="16"/>
      <c r="AI30" s="20"/>
    </row>
    <row r="31" spans="1:33" s="21" customFormat="1" ht="38.25" customHeight="1">
      <c r="A31" s="118" t="s">
        <v>38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33"/>
      <c r="AG31" s="33"/>
    </row>
    <row r="32" spans="1:35" ht="51" customHeight="1" hidden="1">
      <c r="A32" s="119" t="s">
        <v>5</v>
      </c>
      <c r="B32" s="120"/>
      <c r="C32" s="121" t="s">
        <v>27</v>
      </c>
      <c r="D32" s="122"/>
      <c r="E32" s="122"/>
      <c r="F32" s="122"/>
      <c r="G32" s="122"/>
      <c r="H32" s="123"/>
      <c r="I32" s="124" t="s">
        <v>6</v>
      </c>
      <c r="J32" s="124"/>
      <c r="K32" s="124" t="s">
        <v>28</v>
      </c>
      <c r="L32" s="124"/>
      <c r="M32" s="124"/>
      <c r="N32" s="124"/>
      <c r="O32" s="124" t="str">
        <f>+O24</f>
        <v>Норматив
 горячей воды
куб.м. ** Гкал/куб.м</v>
      </c>
      <c r="P32" s="124"/>
      <c r="Q32" s="124"/>
      <c r="R32" s="124"/>
      <c r="S32" s="124"/>
      <c r="T32" s="124" t="s">
        <v>7</v>
      </c>
      <c r="U32" s="124"/>
      <c r="V32" s="124"/>
      <c r="W32" s="124"/>
      <c r="X32" s="124"/>
      <c r="AG32" s="16"/>
      <c r="AI32" s="20"/>
    </row>
    <row r="33" spans="1:38" ht="12.75" customHeight="1" hidden="1">
      <c r="A33" s="125">
        <v>1</v>
      </c>
      <c r="B33" s="127"/>
      <c r="C33" s="125">
        <v>2</v>
      </c>
      <c r="D33" s="126"/>
      <c r="E33" s="126"/>
      <c r="F33" s="126"/>
      <c r="G33" s="126"/>
      <c r="H33" s="127"/>
      <c r="I33" s="110">
        <v>3</v>
      </c>
      <c r="J33" s="110"/>
      <c r="K33" s="110">
        <v>4</v>
      </c>
      <c r="L33" s="110"/>
      <c r="M33" s="110"/>
      <c r="N33" s="110"/>
      <c r="O33" s="110">
        <v>5</v>
      </c>
      <c r="P33" s="110"/>
      <c r="Q33" s="110"/>
      <c r="R33" s="110"/>
      <c r="S33" s="110"/>
      <c r="T33" s="110">
        <v>6</v>
      </c>
      <c r="U33" s="110"/>
      <c r="V33" s="110"/>
      <c r="W33" s="110"/>
      <c r="X33" s="110"/>
      <c r="AG33" s="16"/>
      <c r="AI33" s="20"/>
      <c r="AJ33" s="16"/>
      <c r="AL33" s="16"/>
    </row>
    <row r="34" spans="1:38" ht="12.75" customHeight="1">
      <c r="A34" s="111" t="s">
        <v>8</v>
      </c>
      <c r="B34" s="83"/>
      <c r="C34" s="112" t="s">
        <v>78</v>
      </c>
      <c r="D34" s="113"/>
      <c r="E34" s="113"/>
      <c r="F34" s="113"/>
      <c r="G34" s="114"/>
      <c r="H34" s="65" t="s">
        <v>9</v>
      </c>
      <c r="I34" s="108" t="s">
        <v>10</v>
      </c>
      <c r="J34" s="109"/>
      <c r="K34" s="103">
        <f>K16</f>
        <v>216.34</v>
      </c>
      <c r="L34" s="103"/>
      <c r="M34" s="103"/>
      <c r="N34" s="103"/>
      <c r="O34" s="102">
        <v>3.24</v>
      </c>
      <c r="P34" s="102"/>
      <c r="Q34" s="102"/>
      <c r="R34" s="102"/>
      <c r="S34" s="102"/>
      <c r="T34" s="103">
        <f>K34*O34</f>
        <v>700.9416000000001</v>
      </c>
      <c r="U34" s="103"/>
      <c r="V34" s="103"/>
      <c r="W34" s="103"/>
      <c r="X34" s="103"/>
      <c r="AG34" s="104">
        <f>T34+T35</f>
        <v>1758.26033856</v>
      </c>
      <c r="AI34" s="20"/>
      <c r="AJ34" s="106">
        <v>810.49</v>
      </c>
      <c r="AL34" s="168">
        <f>AG34/AJ34</f>
        <v>2.1693794353539215</v>
      </c>
    </row>
    <row r="35" spans="1:38" ht="12.75" customHeight="1">
      <c r="A35" s="84"/>
      <c r="B35" s="86"/>
      <c r="C35" s="115"/>
      <c r="D35" s="116"/>
      <c r="E35" s="116"/>
      <c r="F35" s="116"/>
      <c r="G35" s="117"/>
      <c r="H35" s="65" t="s">
        <v>11</v>
      </c>
      <c r="I35" s="108" t="s">
        <v>12</v>
      </c>
      <c r="J35" s="109"/>
      <c r="K35" s="103">
        <f>K17</f>
        <v>4757.04</v>
      </c>
      <c r="L35" s="103"/>
      <c r="M35" s="103"/>
      <c r="N35" s="103"/>
      <c r="O35" s="102">
        <f>O34*O17</f>
        <v>0.222264</v>
      </c>
      <c r="P35" s="102"/>
      <c r="Q35" s="102"/>
      <c r="R35" s="102"/>
      <c r="S35" s="102"/>
      <c r="T35" s="103">
        <f>K35*O35</f>
        <v>1057.31873856</v>
      </c>
      <c r="U35" s="103"/>
      <c r="V35" s="103"/>
      <c r="W35" s="103"/>
      <c r="X35" s="103"/>
      <c r="AG35" s="105"/>
      <c r="AI35" s="20"/>
      <c r="AJ35" s="107"/>
      <c r="AL35" s="169"/>
    </row>
    <row r="36" spans="1:38" ht="12.75" customHeight="1">
      <c r="A36" s="111" t="s">
        <v>8</v>
      </c>
      <c r="B36" s="83"/>
      <c r="C36" s="112" t="s">
        <v>79</v>
      </c>
      <c r="D36" s="113"/>
      <c r="E36" s="113"/>
      <c r="F36" s="113"/>
      <c r="G36" s="114"/>
      <c r="H36" s="65" t="s">
        <v>9</v>
      </c>
      <c r="I36" s="108" t="s">
        <v>10</v>
      </c>
      <c r="J36" s="109"/>
      <c r="K36" s="103">
        <f>K18</f>
        <v>216.34</v>
      </c>
      <c r="L36" s="103"/>
      <c r="M36" s="103"/>
      <c r="N36" s="103"/>
      <c r="O36" s="102">
        <v>3.24</v>
      </c>
      <c r="P36" s="102"/>
      <c r="Q36" s="102"/>
      <c r="R36" s="102"/>
      <c r="S36" s="102"/>
      <c r="T36" s="103">
        <f>K36*O36</f>
        <v>700.9416000000001</v>
      </c>
      <c r="U36" s="103"/>
      <c r="V36" s="103"/>
      <c r="W36" s="103"/>
      <c r="X36" s="103"/>
      <c r="AG36" s="104">
        <f>T36+T37</f>
        <v>1679.6550096</v>
      </c>
      <c r="AI36" s="20"/>
      <c r="AJ36" s="106">
        <v>810.49</v>
      </c>
      <c r="AL36" s="168">
        <f>AG36/AJ36</f>
        <v>2.0723944892595836</v>
      </c>
    </row>
    <row r="37" spans="1:38" ht="12.75" customHeight="1">
      <c r="A37" s="84"/>
      <c r="B37" s="86"/>
      <c r="C37" s="115"/>
      <c r="D37" s="116"/>
      <c r="E37" s="116"/>
      <c r="F37" s="116"/>
      <c r="G37" s="117"/>
      <c r="H37" s="65" t="s">
        <v>11</v>
      </c>
      <c r="I37" s="108" t="s">
        <v>12</v>
      </c>
      <c r="J37" s="109"/>
      <c r="K37" s="103">
        <f>K19</f>
        <v>4757.04</v>
      </c>
      <c r="L37" s="103"/>
      <c r="M37" s="103"/>
      <c r="N37" s="103"/>
      <c r="O37" s="102">
        <f>O36*O19</f>
        <v>0.20574</v>
      </c>
      <c r="P37" s="102"/>
      <c r="Q37" s="102"/>
      <c r="R37" s="102"/>
      <c r="S37" s="102"/>
      <c r="T37" s="103">
        <f>K37*O37</f>
        <v>978.7134096</v>
      </c>
      <c r="U37" s="103"/>
      <c r="V37" s="103"/>
      <c r="W37" s="103"/>
      <c r="X37" s="103"/>
      <c r="AG37" s="105"/>
      <c r="AI37" s="20"/>
      <c r="AJ37" s="107"/>
      <c r="AL37" s="169"/>
    </row>
    <row r="38" spans="4:35" ht="12.75">
      <c r="D38" s="170"/>
      <c r="E38" s="170"/>
      <c r="F38" s="170"/>
      <c r="G38" s="170"/>
      <c r="H38" s="170"/>
      <c r="I38" s="170"/>
      <c r="J38" s="170"/>
      <c r="AG38" s="16"/>
      <c r="AI38" s="20"/>
    </row>
    <row r="39" spans="1:33" s="21" customFormat="1" ht="38.25" customHeight="1">
      <c r="A39" s="118" t="s">
        <v>39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</row>
    <row r="40" spans="1:35" ht="51" customHeight="1" hidden="1">
      <c r="A40" s="119" t="s">
        <v>5</v>
      </c>
      <c r="B40" s="120"/>
      <c r="C40" s="121" t="s">
        <v>27</v>
      </c>
      <c r="D40" s="122"/>
      <c r="E40" s="122"/>
      <c r="F40" s="122"/>
      <c r="G40" s="122"/>
      <c r="H40" s="123"/>
      <c r="I40" s="124" t="s">
        <v>6</v>
      </c>
      <c r="J40" s="124"/>
      <c r="K40" s="124" t="s">
        <v>28</v>
      </c>
      <c r="L40" s="124"/>
      <c r="M40" s="124"/>
      <c r="N40" s="124"/>
      <c r="O40" s="124" t="str">
        <f>+O32</f>
        <v>Норматив
 горячей воды
куб.м. ** Гкал/куб.м</v>
      </c>
      <c r="P40" s="124"/>
      <c r="Q40" s="124"/>
      <c r="R40" s="124"/>
      <c r="S40" s="124"/>
      <c r="T40" s="124" t="s">
        <v>7</v>
      </c>
      <c r="U40" s="124"/>
      <c r="V40" s="124"/>
      <c r="W40" s="124"/>
      <c r="X40" s="124"/>
      <c r="AG40" s="16"/>
      <c r="AI40" s="20"/>
    </row>
    <row r="41" spans="1:38" ht="12.75" customHeight="1" hidden="1">
      <c r="A41" s="125">
        <v>1</v>
      </c>
      <c r="B41" s="127"/>
      <c r="C41" s="125">
        <v>2</v>
      </c>
      <c r="D41" s="126"/>
      <c r="E41" s="126"/>
      <c r="F41" s="126"/>
      <c r="G41" s="126"/>
      <c r="H41" s="127"/>
      <c r="I41" s="110">
        <v>3</v>
      </c>
      <c r="J41" s="110"/>
      <c r="K41" s="110">
        <v>4</v>
      </c>
      <c r="L41" s="110"/>
      <c r="M41" s="110"/>
      <c r="N41" s="110"/>
      <c r="O41" s="110">
        <v>5</v>
      </c>
      <c r="P41" s="110"/>
      <c r="Q41" s="110"/>
      <c r="R41" s="110"/>
      <c r="S41" s="110"/>
      <c r="T41" s="110">
        <v>6</v>
      </c>
      <c r="U41" s="110"/>
      <c r="V41" s="110"/>
      <c r="W41" s="110"/>
      <c r="X41" s="110"/>
      <c r="AG41" s="16"/>
      <c r="AI41" s="20"/>
      <c r="AJ41" s="16"/>
      <c r="AL41" s="16"/>
    </row>
    <row r="42" spans="1:38" ht="12.75" customHeight="1">
      <c r="A42" s="111" t="s">
        <v>8</v>
      </c>
      <c r="B42" s="83"/>
      <c r="C42" s="112" t="s">
        <v>78</v>
      </c>
      <c r="D42" s="113"/>
      <c r="E42" s="113"/>
      <c r="F42" s="113"/>
      <c r="G42" s="114"/>
      <c r="H42" s="65" t="s">
        <v>9</v>
      </c>
      <c r="I42" s="108" t="s">
        <v>10</v>
      </c>
      <c r="J42" s="109"/>
      <c r="K42" s="103">
        <f>K16</f>
        <v>216.34</v>
      </c>
      <c r="L42" s="103"/>
      <c r="M42" s="103"/>
      <c r="N42" s="103"/>
      <c r="O42" s="102">
        <v>3.19</v>
      </c>
      <c r="P42" s="102"/>
      <c r="Q42" s="102"/>
      <c r="R42" s="102"/>
      <c r="S42" s="102"/>
      <c r="T42" s="103">
        <f>K42*O42</f>
        <v>690.1246</v>
      </c>
      <c r="U42" s="103"/>
      <c r="V42" s="103"/>
      <c r="W42" s="103"/>
      <c r="X42" s="103"/>
      <c r="AG42" s="104">
        <f>T42+T43</f>
        <v>1731.1266913599998</v>
      </c>
      <c r="AI42" s="20"/>
      <c r="AJ42" s="106">
        <v>777.52</v>
      </c>
      <c r="AL42" s="168">
        <f>AG42/AJ42</f>
        <v>2.2264722339746883</v>
      </c>
    </row>
    <row r="43" spans="1:38" ht="12.75" customHeight="1">
      <c r="A43" s="84"/>
      <c r="B43" s="86"/>
      <c r="C43" s="115"/>
      <c r="D43" s="116"/>
      <c r="E43" s="116"/>
      <c r="F43" s="116"/>
      <c r="G43" s="117"/>
      <c r="H43" s="65" t="s">
        <v>11</v>
      </c>
      <c r="I43" s="108" t="s">
        <v>12</v>
      </c>
      <c r="J43" s="109"/>
      <c r="K43" s="103">
        <f>K17</f>
        <v>4757.04</v>
      </c>
      <c r="L43" s="103"/>
      <c r="M43" s="103"/>
      <c r="N43" s="103"/>
      <c r="O43" s="102">
        <f>O42*O17</f>
        <v>0.21883399999999997</v>
      </c>
      <c r="P43" s="102"/>
      <c r="Q43" s="102"/>
      <c r="R43" s="102"/>
      <c r="S43" s="102"/>
      <c r="T43" s="103">
        <f>K43*O43</f>
        <v>1041.00209136</v>
      </c>
      <c r="U43" s="103"/>
      <c r="V43" s="103"/>
      <c r="W43" s="103"/>
      <c r="X43" s="103"/>
      <c r="AG43" s="105"/>
      <c r="AI43" s="20"/>
      <c r="AJ43" s="107"/>
      <c r="AL43" s="169"/>
    </row>
    <row r="44" spans="1:38" ht="12.75" customHeight="1">
      <c r="A44" s="111" t="s">
        <v>8</v>
      </c>
      <c r="B44" s="83"/>
      <c r="C44" s="112" t="s">
        <v>79</v>
      </c>
      <c r="D44" s="113"/>
      <c r="E44" s="113"/>
      <c r="F44" s="113"/>
      <c r="G44" s="114"/>
      <c r="H44" s="65" t="s">
        <v>9</v>
      </c>
      <c r="I44" s="108" t="s">
        <v>10</v>
      </c>
      <c r="J44" s="109"/>
      <c r="K44" s="103">
        <f>K18</f>
        <v>216.34</v>
      </c>
      <c r="L44" s="103"/>
      <c r="M44" s="103"/>
      <c r="N44" s="103"/>
      <c r="O44" s="102">
        <v>3.19</v>
      </c>
      <c r="P44" s="102"/>
      <c r="Q44" s="102"/>
      <c r="R44" s="102"/>
      <c r="S44" s="102"/>
      <c r="T44" s="103">
        <f>K44*O44</f>
        <v>690.1246</v>
      </c>
      <c r="U44" s="103"/>
      <c r="V44" s="103"/>
      <c r="W44" s="103"/>
      <c r="X44" s="103"/>
      <c r="AG44" s="104">
        <f>T44+T45</f>
        <v>1653.7344076</v>
      </c>
      <c r="AI44" s="20"/>
      <c r="AJ44" s="106">
        <v>777.52</v>
      </c>
      <c r="AL44" s="168">
        <f>AG44/AJ44</f>
        <v>2.1269348796172447</v>
      </c>
    </row>
    <row r="45" spans="1:38" ht="12.75" customHeight="1">
      <c r="A45" s="84"/>
      <c r="B45" s="86"/>
      <c r="C45" s="115"/>
      <c r="D45" s="116"/>
      <c r="E45" s="116"/>
      <c r="F45" s="116"/>
      <c r="G45" s="117"/>
      <c r="H45" s="65" t="s">
        <v>11</v>
      </c>
      <c r="I45" s="108" t="s">
        <v>12</v>
      </c>
      <c r="J45" s="109"/>
      <c r="K45" s="103">
        <f>K19</f>
        <v>4757.04</v>
      </c>
      <c r="L45" s="103"/>
      <c r="M45" s="103"/>
      <c r="N45" s="103"/>
      <c r="O45" s="102">
        <f>O44*O19</f>
        <v>0.202565</v>
      </c>
      <c r="P45" s="102"/>
      <c r="Q45" s="102"/>
      <c r="R45" s="102"/>
      <c r="S45" s="102"/>
      <c r="T45" s="103">
        <f>K45*O45</f>
        <v>963.6098076</v>
      </c>
      <c r="U45" s="103"/>
      <c r="V45" s="103"/>
      <c r="W45" s="103"/>
      <c r="X45" s="103"/>
      <c r="AG45" s="105"/>
      <c r="AI45" s="20"/>
      <c r="AJ45" s="107"/>
      <c r="AL45" s="169"/>
    </row>
    <row r="46" spans="4:35" ht="12.75">
      <c r="D46" s="170"/>
      <c r="E46" s="170"/>
      <c r="F46" s="170"/>
      <c r="G46" s="170"/>
      <c r="H46" s="170"/>
      <c r="I46" s="170"/>
      <c r="J46" s="170"/>
      <c r="AG46" s="16"/>
      <c r="AI46" s="20"/>
    </row>
    <row r="47" spans="1:33" s="21" customFormat="1" ht="45" customHeight="1">
      <c r="A47" s="118" t="s">
        <v>40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</row>
    <row r="48" spans="1:35" ht="51" customHeight="1" hidden="1">
      <c r="A48" s="119" t="s">
        <v>5</v>
      </c>
      <c r="B48" s="120"/>
      <c r="C48" s="121" t="s">
        <v>27</v>
      </c>
      <c r="D48" s="122"/>
      <c r="E48" s="122"/>
      <c r="F48" s="122"/>
      <c r="G48" s="122"/>
      <c r="H48" s="123"/>
      <c r="I48" s="124" t="s">
        <v>6</v>
      </c>
      <c r="J48" s="124"/>
      <c r="K48" s="124" t="s">
        <v>28</v>
      </c>
      <c r="L48" s="124"/>
      <c r="M48" s="124"/>
      <c r="N48" s="124"/>
      <c r="O48" s="124" t="str">
        <f>+O40</f>
        <v>Норматив
 горячей воды
куб.м. ** Гкал/куб.м</v>
      </c>
      <c r="P48" s="124"/>
      <c r="Q48" s="124"/>
      <c r="R48" s="124"/>
      <c r="S48" s="124"/>
      <c r="T48" s="124" t="s">
        <v>7</v>
      </c>
      <c r="U48" s="124"/>
      <c r="V48" s="124"/>
      <c r="W48" s="124"/>
      <c r="X48" s="124"/>
      <c r="AG48" s="16"/>
      <c r="AI48" s="20"/>
    </row>
    <row r="49" spans="1:38" ht="12.75" customHeight="1" hidden="1">
      <c r="A49" s="125">
        <v>1</v>
      </c>
      <c r="B49" s="127"/>
      <c r="C49" s="125">
        <v>2</v>
      </c>
      <c r="D49" s="126"/>
      <c r="E49" s="126"/>
      <c r="F49" s="126"/>
      <c r="G49" s="126"/>
      <c r="H49" s="127"/>
      <c r="I49" s="110">
        <v>3</v>
      </c>
      <c r="J49" s="110"/>
      <c r="K49" s="110">
        <v>4</v>
      </c>
      <c r="L49" s="110"/>
      <c r="M49" s="110"/>
      <c r="N49" s="110"/>
      <c r="O49" s="110">
        <v>5</v>
      </c>
      <c r="P49" s="110"/>
      <c r="Q49" s="110"/>
      <c r="R49" s="110"/>
      <c r="S49" s="110"/>
      <c r="T49" s="110">
        <v>6</v>
      </c>
      <c r="U49" s="110"/>
      <c r="V49" s="110"/>
      <c r="W49" s="110"/>
      <c r="X49" s="110"/>
      <c r="AG49" s="16"/>
      <c r="AI49" s="20"/>
      <c r="AJ49" s="16"/>
      <c r="AL49" s="16"/>
    </row>
    <row r="50" spans="1:38" ht="12.75" customHeight="1">
      <c r="A50" s="111" t="s">
        <v>8</v>
      </c>
      <c r="B50" s="83"/>
      <c r="C50" s="112" t="s">
        <v>78</v>
      </c>
      <c r="D50" s="113"/>
      <c r="E50" s="113"/>
      <c r="F50" s="113"/>
      <c r="G50" s="114"/>
      <c r="H50" s="65" t="s">
        <v>9</v>
      </c>
      <c r="I50" s="108" t="s">
        <v>10</v>
      </c>
      <c r="J50" s="109"/>
      <c r="K50" s="103">
        <f>K16</f>
        <v>216.34</v>
      </c>
      <c r="L50" s="103"/>
      <c r="M50" s="103"/>
      <c r="N50" s="103"/>
      <c r="O50" s="102">
        <v>2.63</v>
      </c>
      <c r="P50" s="102"/>
      <c r="Q50" s="102"/>
      <c r="R50" s="102"/>
      <c r="S50" s="102"/>
      <c r="T50" s="103">
        <f>K50*O50</f>
        <v>568.9742</v>
      </c>
      <c r="U50" s="103"/>
      <c r="V50" s="103"/>
      <c r="W50" s="103"/>
      <c r="X50" s="103"/>
      <c r="AG50" s="104">
        <f>T50+T51</f>
        <v>1427.2298427199999</v>
      </c>
      <c r="AI50" s="20"/>
      <c r="AJ50" s="106">
        <v>693.58</v>
      </c>
      <c r="AL50" s="168">
        <f>AG50/AJ50</f>
        <v>2.057772488710747</v>
      </c>
    </row>
    <row r="51" spans="1:38" ht="12.75" customHeight="1">
      <c r="A51" s="84"/>
      <c r="B51" s="86"/>
      <c r="C51" s="115"/>
      <c r="D51" s="116"/>
      <c r="E51" s="116"/>
      <c r="F51" s="116"/>
      <c r="G51" s="117"/>
      <c r="H51" s="65" t="s">
        <v>11</v>
      </c>
      <c r="I51" s="108" t="s">
        <v>12</v>
      </c>
      <c r="J51" s="109"/>
      <c r="K51" s="103">
        <f>K17</f>
        <v>4757.04</v>
      </c>
      <c r="L51" s="103"/>
      <c r="M51" s="103"/>
      <c r="N51" s="103"/>
      <c r="O51" s="102">
        <f>O50*O17</f>
        <v>0.18041799999999997</v>
      </c>
      <c r="P51" s="102"/>
      <c r="Q51" s="102"/>
      <c r="R51" s="102"/>
      <c r="S51" s="102"/>
      <c r="T51" s="103">
        <f>K51*O51</f>
        <v>858.2556427199999</v>
      </c>
      <c r="U51" s="103"/>
      <c r="V51" s="103"/>
      <c r="W51" s="103"/>
      <c r="X51" s="103"/>
      <c r="AG51" s="105"/>
      <c r="AI51" s="20"/>
      <c r="AJ51" s="107"/>
      <c r="AL51" s="169"/>
    </row>
    <row r="52" spans="1:38" ht="12.75" customHeight="1">
      <c r="A52" s="111" t="s">
        <v>8</v>
      </c>
      <c r="B52" s="83"/>
      <c r="C52" s="112" t="s">
        <v>79</v>
      </c>
      <c r="D52" s="113"/>
      <c r="E52" s="113"/>
      <c r="F52" s="113"/>
      <c r="G52" s="114"/>
      <c r="H52" s="65" t="s">
        <v>9</v>
      </c>
      <c r="I52" s="108" t="s">
        <v>10</v>
      </c>
      <c r="J52" s="109"/>
      <c r="K52" s="103">
        <f>K18</f>
        <v>216.34</v>
      </c>
      <c r="L52" s="103"/>
      <c r="M52" s="103"/>
      <c r="N52" s="103"/>
      <c r="O52" s="102">
        <v>2.63</v>
      </c>
      <c r="P52" s="102"/>
      <c r="Q52" s="102"/>
      <c r="R52" s="102"/>
      <c r="S52" s="102"/>
      <c r="T52" s="103">
        <f>K52*O52</f>
        <v>568.9742</v>
      </c>
      <c r="U52" s="103"/>
      <c r="V52" s="103"/>
      <c r="W52" s="103"/>
      <c r="X52" s="103"/>
      <c r="AG52" s="104">
        <f>T52+T53</f>
        <v>1363.4236652</v>
      </c>
      <c r="AI52" s="20"/>
      <c r="AJ52" s="106">
        <v>693.58</v>
      </c>
      <c r="AL52" s="168">
        <f>AG52/AJ52</f>
        <v>1.9657770771936904</v>
      </c>
    </row>
    <row r="53" spans="1:38" ht="12.75" customHeight="1">
      <c r="A53" s="84"/>
      <c r="B53" s="86"/>
      <c r="C53" s="115"/>
      <c r="D53" s="116"/>
      <c r="E53" s="116"/>
      <c r="F53" s="116"/>
      <c r="G53" s="117"/>
      <c r="H53" s="65" t="s">
        <v>11</v>
      </c>
      <c r="I53" s="108" t="s">
        <v>12</v>
      </c>
      <c r="J53" s="109"/>
      <c r="K53" s="103">
        <f>K19</f>
        <v>4757.04</v>
      </c>
      <c r="L53" s="103"/>
      <c r="M53" s="103"/>
      <c r="N53" s="103"/>
      <c r="O53" s="102">
        <f>O52*O19</f>
        <v>0.167005</v>
      </c>
      <c r="P53" s="102"/>
      <c r="Q53" s="102"/>
      <c r="R53" s="102"/>
      <c r="S53" s="102"/>
      <c r="T53" s="103">
        <f>K53*O53</f>
        <v>794.4494652</v>
      </c>
      <c r="U53" s="103"/>
      <c r="V53" s="103"/>
      <c r="W53" s="103"/>
      <c r="X53" s="103"/>
      <c r="AG53" s="105"/>
      <c r="AI53" s="20"/>
      <c r="AJ53" s="107"/>
      <c r="AL53" s="169"/>
    </row>
    <row r="54" spans="4:35" ht="12.75" hidden="1">
      <c r="D54" s="170"/>
      <c r="E54" s="170"/>
      <c r="F54" s="170"/>
      <c r="G54" s="170"/>
      <c r="H54" s="170"/>
      <c r="I54" s="170"/>
      <c r="J54" s="170"/>
      <c r="AG54" s="16"/>
      <c r="AI54" s="20"/>
    </row>
    <row r="55" spans="1:33" s="21" customFormat="1" ht="37.5" customHeight="1">
      <c r="A55" s="118" t="s">
        <v>41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</row>
    <row r="56" spans="1:35" ht="51" customHeight="1" hidden="1">
      <c r="A56" s="119" t="s">
        <v>5</v>
      </c>
      <c r="B56" s="120"/>
      <c r="C56" s="121" t="s">
        <v>27</v>
      </c>
      <c r="D56" s="122"/>
      <c r="E56" s="122"/>
      <c r="F56" s="122"/>
      <c r="G56" s="122"/>
      <c r="H56" s="123"/>
      <c r="I56" s="124" t="s">
        <v>6</v>
      </c>
      <c r="J56" s="124"/>
      <c r="K56" s="124" t="s">
        <v>28</v>
      </c>
      <c r="L56" s="124"/>
      <c r="M56" s="124"/>
      <c r="N56" s="124"/>
      <c r="O56" s="124" t="str">
        <f>+O48</f>
        <v>Норматив
 горячей воды
куб.м. ** Гкал/куб.м</v>
      </c>
      <c r="P56" s="124"/>
      <c r="Q56" s="124"/>
      <c r="R56" s="124"/>
      <c r="S56" s="124"/>
      <c r="T56" s="124" t="s">
        <v>7</v>
      </c>
      <c r="U56" s="124"/>
      <c r="V56" s="124"/>
      <c r="W56" s="124"/>
      <c r="X56" s="124"/>
      <c r="AG56" s="16"/>
      <c r="AI56" s="20"/>
    </row>
    <row r="57" spans="1:38" ht="12.75" customHeight="1" hidden="1">
      <c r="A57" s="125">
        <v>1</v>
      </c>
      <c r="B57" s="127"/>
      <c r="C57" s="125">
        <v>2</v>
      </c>
      <c r="D57" s="126"/>
      <c r="E57" s="126"/>
      <c r="F57" s="126"/>
      <c r="G57" s="126"/>
      <c r="H57" s="127"/>
      <c r="I57" s="110">
        <v>3</v>
      </c>
      <c r="J57" s="110"/>
      <c r="K57" s="110">
        <v>4</v>
      </c>
      <c r="L57" s="110"/>
      <c r="M57" s="110"/>
      <c r="N57" s="110"/>
      <c r="O57" s="110">
        <v>5</v>
      </c>
      <c r="P57" s="110"/>
      <c r="Q57" s="110"/>
      <c r="R57" s="110"/>
      <c r="S57" s="110"/>
      <c r="T57" s="110">
        <v>6</v>
      </c>
      <c r="U57" s="110"/>
      <c r="V57" s="110"/>
      <c r="W57" s="110"/>
      <c r="X57" s="110"/>
      <c r="AG57" s="16"/>
      <c r="AI57" s="20"/>
      <c r="AJ57" s="16"/>
      <c r="AL57" s="16"/>
    </row>
    <row r="58" spans="1:38" ht="12.75" customHeight="1">
      <c r="A58" s="111" t="s">
        <v>8</v>
      </c>
      <c r="B58" s="83"/>
      <c r="C58" s="112" t="s">
        <v>78</v>
      </c>
      <c r="D58" s="113"/>
      <c r="E58" s="113"/>
      <c r="F58" s="113"/>
      <c r="G58" s="114"/>
      <c r="H58" s="65" t="s">
        <v>9</v>
      </c>
      <c r="I58" s="108" t="s">
        <v>10</v>
      </c>
      <c r="J58" s="109"/>
      <c r="K58" s="103">
        <f>K16</f>
        <v>216.34</v>
      </c>
      <c r="L58" s="103"/>
      <c r="M58" s="103"/>
      <c r="N58" s="103"/>
      <c r="O58" s="102">
        <v>1.69</v>
      </c>
      <c r="P58" s="102"/>
      <c r="Q58" s="102"/>
      <c r="R58" s="102"/>
      <c r="S58" s="102"/>
      <c r="T58" s="103">
        <f>K58*O58</f>
        <v>365.6146</v>
      </c>
      <c r="U58" s="103"/>
      <c r="V58" s="103"/>
      <c r="W58" s="103"/>
      <c r="X58" s="103"/>
      <c r="AG58" s="104">
        <f>T58+T59</f>
        <v>917.1172753599999</v>
      </c>
      <c r="AI58" s="20"/>
      <c r="AJ58" s="106">
        <v>609.59</v>
      </c>
      <c r="AL58" s="168">
        <f>AG58/AJ58</f>
        <v>1.5044821525287486</v>
      </c>
    </row>
    <row r="59" spans="1:38" ht="12.75" customHeight="1">
      <c r="A59" s="84"/>
      <c r="B59" s="86"/>
      <c r="C59" s="115"/>
      <c r="D59" s="116"/>
      <c r="E59" s="116"/>
      <c r="F59" s="116"/>
      <c r="G59" s="117"/>
      <c r="H59" s="65" t="s">
        <v>11</v>
      </c>
      <c r="I59" s="108" t="s">
        <v>12</v>
      </c>
      <c r="J59" s="109"/>
      <c r="K59" s="103">
        <f>K17</f>
        <v>4757.04</v>
      </c>
      <c r="L59" s="103"/>
      <c r="M59" s="103"/>
      <c r="N59" s="103"/>
      <c r="O59" s="102">
        <f>O58*O17</f>
        <v>0.11593399999999998</v>
      </c>
      <c r="P59" s="102"/>
      <c r="Q59" s="102"/>
      <c r="R59" s="102"/>
      <c r="S59" s="102"/>
      <c r="T59" s="103">
        <f>K59*O59</f>
        <v>551.5026753599999</v>
      </c>
      <c r="U59" s="103"/>
      <c r="V59" s="103"/>
      <c r="W59" s="103"/>
      <c r="X59" s="103"/>
      <c r="AG59" s="105"/>
      <c r="AI59" s="20"/>
      <c r="AJ59" s="107"/>
      <c r="AL59" s="169"/>
    </row>
    <row r="60" spans="1:38" ht="12.75" customHeight="1">
      <c r="A60" s="111" t="s">
        <v>8</v>
      </c>
      <c r="B60" s="83"/>
      <c r="C60" s="112" t="s">
        <v>79</v>
      </c>
      <c r="D60" s="113"/>
      <c r="E60" s="113"/>
      <c r="F60" s="113"/>
      <c r="G60" s="114"/>
      <c r="H60" s="65" t="s">
        <v>9</v>
      </c>
      <c r="I60" s="108" t="s">
        <v>10</v>
      </c>
      <c r="J60" s="109"/>
      <c r="K60" s="103">
        <f>K18</f>
        <v>216.34</v>
      </c>
      <c r="L60" s="103"/>
      <c r="M60" s="103"/>
      <c r="N60" s="103"/>
      <c r="O60" s="102">
        <v>1.69</v>
      </c>
      <c r="P60" s="102"/>
      <c r="Q60" s="102"/>
      <c r="R60" s="102"/>
      <c r="S60" s="102"/>
      <c r="T60" s="103">
        <f>K60*O60</f>
        <v>365.6146</v>
      </c>
      <c r="U60" s="103"/>
      <c r="V60" s="103"/>
      <c r="W60" s="103"/>
      <c r="X60" s="103"/>
      <c r="AG60" s="104">
        <f>T60+T61</f>
        <v>876.1163475999999</v>
      </c>
      <c r="AI60" s="20"/>
      <c r="AJ60" s="106">
        <v>609.59</v>
      </c>
      <c r="AL60" s="168">
        <f>AG60/AJ60</f>
        <v>1.437222309421086</v>
      </c>
    </row>
    <row r="61" spans="1:38" ht="12.75" customHeight="1">
      <c r="A61" s="84"/>
      <c r="B61" s="86"/>
      <c r="C61" s="115"/>
      <c r="D61" s="116"/>
      <c r="E61" s="116"/>
      <c r="F61" s="116"/>
      <c r="G61" s="117"/>
      <c r="H61" s="65" t="s">
        <v>11</v>
      </c>
      <c r="I61" s="108" t="s">
        <v>12</v>
      </c>
      <c r="J61" s="109"/>
      <c r="K61" s="103">
        <f>K19</f>
        <v>4757.04</v>
      </c>
      <c r="L61" s="103"/>
      <c r="M61" s="103"/>
      <c r="N61" s="103"/>
      <c r="O61" s="102">
        <f>O60*O19</f>
        <v>0.107315</v>
      </c>
      <c r="P61" s="102"/>
      <c r="Q61" s="102"/>
      <c r="R61" s="102"/>
      <c r="S61" s="102"/>
      <c r="T61" s="103">
        <f>K61*O61</f>
        <v>510.5017476</v>
      </c>
      <c r="U61" s="103"/>
      <c r="V61" s="103"/>
      <c r="W61" s="103"/>
      <c r="X61" s="103"/>
      <c r="AG61" s="105"/>
      <c r="AI61" s="20"/>
      <c r="AJ61" s="107"/>
      <c r="AL61" s="169"/>
    </row>
    <row r="62" spans="4:35" ht="12.75" hidden="1">
      <c r="D62" s="170"/>
      <c r="E62" s="170"/>
      <c r="F62" s="170"/>
      <c r="G62" s="170"/>
      <c r="H62" s="170"/>
      <c r="I62" s="170"/>
      <c r="J62" s="170"/>
      <c r="AG62" s="16"/>
      <c r="AI62" s="20"/>
    </row>
    <row r="63" spans="1:33" s="21" customFormat="1" ht="30" customHeight="1">
      <c r="A63" s="118" t="s">
        <v>42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</row>
    <row r="64" spans="1:35" ht="51" customHeight="1" hidden="1">
      <c r="A64" s="119" t="s">
        <v>5</v>
      </c>
      <c r="B64" s="120"/>
      <c r="C64" s="121" t="s">
        <v>27</v>
      </c>
      <c r="D64" s="122"/>
      <c r="E64" s="122"/>
      <c r="F64" s="122"/>
      <c r="G64" s="122"/>
      <c r="H64" s="123"/>
      <c r="I64" s="124" t="s">
        <v>6</v>
      </c>
      <c r="J64" s="124"/>
      <c r="K64" s="124" t="s">
        <v>28</v>
      </c>
      <c r="L64" s="124"/>
      <c r="M64" s="124"/>
      <c r="N64" s="124"/>
      <c r="O64" s="124" t="str">
        <f>+O56</f>
        <v>Норматив
 горячей воды
куб.м. ** Гкал/куб.м</v>
      </c>
      <c r="P64" s="124"/>
      <c r="Q64" s="124"/>
      <c r="R64" s="124"/>
      <c r="S64" s="124"/>
      <c r="T64" s="124" t="s">
        <v>7</v>
      </c>
      <c r="U64" s="124"/>
      <c r="V64" s="124"/>
      <c r="W64" s="124"/>
      <c r="X64" s="124"/>
      <c r="AG64" s="16"/>
      <c r="AI64" s="20"/>
    </row>
    <row r="65" spans="1:38" ht="12.75" customHeight="1" hidden="1">
      <c r="A65" s="125">
        <v>1</v>
      </c>
      <c r="B65" s="127"/>
      <c r="C65" s="125">
        <v>2</v>
      </c>
      <c r="D65" s="126"/>
      <c r="E65" s="126"/>
      <c r="F65" s="126"/>
      <c r="G65" s="126"/>
      <c r="H65" s="127"/>
      <c r="I65" s="110">
        <v>3</v>
      </c>
      <c r="J65" s="110"/>
      <c r="K65" s="110">
        <v>4</v>
      </c>
      <c r="L65" s="110"/>
      <c r="M65" s="110"/>
      <c r="N65" s="110"/>
      <c r="O65" s="110">
        <v>5</v>
      </c>
      <c r="P65" s="110"/>
      <c r="Q65" s="110"/>
      <c r="R65" s="110"/>
      <c r="S65" s="110"/>
      <c r="T65" s="110">
        <v>6</v>
      </c>
      <c r="U65" s="110"/>
      <c r="V65" s="110"/>
      <c r="W65" s="110"/>
      <c r="X65" s="110"/>
      <c r="AG65" s="16"/>
      <c r="AI65" s="20"/>
      <c r="AJ65" s="16"/>
      <c r="AL65" s="16"/>
    </row>
    <row r="66" spans="1:38" ht="12.75" customHeight="1">
      <c r="A66" s="111" t="s">
        <v>8</v>
      </c>
      <c r="B66" s="83"/>
      <c r="C66" s="112" t="s">
        <v>78</v>
      </c>
      <c r="D66" s="113"/>
      <c r="E66" s="113"/>
      <c r="F66" s="113"/>
      <c r="G66" s="114"/>
      <c r="H66" s="65" t="s">
        <v>9</v>
      </c>
      <c r="I66" s="108" t="s">
        <v>10</v>
      </c>
      <c r="J66" s="109"/>
      <c r="K66" s="103">
        <f>K16</f>
        <v>216.34</v>
      </c>
      <c r="L66" s="103"/>
      <c r="M66" s="103"/>
      <c r="N66" s="103"/>
      <c r="O66" s="102">
        <v>1.24</v>
      </c>
      <c r="P66" s="102"/>
      <c r="Q66" s="102"/>
      <c r="R66" s="102"/>
      <c r="S66" s="102"/>
      <c r="T66" s="103">
        <f>K66*O66</f>
        <v>268.2616</v>
      </c>
      <c r="U66" s="103"/>
      <c r="V66" s="103"/>
      <c r="W66" s="103"/>
      <c r="X66" s="103"/>
      <c r="AG66" s="104">
        <f>T66+T67</f>
        <v>672.91445056</v>
      </c>
      <c r="AI66" s="20"/>
      <c r="AJ66" s="106">
        <v>440.15</v>
      </c>
      <c r="AL66" s="168">
        <f>AG66/AJ66</f>
        <v>1.528829832011814</v>
      </c>
    </row>
    <row r="67" spans="1:38" ht="12.75" customHeight="1">
      <c r="A67" s="84"/>
      <c r="B67" s="86"/>
      <c r="C67" s="115"/>
      <c r="D67" s="116"/>
      <c r="E67" s="116"/>
      <c r="F67" s="116"/>
      <c r="G67" s="117"/>
      <c r="H67" s="65" t="s">
        <v>11</v>
      </c>
      <c r="I67" s="108" t="s">
        <v>12</v>
      </c>
      <c r="J67" s="109"/>
      <c r="K67" s="103">
        <f>K17</f>
        <v>4757.04</v>
      </c>
      <c r="L67" s="103"/>
      <c r="M67" s="103"/>
      <c r="N67" s="103"/>
      <c r="O67" s="102">
        <f>O66*O17</f>
        <v>0.08506399999999999</v>
      </c>
      <c r="P67" s="102"/>
      <c r="Q67" s="102"/>
      <c r="R67" s="102"/>
      <c r="S67" s="102"/>
      <c r="T67" s="103">
        <f>K67*O67</f>
        <v>404.65285055999993</v>
      </c>
      <c r="U67" s="103"/>
      <c r="V67" s="103"/>
      <c r="W67" s="103"/>
      <c r="X67" s="103"/>
      <c r="AG67" s="105"/>
      <c r="AI67" s="20"/>
      <c r="AJ67" s="107"/>
      <c r="AL67" s="169"/>
    </row>
    <row r="68" spans="1:38" ht="12.75" customHeight="1">
      <c r="A68" s="111" t="s">
        <v>8</v>
      </c>
      <c r="B68" s="83"/>
      <c r="C68" s="112" t="s">
        <v>79</v>
      </c>
      <c r="D68" s="113"/>
      <c r="E68" s="113"/>
      <c r="F68" s="113"/>
      <c r="G68" s="114"/>
      <c r="H68" s="65" t="s">
        <v>9</v>
      </c>
      <c r="I68" s="108" t="s">
        <v>10</v>
      </c>
      <c r="J68" s="109"/>
      <c r="K68" s="103">
        <f>K18</f>
        <v>216.34</v>
      </c>
      <c r="L68" s="103"/>
      <c r="M68" s="103"/>
      <c r="N68" s="103"/>
      <c r="O68" s="102">
        <v>1.24</v>
      </c>
      <c r="P68" s="102"/>
      <c r="Q68" s="102"/>
      <c r="R68" s="102"/>
      <c r="S68" s="102"/>
      <c r="T68" s="103">
        <f>K68*O68</f>
        <v>268.2616</v>
      </c>
      <c r="U68" s="103"/>
      <c r="V68" s="103"/>
      <c r="W68" s="103"/>
      <c r="X68" s="103"/>
      <c r="AG68" s="104">
        <f>T68+T69</f>
        <v>642.8309296</v>
      </c>
      <c r="AI68" s="20"/>
      <c r="AJ68" s="106">
        <v>440.15</v>
      </c>
      <c r="AL68" s="168">
        <f>AG68/AJ68</f>
        <v>1.4604814940361242</v>
      </c>
    </row>
    <row r="69" spans="1:38" ht="12.75" customHeight="1">
      <c r="A69" s="84"/>
      <c r="B69" s="86"/>
      <c r="C69" s="115"/>
      <c r="D69" s="116"/>
      <c r="E69" s="116"/>
      <c r="F69" s="116"/>
      <c r="G69" s="117"/>
      <c r="H69" s="65" t="s">
        <v>11</v>
      </c>
      <c r="I69" s="108" t="s">
        <v>12</v>
      </c>
      <c r="J69" s="109"/>
      <c r="K69" s="103">
        <f>K19</f>
        <v>4757.04</v>
      </c>
      <c r="L69" s="103"/>
      <c r="M69" s="103"/>
      <c r="N69" s="103"/>
      <c r="O69" s="102">
        <f>O68*O19</f>
        <v>0.07874</v>
      </c>
      <c r="P69" s="102"/>
      <c r="Q69" s="102"/>
      <c r="R69" s="102"/>
      <c r="S69" s="102"/>
      <c r="T69" s="103">
        <f>K69*O69</f>
        <v>374.5693296</v>
      </c>
      <c r="U69" s="103"/>
      <c r="V69" s="103"/>
      <c r="W69" s="103"/>
      <c r="X69" s="103"/>
      <c r="AG69" s="105"/>
      <c r="AI69" s="20"/>
      <c r="AJ69" s="107"/>
      <c r="AL69" s="169"/>
    </row>
    <row r="70" spans="4:35" ht="12.75" hidden="1">
      <c r="D70" s="170"/>
      <c r="E70" s="170"/>
      <c r="F70" s="170"/>
      <c r="G70" s="170"/>
      <c r="H70" s="170"/>
      <c r="I70" s="170"/>
      <c r="J70" s="170"/>
      <c r="AG70" s="16"/>
      <c r="AI70" s="20"/>
    </row>
    <row r="71" spans="1:33" s="21" customFormat="1" ht="29.25" customHeight="1">
      <c r="A71" s="118" t="s">
        <v>43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</row>
    <row r="72" spans="1:35" ht="51" customHeight="1" hidden="1">
      <c r="A72" s="119" t="s">
        <v>5</v>
      </c>
      <c r="B72" s="120"/>
      <c r="C72" s="121" t="s">
        <v>27</v>
      </c>
      <c r="D72" s="122"/>
      <c r="E72" s="122"/>
      <c r="F72" s="122"/>
      <c r="G72" s="122"/>
      <c r="H72" s="123"/>
      <c r="I72" s="124" t="s">
        <v>6</v>
      </c>
      <c r="J72" s="124"/>
      <c r="K72" s="124" t="s">
        <v>28</v>
      </c>
      <c r="L72" s="124"/>
      <c r="M72" s="124"/>
      <c r="N72" s="124"/>
      <c r="O72" s="124" t="str">
        <f>+O64</f>
        <v>Норматив
 горячей воды
куб.м. ** Гкал/куб.м</v>
      </c>
      <c r="P72" s="124"/>
      <c r="Q72" s="124"/>
      <c r="R72" s="124"/>
      <c r="S72" s="124"/>
      <c r="T72" s="124" t="s">
        <v>7</v>
      </c>
      <c r="U72" s="124"/>
      <c r="V72" s="124"/>
      <c r="W72" s="124"/>
      <c r="X72" s="124"/>
      <c r="AG72" s="16"/>
      <c r="AI72" s="20"/>
    </row>
    <row r="73" spans="1:38" ht="12.75" customHeight="1" hidden="1">
      <c r="A73" s="125">
        <v>1</v>
      </c>
      <c r="B73" s="127"/>
      <c r="C73" s="125">
        <v>2</v>
      </c>
      <c r="D73" s="126"/>
      <c r="E73" s="126"/>
      <c r="F73" s="126"/>
      <c r="G73" s="126"/>
      <c r="H73" s="127"/>
      <c r="I73" s="110">
        <v>3</v>
      </c>
      <c r="J73" s="110"/>
      <c r="K73" s="110">
        <v>4</v>
      </c>
      <c r="L73" s="110"/>
      <c r="M73" s="110"/>
      <c r="N73" s="110"/>
      <c r="O73" s="110">
        <v>5</v>
      </c>
      <c r="P73" s="110"/>
      <c r="Q73" s="110"/>
      <c r="R73" s="110"/>
      <c r="S73" s="110"/>
      <c r="T73" s="110">
        <v>6</v>
      </c>
      <c r="U73" s="110"/>
      <c r="V73" s="110"/>
      <c r="W73" s="110"/>
      <c r="X73" s="110"/>
      <c r="AG73" s="16"/>
      <c r="AI73" s="20"/>
      <c r="AJ73" s="16"/>
      <c r="AL73" s="16"/>
    </row>
    <row r="74" spans="1:38" ht="12.75" customHeight="1">
      <c r="A74" s="111" t="s">
        <v>8</v>
      </c>
      <c r="B74" s="83"/>
      <c r="C74" s="112" t="s">
        <v>78</v>
      </c>
      <c r="D74" s="113"/>
      <c r="E74" s="113"/>
      <c r="F74" s="113"/>
      <c r="G74" s="114"/>
      <c r="H74" s="65" t="s">
        <v>9</v>
      </c>
      <c r="I74" s="108" t="s">
        <v>10</v>
      </c>
      <c r="J74" s="109"/>
      <c r="K74" s="103">
        <f>K16</f>
        <v>216.34</v>
      </c>
      <c r="L74" s="103"/>
      <c r="M74" s="103"/>
      <c r="N74" s="103"/>
      <c r="O74" s="102">
        <v>0.77</v>
      </c>
      <c r="P74" s="102"/>
      <c r="Q74" s="102"/>
      <c r="R74" s="102"/>
      <c r="S74" s="102"/>
      <c r="T74" s="103">
        <f>K74*O74</f>
        <v>166.58180000000002</v>
      </c>
      <c r="U74" s="103"/>
      <c r="V74" s="103"/>
      <c r="W74" s="103"/>
      <c r="X74" s="103"/>
      <c r="AG74" s="104">
        <f>T74+T75</f>
        <v>417.85816688</v>
      </c>
      <c r="AI74" s="20"/>
      <c r="AJ74" s="106">
        <v>440.15</v>
      </c>
      <c r="AL74" s="168">
        <f>AG74/AJ74</f>
        <v>0.9493540085879815</v>
      </c>
    </row>
    <row r="75" spans="1:38" ht="12.75" customHeight="1">
      <c r="A75" s="84"/>
      <c r="B75" s="86"/>
      <c r="C75" s="115"/>
      <c r="D75" s="116"/>
      <c r="E75" s="116"/>
      <c r="F75" s="116"/>
      <c r="G75" s="117"/>
      <c r="H75" s="65" t="s">
        <v>11</v>
      </c>
      <c r="I75" s="108" t="s">
        <v>12</v>
      </c>
      <c r="J75" s="109"/>
      <c r="K75" s="103">
        <f>K17</f>
        <v>4757.04</v>
      </c>
      <c r="L75" s="103"/>
      <c r="M75" s="103"/>
      <c r="N75" s="103"/>
      <c r="O75" s="102">
        <f>O74*O17</f>
        <v>0.052821999999999994</v>
      </c>
      <c r="P75" s="102"/>
      <c r="Q75" s="102"/>
      <c r="R75" s="102"/>
      <c r="S75" s="102"/>
      <c r="T75" s="103">
        <f>K75*O75</f>
        <v>251.27636687999998</v>
      </c>
      <c r="U75" s="103"/>
      <c r="V75" s="103"/>
      <c r="W75" s="103"/>
      <c r="X75" s="103"/>
      <c r="AG75" s="105"/>
      <c r="AI75" s="20"/>
      <c r="AJ75" s="107"/>
      <c r="AL75" s="169"/>
    </row>
    <row r="76" spans="1:38" ht="12.75" customHeight="1">
      <c r="A76" s="111" t="s">
        <v>8</v>
      </c>
      <c r="B76" s="83"/>
      <c r="C76" s="112" t="s">
        <v>79</v>
      </c>
      <c r="D76" s="113"/>
      <c r="E76" s="113"/>
      <c r="F76" s="113"/>
      <c r="G76" s="114"/>
      <c r="H76" s="65" t="s">
        <v>9</v>
      </c>
      <c r="I76" s="108" t="s">
        <v>10</v>
      </c>
      <c r="J76" s="109"/>
      <c r="K76" s="103">
        <f>K18</f>
        <v>216.34</v>
      </c>
      <c r="L76" s="103"/>
      <c r="M76" s="103"/>
      <c r="N76" s="103"/>
      <c r="O76" s="102">
        <v>0.77</v>
      </c>
      <c r="P76" s="102"/>
      <c r="Q76" s="102"/>
      <c r="R76" s="102"/>
      <c r="S76" s="102"/>
      <c r="T76" s="103">
        <f>K76*O76</f>
        <v>166.58180000000002</v>
      </c>
      <c r="U76" s="103"/>
      <c r="V76" s="103"/>
      <c r="W76" s="103"/>
      <c r="X76" s="103"/>
      <c r="AG76" s="104">
        <f>T76+T77</f>
        <v>399.17727080000003</v>
      </c>
      <c r="AI76" s="20"/>
      <c r="AJ76" s="106">
        <v>440.15</v>
      </c>
      <c r="AL76" s="168">
        <f>AG76/AJ76</f>
        <v>0.9069118954901739</v>
      </c>
    </row>
    <row r="77" spans="1:38" ht="12.75" customHeight="1">
      <c r="A77" s="84"/>
      <c r="B77" s="86"/>
      <c r="C77" s="115"/>
      <c r="D77" s="116"/>
      <c r="E77" s="116"/>
      <c r="F77" s="116"/>
      <c r="G77" s="117"/>
      <c r="H77" s="65" t="s">
        <v>11</v>
      </c>
      <c r="I77" s="108" t="s">
        <v>12</v>
      </c>
      <c r="J77" s="109"/>
      <c r="K77" s="103">
        <f>K19</f>
        <v>4757.04</v>
      </c>
      <c r="L77" s="103"/>
      <c r="M77" s="103"/>
      <c r="N77" s="103"/>
      <c r="O77" s="102">
        <f>O76*O19</f>
        <v>0.048895</v>
      </c>
      <c r="P77" s="102"/>
      <c r="Q77" s="102"/>
      <c r="R77" s="102"/>
      <c r="S77" s="102"/>
      <c r="T77" s="103">
        <f>K77*O77</f>
        <v>232.59547080000002</v>
      </c>
      <c r="U77" s="103"/>
      <c r="V77" s="103"/>
      <c r="W77" s="103"/>
      <c r="X77" s="103"/>
      <c r="AG77" s="105"/>
      <c r="AI77" s="20"/>
      <c r="AJ77" s="107"/>
      <c r="AL77" s="169"/>
    </row>
    <row r="78" spans="4:35" ht="12.75" hidden="1">
      <c r="D78" s="170"/>
      <c r="E78" s="170"/>
      <c r="F78" s="170"/>
      <c r="G78" s="170"/>
      <c r="H78" s="170"/>
      <c r="I78" s="170"/>
      <c r="J78" s="170"/>
      <c r="AG78" s="16"/>
      <c r="AI78" s="20"/>
    </row>
    <row r="79" spans="1:33" s="21" customFormat="1" ht="29.25" customHeight="1">
      <c r="A79" s="118" t="s">
        <v>44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</row>
    <row r="80" spans="1:35" ht="51" customHeight="1" hidden="1">
      <c r="A80" s="119" t="s">
        <v>5</v>
      </c>
      <c r="B80" s="120"/>
      <c r="C80" s="121" t="s">
        <v>27</v>
      </c>
      <c r="D80" s="122"/>
      <c r="E80" s="122"/>
      <c r="F80" s="122"/>
      <c r="G80" s="122"/>
      <c r="H80" s="123"/>
      <c r="I80" s="124" t="s">
        <v>6</v>
      </c>
      <c r="J80" s="124"/>
      <c r="K80" s="124" t="s">
        <v>28</v>
      </c>
      <c r="L80" s="124"/>
      <c r="M80" s="124"/>
      <c r="N80" s="124"/>
      <c r="O80" s="124" t="str">
        <f>+O72</f>
        <v>Норматив
 горячей воды
куб.м. ** Гкал/куб.м</v>
      </c>
      <c r="P80" s="124"/>
      <c r="Q80" s="124"/>
      <c r="R80" s="124"/>
      <c r="S80" s="124"/>
      <c r="T80" s="124" t="s">
        <v>7</v>
      </c>
      <c r="U80" s="124"/>
      <c r="V80" s="124"/>
      <c r="W80" s="124"/>
      <c r="X80" s="124"/>
      <c r="AG80" s="16"/>
      <c r="AI80" s="20"/>
    </row>
    <row r="81" spans="1:38" ht="12.75" customHeight="1" hidden="1">
      <c r="A81" s="125">
        <v>1</v>
      </c>
      <c r="B81" s="127"/>
      <c r="C81" s="125">
        <v>2</v>
      </c>
      <c r="D81" s="126"/>
      <c r="E81" s="126"/>
      <c r="F81" s="126"/>
      <c r="G81" s="126"/>
      <c r="H81" s="127"/>
      <c r="I81" s="110">
        <v>3</v>
      </c>
      <c r="J81" s="110"/>
      <c r="K81" s="110">
        <v>4</v>
      </c>
      <c r="L81" s="110"/>
      <c r="M81" s="110"/>
      <c r="N81" s="110"/>
      <c r="O81" s="110">
        <v>5</v>
      </c>
      <c r="P81" s="110"/>
      <c r="Q81" s="110"/>
      <c r="R81" s="110"/>
      <c r="S81" s="110"/>
      <c r="T81" s="110">
        <v>6</v>
      </c>
      <c r="U81" s="110"/>
      <c r="V81" s="110"/>
      <c r="W81" s="110"/>
      <c r="X81" s="110"/>
      <c r="AG81" s="16"/>
      <c r="AI81" s="20"/>
      <c r="AJ81" s="16"/>
      <c r="AL81" s="16"/>
    </row>
    <row r="82" spans="1:38" ht="12.75" customHeight="1">
      <c r="A82" s="111" t="s">
        <v>8</v>
      </c>
      <c r="B82" s="83"/>
      <c r="C82" s="112" t="s">
        <v>78</v>
      </c>
      <c r="D82" s="113"/>
      <c r="E82" s="113"/>
      <c r="F82" s="113"/>
      <c r="G82" s="114"/>
      <c r="H82" s="65" t="s">
        <v>9</v>
      </c>
      <c r="I82" s="108" t="s">
        <v>10</v>
      </c>
      <c r="J82" s="109"/>
      <c r="K82" s="103">
        <f>K16</f>
        <v>216.34</v>
      </c>
      <c r="L82" s="103"/>
      <c r="M82" s="103"/>
      <c r="N82" s="103"/>
      <c r="O82" s="102">
        <v>1.24</v>
      </c>
      <c r="P82" s="102"/>
      <c r="Q82" s="102"/>
      <c r="R82" s="102"/>
      <c r="S82" s="102"/>
      <c r="T82" s="103">
        <f>K82*O82</f>
        <v>268.2616</v>
      </c>
      <c r="U82" s="103"/>
      <c r="V82" s="103"/>
      <c r="W82" s="103"/>
      <c r="X82" s="103"/>
      <c r="AG82" s="104">
        <f>T82+T83</f>
        <v>672.91445056</v>
      </c>
      <c r="AI82" s="20"/>
      <c r="AJ82" s="106">
        <v>155.6</v>
      </c>
      <c r="AL82" s="168">
        <f>AG82/AJ82</f>
        <v>4.324642998457583</v>
      </c>
    </row>
    <row r="83" spans="1:38" ht="12.75" customHeight="1">
      <c r="A83" s="84"/>
      <c r="B83" s="86"/>
      <c r="C83" s="115"/>
      <c r="D83" s="116"/>
      <c r="E83" s="116"/>
      <c r="F83" s="116"/>
      <c r="G83" s="117"/>
      <c r="H83" s="65" t="s">
        <v>11</v>
      </c>
      <c r="I83" s="108" t="s">
        <v>12</v>
      </c>
      <c r="J83" s="109"/>
      <c r="K83" s="103">
        <f>K17</f>
        <v>4757.04</v>
      </c>
      <c r="L83" s="103"/>
      <c r="M83" s="103"/>
      <c r="N83" s="103"/>
      <c r="O83" s="102">
        <f>O82*O17</f>
        <v>0.08506399999999999</v>
      </c>
      <c r="P83" s="102"/>
      <c r="Q83" s="102"/>
      <c r="R83" s="102"/>
      <c r="S83" s="102"/>
      <c r="T83" s="103">
        <f>K83*O83</f>
        <v>404.65285055999993</v>
      </c>
      <c r="U83" s="103"/>
      <c r="V83" s="103"/>
      <c r="W83" s="103"/>
      <c r="X83" s="103"/>
      <c r="AG83" s="105"/>
      <c r="AI83" s="20"/>
      <c r="AJ83" s="107"/>
      <c r="AL83" s="169"/>
    </row>
    <row r="84" spans="1:38" ht="12.75" customHeight="1">
      <c r="A84" s="111" t="s">
        <v>8</v>
      </c>
      <c r="B84" s="83"/>
      <c r="C84" s="112" t="s">
        <v>79</v>
      </c>
      <c r="D84" s="113"/>
      <c r="E84" s="113"/>
      <c r="F84" s="113"/>
      <c r="G84" s="114"/>
      <c r="H84" s="65" t="s">
        <v>9</v>
      </c>
      <c r="I84" s="108" t="s">
        <v>10</v>
      </c>
      <c r="J84" s="109"/>
      <c r="K84" s="103">
        <f>K18</f>
        <v>216.34</v>
      </c>
      <c r="L84" s="103"/>
      <c r="M84" s="103"/>
      <c r="N84" s="103"/>
      <c r="O84" s="102">
        <v>1.24</v>
      </c>
      <c r="P84" s="102"/>
      <c r="Q84" s="102"/>
      <c r="R84" s="102"/>
      <c r="S84" s="102"/>
      <c r="T84" s="103">
        <f>K84*O84</f>
        <v>268.2616</v>
      </c>
      <c r="U84" s="103"/>
      <c r="V84" s="103"/>
      <c r="W84" s="103"/>
      <c r="X84" s="103"/>
      <c r="AG84" s="104">
        <f>T84+T85</f>
        <v>642.8309296</v>
      </c>
      <c r="AI84" s="20"/>
      <c r="AJ84" s="106">
        <v>155.6</v>
      </c>
      <c r="AL84" s="168">
        <f>AG84/AJ84</f>
        <v>4.131304174807198</v>
      </c>
    </row>
    <row r="85" spans="1:38" ht="12.75" customHeight="1">
      <c r="A85" s="84"/>
      <c r="B85" s="86"/>
      <c r="C85" s="115"/>
      <c r="D85" s="116"/>
      <c r="E85" s="116"/>
      <c r="F85" s="116"/>
      <c r="G85" s="117"/>
      <c r="H85" s="65" t="s">
        <v>11</v>
      </c>
      <c r="I85" s="108" t="s">
        <v>12</v>
      </c>
      <c r="J85" s="109"/>
      <c r="K85" s="103">
        <f>K19</f>
        <v>4757.04</v>
      </c>
      <c r="L85" s="103"/>
      <c r="M85" s="103"/>
      <c r="N85" s="103"/>
      <c r="O85" s="102">
        <f>O84*O19</f>
        <v>0.07874</v>
      </c>
      <c r="P85" s="102"/>
      <c r="Q85" s="102"/>
      <c r="R85" s="102"/>
      <c r="S85" s="102"/>
      <c r="T85" s="103">
        <f>K85*O85</f>
        <v>374.5693296</v>
      </c>
      <c r="U85" s="103"/>
      <c r="V85" s="103"/>
      <c r="W85" s="103"/>
      <c r="X85" s="103"/>
      <c r="AG85" s="105"/>
      <c r="AI85" s="20"/>
      <c r="AJ85" s="107"/>
      <c r="AL85" s="169"/>
    </row>
    <row r="86" spans="4:35" ht="12.75">
      <c r="D86" s="170"/>
      <c r="E86" s="170"/>
      <c r="F86" s="170"/>
      <c r="G86" s="170"/>
      <c r="H86" s="170"/>
      <c r="I86" s="170"/>
      <c r="J86" s="170"/>
      <c r="AG86" s="16"/>
      <c r="AI86" s="20"/>
    </row>
    <row r="87" spans="1:33" s="21" customFormat="1" ht="29.25" customHeight="1">
      <c r="A87" s="118" t="s">
        <v>45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</row>
    <row r="88" spans="1:35" ht="51" customHeight="1">
      <c r="A88" s="119" t="s">
        <v>5</v>
      </c>
      <c r="B88" s="120"/>
      <c r="C88" s="121" t="s">
        <v>27</v>
      </c>
      <c r="D88" s="122"/>
      <c r="E88" s="122"/>
      <c r="F88" s="122"/>
      <c r="G88" s="122"/>
      <c r="H88" s="123"/>
      <c r="I88" s="124" t="s">
        <v>6</v>
      </c>
      <c r="J88" s="124"/>
      <c r="K88" s="124" t="s">
        <v>28</v>
      </c>
      <c r="L88" s="124"/>
      <c r="M88" s="124"/>
      <c r="N88" s="124"/>
      <c r="O88" s="124" t="str">
        <f>+O80</f>
        <v>Норматив
 горячей воды
куб.м. ** Гкал/куб.м</v>
      </c>
      <c r="P88" s="124"/>
      <c r="Q88" s="124"/>
      <c r="R88" s="124"/>
      <c r="S88" s="124"/>
      <c r="T88" s="124" t="s">
        <v>7</v>
      </c>
      <c r="U88" s="124"/>
      <c r="V88" s="124"/>
      <c r="W88" s="124"/>
      <c r="X88" s="124"/>
      <c r="AG88" s="16"/>
      <c r="AI88" s="20"/>
    </row>
    <row r="89" spans="1:38" ht="12.75" customHeight="1">
      <c r="A89" s="125">
        <v>1</v>
      </c>
      <c r="B89" s="127"/>
      <c r="C89" s="125">
        <v>2</v>
      </c>
      <c r="D89" s="126"/>
      <c r="E89" s="126"/>
      <c r="F89" s="126"/>
      <c r="G89" s="126"/>
      <c r="H89" s="127"/>
      <c r="I89" s="110">
        <v>3</v>
      </c>
      <c r="J89" s="110"/>
      <c r="K89" s="110">
        <v>4</v>
      </c>
      <c r="L89" s="110"/>
      <c r="M89" s="110"/>
      <c r="N89" s="110"/>
      <c r="O89" s="110">
        <v>5</v>
      </c>
      <c r="P89" s="110"/>
      <c r="Q89" s="110"/>
      <c r="R89" s="110"/>
      <c r="S89" s="110"/>
      <c r="T89" s="110">
        <v>6</v>
      </c>
      <c r="U89" s="110"/>
      <c r="V89" s="110"/>
      <c r="W89" s="110"/>
      <c r="X89" s="110"/>
      <c r="AG89" s="16"/>
      <c r="AI89" s="20"/>
      <c r="AJ89" s="16"/>
      <c r="AL89" s="16"/>
    </row>
    <row r="90" spans="1:38" ht="12.75" customHeight="1">
      <c r="A90" s="111" t="s">
        <v>8</v>
      </c>
      <c r="B90" s="83"/>
      <c r="C90" s="112" t="s">
        <v>78</v>
      </c>
      <c r="D90" s="113"/>
      <c r="E90" s="113"/>
      <c r="F90" s="113"/>
      <c r="G90" s="114"/>
      <c r="H90" s="65" t="s">
        <v>9</v>
      </c>
      <c r="I90" s="108" t="s">
        <v>10</v>
      </c>
      <c r="J90" s="109"/>
      <c r="K90" s="103">
        <f>K16</f>
        <v>216.34</v>
      </c>
      <c r="L90" s="103"/>
      <c r="M90" s="103"/>
      <c r="N90" s="103"/>
      <c r="O90" s="102">
        <v>0.55</v>
      </c>
      <c r="P90" s="102"/>
      <c r="Q90" s="102"/>
      <c r="R90" s="102"/>
      <c r="S90" s="102"/>
      <c r="T90" s="103">
        <f>K90*O90</f>
        <v>118.98700000000001</v>
      </c>
      <c r="U90" s="103"/>
      <c r="V90" s="103"/>
      <c r="W90" s="103"/>
      <c r="X90" s="103"/>
      <c r="AG90" s="104">
        <f>T90+T91</f>
        <v>298.4701192</v>
      </c>
      <c r="AI90" s="20"/>
      <c r="AJ90" s="106">
        <v>155.6</v>
      </c>
      <c r="AL90" s="168">
        <f>AG90/AJ90</f>
        <v>1.9181884267352185</v>
      </c>
    </row>
    <row r="91" spans="1:38" ht="12.75" customHeight="1">
      <c r="A91" s="84"/>
      <c r="B91" s="86"/>
      <c r="C91" s="115"/>
      <c r="D91" s="116"/>
      <c r="E91" s="116"/>
      <c r="F91" s="116"/>
      <c r="G91" s="117"/>
      <c r="H91" s="65" t="s">
        <v>11</v>
      </c>
      <c r="I91" s="108" t="s">
        <v>12</v>
      </c>
      <c r="J91" s="109"/>
      <c r="K91" s="103">
        <f>K17</f>
        <v>4757.04</v>
      </c>
      <c r="L91" s="103"/>
      <c r="M91" s="103"/>
      <c r="N91" s="103"/>
      <c r="O91" s="102">
        <f>O90*O17</f>
        <v>0.03773</v>
      </c>
      <c r="P91" s="102"/>
      <c r="Q91" s="102"/>
      <c r="R91" s="102"/>
      <c r="S91" s="102"/>
      <c r="T91" s="103">
        <f>K91*O91</f>
        <v>179.4831192</v>
      </c>
      <c r="U91" s="103"/>
      <c r="V91" s="103"/>
      <c r="W91" s="103"/>
      <c r="X91" s="103"/>
      <c r="AG91" s="105"/>
      <c r="AI91" s="20"/>
      <c r="AJ91" s="107"/>
      <c r="AL91" s="169"/>
    </row>
    <row r="92" spans="1:38" ht="12.75" customHeight="1">
      <c r="A92" s="111" t="s">
        <v>8</v>
      </c>
      <c r="B92" s="83"/>
      <c r="C92" s="112" t="s">
        <v>79</v>
      </c>
      <c r="D92" s="113"/>
      <c r="E92" s="113"/>
      <c r="F92" s="113"/>
      <c r="G92" s="114"/>
      <c r="H92" s="65" t="s">
        <v>9</v>
      </c>
      <c r="I92" s="108" t="s">
        <v>10</v>
      </c>
      <c r="J92" s="109"/>
      <c r="K92" s="103">
        <f>K18</f>
        <v>216.34</v>
      </c>
      <c r="L92" s="103"/>
      <c r="M92" s="103"/>
      <c r="N92" s="103"/>
      <c r="O92" s="102">
        <v>0.55</v>
      </c>
      <c r="P92" s="102"/>
      <c r="Q92" s="102"/>
      <c r="R92" s="102"/>
      <c r="S92" s="102"/>
      <c r="T92" s="103">
        <f>K92*O92</f>
        <v>118.98700000000001</v>
      </c>
      <c r="U92" s="103"/>
      <c r="V92" s="103"/>
      <c r="W92" s="103"/>
      <c r="X92" s="103"/>
      <c r="AG92" s="104">
        <f>T92+T93</f>
        <v>285.12662200000005</v>
      </c>
      <c r="AI92" s="20"/>
      <c r="AJ92" s="106">
        <v>155.6</v>
      </c>
      <c r="AL92" s="168">
        <f>AG92/AJ92</f>
        <v>1.8324333033419027</v>
      </c>
    </row>
    <row r="93" spans="1:38" ht="12.75" customHeight="1">
      <c r="A93" s="84"/>
      <c r="B93" s="86"/>
      <c r="C93" s="115"/>
      <c r="D93" s="116"/>
      <c r="E93" s="116"/>
      <c r="F93" s="116"/>
      <c r="G93" s="117"/>
      <c r="H93" s="65" t="s">
        <v>11</v>
      </c>
      <c r="I93" s="108" t="s">
        <v>12</v>
      </c>
      <c r="J93" s="109"/>
      <c r="K93" s="103">
        <f>K19</f>
        <v>4757.04</v>
      </c>
      <c r="L93" s="103"/>
      <c r="M93" s="103"/>
      <c r="N93" s="103"/>
      <c r="O93" s="102">
        <f>O92*O19</f>
        <v>0.034925000000000005</v>
      </c>
      <c r="P93" s="102"/>
      <c r="Q93" s="102"/>
      <c r="R93" s="102"/>
      <c r="S93" s="102"/>
      <c r="T93" s="103">
        <f>K93*O93</f>
        <v>166.13962200000003</v>
      </c>
      <c r="U93" s="103"/>
      <c r="V93" s="103"/>
      <c r="W93" s="103"/>
      <c r="X93" s="103"/>
      <c r="AG93" s="105"/>
      <c r="AI93" s="20"/>
      <c r="AJ93" s="107"/>
      <c r="AL93" s="169"/>
    </row>
    <row r="94" spans="4:35" ht="12.75">
      <c r="D94" s="170"/>
      <c r="E94" s="170"/>
      <c r="F94" s="170"/>
      <c r="G94" s="170"/>
      <c r="H94" s="170"/>
      <c r="I94" s="170"/>
      <c r="J94" s="170"/>
      <c r="AG94" s="16"/>
      <c r="AI94" s="20"/>
    </row>
    <row r="95" spans="1:33" s="21" customFormat="1" ht="29.25" customHeight="1">
      <c r="A95" s="118" t="s">
        <v>46</v>
      </c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</row>
    <row r="96" spans="1:35" ht="51" customHeight="1" hidden="1">
      <c r="A96" s="119" t="s">
        <v>5</v>
      </c>
      <c r="B96" s="120"/>
      <c r="C96" s="121" t="s">
        <v>27</v>
      </c>
      <c r="D96" s="122"/>
      <c r="E96" s="122"/>
      <c r="F96" s="122"/>
      <c r="G96" s="122"/>
      <c r="H96" s="123"/>
      <c r="I96" s="124" t="s">
        <v>6</v>
      </c>
      <c r="J96" s="124"/>
      <c r="K96" s="124" t="s">
        <v>28</v>
      </c>
      <c r="L96" s="124"/>
      <c r="M96" s="124"/>
      <c r="N96" s="124"/>
      <c r="O96" s="124" t="str">
        <f>+O88</f>
        <v>Норматив
 горячей воды
куб.м. ** Гкал/куб.м</v>
      </c>
      <c r="P96" s="124"/>
      <c r="Q96" s="124"/>
      <c r="R96" s="124"/>
      <c r="S96" s="124"/>
      <c r="T96" s="124" t="s">
        <v>7</v>
      </c>
      <c r="U96" s="124"/>
      <c r="V96" s="124"/>
      <c r="W96" s="124"/>
      <c r="X96" s="124"/>
      <c r="AG96" s="16"/>
      <c r="AI96" s="20"/>
    </row>
    <row r="97" spans="1:38" ht="12.75" customHeight="1" hidden="1">
      <c r="A97" s="125">
        <v>1</v>
      </c>
      <c r="B97" s="127"/>
      <c r="C97" s="125">
        <v>2</v>
      </c>
      <c r="D97" s="126"/>
      <c r="E97" s="126"/>
      <c r="F97" s="126"/>
      <c r="G97" s="126"/>
      <c r="H97" s="127"/>
      <c r="I97" s="110">
        <v>3</v>
      </c>
      <c r="J97" s="110"/>
      <c r="K97" s="110">
        <v>4</v>
      </c>
      <c r="L97" s="110"/>
      <c r="M97" s="110"/>
      <c r="N97" s="110"/>
      <c r="O97" s="110">
        <v>5</v>
      </c>
      <c r="P97" s="110"/>
      <c r="Q97" s="110"/>
      <c r="R97" s="110"/>
      <c r="S97" s="110"/>
      <c r="T97" s="110">
        <v>6</v>
      </c>
      <c r="U97" s="110"/>
      <c r="V97" s="110"/>
      <c r="W97" s="110"/>
      <c r="X97" s="110"/>
      <c r="AG97" s="16"/>
      <c r="AI97" s="20"/>
      <c r="AJ97" s="16"/>
      <c r="AL97" s="16"/>
    </row>
    <row r="98" spans="1:38" ht="12.75" customHeight="1">
      <c r="A98" s="111" t="s">
        <v>8</v>
      </c>
      <c r="B98" s="83"/>
      <c r="C98" s="112" t="s">
        <v>78</v>
      </c>
      <c r="D98" s="113"/>
      <c r="E98" s="113"/>
      <c r="F98" s="113"/>
      <c r="G98" s="114"/>
      <c r="H98" s="65" t="s">
        <v>9</v>
      </c>
      <c r="I98" s="108" t="s">
        <v>10</v>
      </c>
      <c r="J98" s="109"/>
      <c r="K98" s="103">
        <f>K16</f>
        <v>216.34</v>
      </c>
      <c r="L98" s="103"/>
      <c r="M98" s="103"/>
      <c r="N98" s="103"/>
      <c r="O98" s="102">
        <v>1.91</v>
      </c>
      <c r="P98" s="102"/>
      <c r="Q98" s="102"/>
      <c r="R98" s="102"/>
      <c r="S98" s="102"/>
      <c r="T98" s="103">
        <f>K98*O98</f>
        <v>413.2094</v>
      </c>
      <c r="U98" s="103"/>
      <c r="V98" s="103"/>
      <c r="W98" s="103"/>
      <c r="X98" s="103"/>
      <c r="AG98" s="104">
        <f>T98+T99</f>
        <v>1036.50532304</v>
      </c>
      <c r="AI98" s="20"/>
      <c r="AJ98" s="106">
        <v>375.04</v>
      </c>
      <c r="AL98" s="168">
        <f>AG98/AJ98</f>
        <v>2.763719398037542</v>
      </c>
    </row>
    <row r="99" spans="1:38" ht="12.75" customHeight="1">
      <c r="A99" s="84"/>
      <c r="B99" s="86"/>
      <c r="C99" s="115"/>
      <c r="D99" s="116"/>
      <c r="E99" s="116"/>
      <c r="F99" s="116"/>
      <c r="G99" s="117"/>
      <c r="H99" s="65" t="s">
        <v>11</v>
      </c>
      <c r="I99" s="108" t="s">
        <v>12</v>
      </c>
      <c r="J99" s="109"/>
      <c r="K99" s="103">
        <f>K17</f>
        <v>4757.04</v>
      </c>
      <c r="L99" s="103"/>
      <c r="M99" s="103"/>
      <c r="N99" s="103"/>
      <c r="O99" s="102">
        <f>O98*O17</f>
        <v>0.13102599999999998</v>
      </c>
      <c r="P99" s="102"/>
      <c r="Q99" s="102"/>
      <c r="R99" s="102"/>
      <c r="S99" s="102"/>
      <c r="T99" s="103">
        <f>K99*O99</f>
        <v>623.2959230399999</v>
      </c>
      <c r="U99" s="103"/>
      <c r="V99" s="103"/>
      <c r="W99" s="103"/>
      <c r="X99" s="103"/>
      <c r="AG99" s="105"/>
      <c r="AI99" s="20"/>
      <c r="AJ99" s="107"/>
      <c r="AL99" s="169"/>
    </row>
    <row r="100" spans="1:38" ht="12.75" customHeight="1">
      <c r="A100" s="111" t="s">
        <v>8</v>
      </c>
      <c r="B100" s="83"/>
      <c r="C100" s="112" t="s">
        <v>79</v>
      </c>
      <c r="D100" s="113"/>
      <c r="E100" s="113"/>
      <c r="F100" s="113"/>
      <c r="G100" s="114"/>
      <c r="H100" s="65" t="s">
        <v>9</v>
      </c>
      <c r="I100" s="108" t="s">
        <v>10</v>
      </c>
      <c r="J100" s="109"/>
      <c r="K100" s="103">
        <f>K18</f>
        <v>216.34</v>
      </c>
      <c r="L100" s="103"/>
      <c r="M100" s="103"/>
      <c r="N100" s="103"/>
      <c r="O100" s="102">
        <v>1.91</v>
      </c>
      <c r="P100" s="102"/>
      <c r="Q100" s="102"/>
      <c r="R100" s="102"/>
      <c r="S100" s="102"/>
      <c r="T100" s="103">
        <f>K100*O100</f>
        <v>413.2094</v>
      </c>
      <c r="U100" s="103"/>
      <c r="V100" s="103"/>
      <c r="W100" s="103"/>
      <c r="X100" s="103"/>
      <c r="AG100" s="104">
        <f>T100+T101</f>
        <v>990.1669964</v>
      </c>
      <c r="AI100" s="20"/>
      <c r="AJ100" s="106">
        <v>375.04</v>
      </c>
      <c r="AL100" s="168">
        <f>AG100/AJ100</f>
        <v>2.640163706271331</v>
      </c>
    </row>
    <row r="101" spans="1:38" ht="12.75" customHeight="1">
      <c r="A101" s="84"/>
      <c r="B101" s="86"/>
      <c r="C101" s="115"/>
      <c r="D101" s="116"/>
      <c r="E101" s="116"/>
      <c r="F101" s="116"/>
      <c r="G101" s="117"/>
      <c r="H101" s="65" t="s">
        <v>11</v>
      </c>
      <c r="I101" s="108" t="s">
        <v>12</v>
      </c>
      <c r="J101" s="109"/>
      <c r="K101" s="103">
        <f>K19</f>
        <v>4757.04</v>
      </c>
      <c r="L101" s="103"/>
      <c r="M101" s="103"/>
      <c r="N101" s="103"/>
      <c r="O101" s="102">
        <f>O100*O19</f>
        <v>0.12128499999999999</v>
      </c>
      <c r="P101" s="102"/>
      <c r="Q101" s="102"/>
      <c r="R101" s="102"/>
      <c r="S101" s="102"/>
      <c r="T101" s="103">
        <f>K101*O101</f>
        <v>576.9575963999999</v>
      </c>
      <c r="U101" s="103"/>
      <c r="V101" s="103"/>
      <c r="W101" s="103"/>
      <c r="X101" s="103"/>
      <c r="AG101" s="105"/>
      <c r="AI101" s="20"/>
      <c r="AJ101" s="107"/>
      <c r="AL101" s="169"/>
    </row>
    <row r="102" spans="4:35" ht="12.75">
      <c r="D102" s="170"/>
      <c r="E102" s="170"/>
      <c r="F102" s="170"/>
      <c r="G102" s="170"/>
      <c r="H102" s="170"/>
      <c r="I102" s="170"/>
      <c r="J102" s="170"/>
      <c r="AG102" s="16"/>
      <c r="AI102" s="20"/>
    </row>
    <row r="103" spans="4:35" ht="12.75">
      <c r="D103" s="170"/>
      <c r="E103" s="170"/>
      <c r="F103" s="170"/>
      <c r="G103" s="170"/>
      <c r="H103" s="170"/>
      <c r="I103" s="170"/>
      <c r="J103" s="170"/>
      <c r="AG103" s="16"/>
      <c r="AI103" s="20"/>
    </row>
    <row r="104" spans="1:35" s="5" customFormat="1" ht="18">
      <c r="A104" s="136" t="s">
        <v>13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4"/>
      <c r="AG104" s="45"/>
      <c r="AH104"/>
      <c r="AI104" s="46"/>
    </row>
    <row r="105" spans="33:35" ht="12.75">
      <c r="AG105" s="16"/>
      <c r="AI105" s="20"/>
    </row>
    <row r="106" spans="1:35" ht="64.5" customHeight="1">
      <c r="A106" s="138" t="s">
        <v>5</v>
      </c>
      <c r="B106" s="139"/>
      <c r="C106" s="139"/>
      <c r="D106" s="139"/>
      <c r="E106" s="139"/>
      <c r="F106" s="139"/>
      <c r="G106" s="139"/>
      <c r="H106" s="140"/>
      <c r="I106" s="94" t="s">
        <v>14</v>
      </c>
      <c r="J106" s="94"/>
      <c r="K106" s="94"/>
      <c r="L106" s="94"/>
      <c r="M106" s="94"/>
      <c r="N106" s="94"/>
      <c r="O106" s="144" t="s">
        <v>15</v>
      </c>
      <c r="P106" s="145"/>
      <c r="Q106" s="145"/>
      <c r="R106" s="145"/>
      <c r="S106" s="146"/>
      <c r="T106" s="94" t="s">
        <v>16</v>
      </c>
      <c r="U106" s="94"/>
      <c r="V106" s="94"/>
      <c r="W106" s="94"/>
      <c r="X106" s="94"/>
      <c r="Y106" s="94"/>
      <c r="Z106" s="94" t="s">
        <v>17</v>
      </c>
      <c r="AA106" s="94"/>
      <c r="AB106" s="94"/>
      <c r="AC106" s="94"/>
      <c r="AD106" s="94"/>
      <c r="AE106" s="94"/>
      <c r="AF106" s="22"/>
      <c r="AG106" s="16"/>
      <c r="AI106" s="20"/>
    </row>
    <row r="107" spans="1:35" ht="12.75" customHeight="1">
      <c r="A107" s="141"/>
      <c r="B107" s="142"/>
      <c r="C107" s="142"/>
      <c r="D107" s="142"/>
      <c r="E107" s="142"/>
      <c r="F107" s="142"/>
      <c r="G107" s="142"/>
      <c r="H107" s="143"/>
      <c r="I107" s="94" t="s">
        <v>18</v>
      </c>
      <c r="J107" s="94"/>
      <c r="K107" s="94"/>
      <c r="L107" s="94"/>
      <c r="M107" s="94"/>
      <c r="N107" s="94"/>
      <c r="O107" s="144" t="s">
        <v>19</v>
      </c>
      <c r="P107" s="145"/>
      <c r="Q107" s="145"/>
      <c r="R107" s="145"/>
      <c r="S107" s="146"/>
      <c r="T107" s="94" t="s">
        <v>20</v>
      </c>
      <c r="U107" s="94"/>
      <c r="V107" s="94"/>
      <c r="W107" s="94"/>
      <c r="X107" s="94"/>
      <c r="Y107" s="94"/>
      <c r="Z107" s="94" t="s">
        <v>21</v>
      </c>
      <c r="AA107" s="94"/>
      <c r="AB107" s="94"/>
      <c r="AC107" s="94"/>
      <c r="AD107" s="94"/>
      <c r="AE107" s="94"/>
      <c r="AF107" s="7"/>
      <c r="AG107" s="16"/>
      <c r="AI107" s="20"/>
    </row>
    <row r="108" spans="1:38" s="8" customFormat="1" ht="12.75" customHeight="1">
      <c r="A108" s="95">
        <v>1</v>
      </c>
      <c r="B108" s="96"/>
      <c r="C108" s="96"/>
      <c r="D108" s="96"/>
      <c r="E108" s="96"/>
      <c r="F108" s="96"/>
      <c r="G108" s="96"/>
      <c r="H108" s="97"/>
      <c r="I108" s="98">
        <v>2</v>
      </c>
      <c r="J108" s="98"/>
      <c r="K108" s="98"/>
      <c r="L108" s="98"/>
      <c r="M108" s="98"/>
      <c r="N108" s="98"/>
      <c r="O108" s="99">
        <v>3</v>
      </c>
      <c r="P108" s="100"/>
      <c r="Q108" s="100"/>
      <c r="R108" s="100"/>
      <c r="S108" s="101"/>
      <c r="T108" s="98">
        <v>4</v>
      </c>
      <c r="U108" s="98"/>
      <c r="V108" s="98"/>
      <c r="W108" s="98"/>
      <c r="X108" s="98"/>
      <c r="Y108" s="98"/>
      <c r="Z108" s="110" t="s">
        <v>22</v>
      </c>
      <c r="AA108" s="110"/>
      <c r="AB108" s="110"/>
      <c r="AC108" s="110"/>
      <c r="AD108" s="110"/>
      <c r="AE108" s="110"/>
      <c r="AF108" s="23"/>
      <c r="AG108" s="47" t="s">
        <v>33</v>
      </c>
      <c r="AH108"/>
      <c r="AI108" s="48"/>
      <c r="AJ108" s="47" t="s">
        <v>51</v>
      </c>
      <c r="AL108" s="47" t="s">
        <v>32</v>
      </c>
    </row>
    <row r="109" spans="1:38" s="24" customFormat="1" ht="23.25" customHeight="1">
      <c r="A109" s="81" t="s">
        <v>52</v>
      </c>
      <c r="B109" s="82"/>
      <c r="C109" s="82"/>
      <c r="D109" s="82"/>
      <c r="E109" s="82"/>
      <c r="F109" s="82"/>
      <c r="G109" s="82"/>
      <c r="H109" s="83"/>
      <c r="I109" s="87">
        <v>19.8</v>
      </c>
      <c r="J109" s="87"/>
      <c r="K109" s="87"/>
      <c r="L109" s="87"/>
      <c r="M109" s="87"/>
      <c r="N109" s="87"/>
      <c r="O109" s="88">
        <v>0.0446</v>
      </c>
      <c r="P109" s="89"/>
      <c r="Q109" s="89"/>
      <c r="R109" s="89"/>
      <c r="S109" s="90"/>
      <c r="T109" s="91">
        <f>K17</f>
        <v>4757.04</v>
      </c>
      <c r="U109" s="91"/>
      <c r="V109" s="91"/>
      <c r="W109" s="91"/>
      <c r="X109" s="91"/>
      <c r="Y109" s="91"/>
      <c r="Z109" s="92">
        <f>I109*O109*T109</f>
        <v>4200.846883200001</v>
      </c>
      <c r="AA109" s="92"/>
      <c r="AB109" s="92"/>
      <c r="AC109" s="92"/>
      <c r="AD109" s="92"/>
      <c r="AE109" s="92"/>
      <c r="AF109" s="171"/>
      <c r="AG109" s="49">
        <f>O109*T109</f>
        <v>212.163984</v>
      </c>
      <c r="AH109"/>
      <c r="AI109" s="50"/>
      <c r="AJ109" s="51">
        <v>54.52</v>
      </c>
      <c r="AL109" s="172">
        <f>AG109/AJ109</f>
        <v>3.8914890682318415</v>
      </c>
    </row>
    <row r="110" spans="1:35" s="24" customFormat="1" ht="39" customHeight="1">
      <c r="A110" s="84"/>
      <c r="B110" s="85"/>
      <c r="C110" s="85"/>
      <c r="D110" s="85"/>
      <c r="E110" s="85"/>
      <c r="F110" s="85"/>
      <c r="G110" s="85"/>
      <c r="H110" s="86"/>
      <c r="I110" s="93" t="str">
        <f>CONCATENATE(I109," ",I107," х ",O109," ",O107," х ",T109," ",T107," = ",Z109," ",Z107)</f>
        <v>19,8 кв.м х 0,0446 Гкал/кв.м х 4757,04 руб./Гкал = 4200,8468832 руб.</v>
      </c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"/>
      <c r="AG110" s="52"/>
      <c r="AH110"/>
      <c r="AI110" s="50"/>
    </row>
    <row r="111" spans="1:38" s="24" customFormat="1" ht="23.25" customHeight="1">
      <c r="A111" s="81" t="s">
        <v>89</v>
      </c>
      <c r="B111" s="82"/>
      <c r="C111" s="82"/>
      <c r="D111" s="82"/>
      <c r="E111" s="82"/>
      <c r="F111" s="82"/>
      <c r="G111" s="82"/>
      <c r="H111" s="83"/>
      <c r="I111" s="87">
        <v>19.8</v>
      </c>
      <c r="J111" s="87"/>
      <c r="K111" s="87"/>
      <c r="L111" s="87"/>
      <c r="M111" s="87"/>
      <c r="N111" s="87"/>
      <c r="O111" s="88">
        <v>0.0452</v>
      </c>
      <c r="P111" s="89"/>
      <c r="Q111" s="89"/>
      <c r="R111" s="89"/>
      <c r="S111" s="90"/>
      <c r="T111" s="91">
        <f>+T109</f>
        <v>4757.04</v>
      </c>
      <c r="U111" s="91"/>
      <c r="V111" s="91"/>
      <c r="W111" s="91"/>
      <c r="X111" s="91"/>
      <c r="Y111" s="91"/>
      <c r="Z111" s="92">
        <f>I111*O111*T111</f>
        <v>4257.3605184</v>
      </c>
      <c r="AA111" s="92"/>
      <c r="AB111" s="92"/>
      <c r="AC111" s="92"/>
      <c r="AD111" s="92"/>
      <c r="AE111" s="92"/>
      <c r="AF111" s="171"/>
      <c r="AG111" s="49">
        <f>O111*T111</f>
        <v>215.018208</v>
      </c>
      <c r="AH111"/>
      <c r="AI111" s="50"/>
      <c r="AJ111" s="51">
        <v>54.52</v>
      </c>
      <c r="AL111" s="172">
        <f>AG111/AJ111</f>
        <v>3.943840939104915</v>
      </c>
    </row>
    <row r="112" spans="1:35" s="24" customFormat="1" ht="21.75" customHeight="1">
      <c r="A112" s="84"/>
      <c r="B112" s="85"/>
      <c r="C112" s="85"/>
      <c r="D112" s="85"/>
      <c r="E112" s="85"/>
      <c r="F112" s="85"/>
      <c r="G112" s="85"/>
      <c r="H112" s="86"/>
      <c r="I112" s="93" t="str">
        <f>CONCATENATE(I111," ",I$107," х ",O111," ",O$107," х ",T111," ",T$107," = ",Z111," ",Z$107)</f>
        <v>19,8 кв.м х 0,0452 Гкал/кв.м х 4757,04 руб./Гкал = 4257,3605184 руб.</v>
      </c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"/>
      <c r="AG112" s="52"/>
      <c r="AH112"/>
      <c r="AI112" s="50"/>
    </row>
    <row r="113" spans="1:38" s="24" customFormat="1" ht="23.25" customHeight="1">
      <c r="A113" s="81" t="s">
        <v>90</v>
      </c>
      <c r="B113" s="82"/>
      <c r="C113" s="82"/>
      <c r="D113" s="82"/>
      <c r="E113" s="82"/>
      <c r="F113" s="82"/>
      <c r="G113" s="82"/>
      <c r="H113" s="83"/>
      <c r="I113" s="87">
        <v>19.8</v>
      </c>
      <c r="J113" s="87"/>
      <c r="K113" s="87"/>
      <c r="L113" s="87"/>
      <c r="M113" s="87"/>
      <c r="N113" s="87"/>
      <c r="O113" s="88">
        <v>0.0451</v>
      </c>
      <c r="P113" s="89"/>
      <c r="Q113" s="89"/>
      <c r="R113" s="89"/>
      <c r="S113" s="90"/>
      <c r="T113" s="91">
        <f>+T109</f>
        <v>4757.04</v>
      </c>
      <c r="U113" s="91"/>
      <c r="V113" s="91"/>
      <c r="W113" s="91"/>
      <c r="X113" s="91"/>
      <c r="Y113" s="91"/>
      <c r="Z113" s="92">
        <f>I113*O113*T113</f>
        <v>4247.941579200001</v>
      </c>
      <c r="AA113" s="92"/>
      <c r="AB113" s="92"/>
      <c r="AC113" s="92"/>
      <c r="AD113" s="92"/>
      <c r="AE113" s="92"/>
      <c r="AF113" s="171"/>
      <c r="AG113" s="49">
        <f>O113*T113</f>
        <v>214.542504</v>
      </c>
      <c r="AH113"/>
      <c r="AI113" s="50"/>
      <c r="AJ113" s="51">
        <v>54.52</v>
      </c>
      <c r="AL113" s="172">
        <f>AG113/AJ113</f>
        <v>3.9351156272927366</v>
      </c>
    </row>
    <row r="114" spans="1:35" s="24" customFormat="1" ht="19.5" customHeight="1">
      <c r="A114" s="84"/>
      <c r="B114" s="85"/>
      <c r="C114" s="85"/>
      <c r="D114" s="85"/>
      <c r="E114" s="85"/>
      <c r="F114" s="85"/>
      <c r="G114" s="85"/>
      <c r="H114" s="86"/>
      <c r="I114" s="93" t="str">
        <f>CONCATENATE(I113," ",I$107," х ",O113," ",O$107," х ",T113," ",T$107," = ",Z113," ",Z$107)</f>
        <v>19,8 кв.м х 0,0451 Гкал/кв.м х 4757,04 руб./Гкал = 4247,9415792 руб.</v>
      </c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"/>
      <c r="AG114" s="52"/>
      <c r="AH114"/>
      <c r="AI114" s="50"/>
    </row>
    <row r="115" spans="1:38" s="24" customFormat="1" ht="23.25" customHeight="1">
      <c r="A115" s="81" t="s">
        <v>91</v>
      </c>
      <c r="B115" s="82"/>
      <c r="C115" s="82"/>
      <c r="D115" s="82"/>
      <c r="E115" s="82"/>
      <c r="F115" s="82"/>
      <c r="G115" s="82"/>
      <c r="H115" s="83"/>
      <c r="I115" s="87">
        <v>19.8</v>
      </c>
      <c r="J115" s="87"/>
      <c r="K115" s="87"/>
      <c r="L115" s="87"/>
      <c r="M115" s="87"/>
      <c r="N115" s="87"/>
      <c r="O115" s="88">
        <v>0.0444</v>
      </c>
      <c r="P115" s="89"/>
      <c r="Q115" s="89"/>
      <c r="R115" s="89"/>
      <c r="S115" s="90"/>
      <c r="T115" s="91">
        <f>+T109</f>
        <v>4757.04</v>
      </c>
      <c r="U115" s="91"/>
      <c r="V115" s="91"/>
      <c r="W115" s="91"/>
      <c r="X115" s="91"/>
      <c r="Y115" s="91"/>
      <c r="Z115" s="92">
        <f>I115*O115*T115</f>
        <v>4182.0090048</v>
      </c>
      <c r="AA115" s="92"/>
      <c r="AB115" s="92"/>
      <c r="AC115" s="92"/>
      <c r="AD115" s="92"/>
      <c r="AE115" s="92"/>
      <c r="AF115" s="171"/>
      <c r="AG115" s="49">
        <f>O115*T115</f>
        <v>211.212576</v>
      </c>
      <c r="AH115"/>
      <c r="AI115" s="50"/>
      <c r="AJ115" s="51">
        <v>54.52</v>
      </c>
      <c r="AL115" s="172">
        <f>AG115/AJ115</f>
        <v>3.8740384446074834</v>
      </c>
    </row>
    <row r="116" spans="1:35" s="24" customFormat="1" ht="20.25" customHeight="1">
      <c r="A116" s="84"/>
      <c r="B116" s="85"/>
      <c r="C116" s="85"/>
      <c r="D116" s="85"/>
      <c r="E116" s="85"/>
      <c r="F116" s="85"/>
      <c r="G116" s="85"/>
      <c r="H116" s="86"/>
      <c r="I116" s="93" t="str">
        <f>CONCATENATE(I115," ",I$107," х ",O115," ",O$107," х ",T115," ",T$107," = ",Z115," ",Z$107)</f>
        <v>19,8 кв.м х 0,0444 Гкал/кв.м х 4757,04 руб./Гкал = 4182,0090048 руб.</v>
      </c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"/>
      <c r="AG116" s="52"/>
      <c r="AH116"/>
      <c r="AI116" s="50"/>
    </row>
    <row r="117" spans="1:38" s="24" customFormat="1" ht="23.25" customHeight="1">
      <c r="A117" s="81" t="s">
        <v>92</v>
      </c>
      <c r="B117" s="82"/>
      <c r="C117" s="82"/>
      <c r="D117" s="82"/>
      <c r="E117" s="82"/>
      <c r="F117" s="82"/>
      <c r="G117" s="82"/>
      <c r="H117" s="83"/>
      <c r="I117" s="87">
        <v>19.8</v>
      </c>
      <c r="J117" s="87"/>
      <c r="K117" s="87"/>
      <c r="L117" s="87"/>
      <c r="M117" s="87"/>
      <c r="N117" s="87"/>
      <c r="O117" s="88">
        <v>0.0284</v>
      </c>
      <c r="P117" s="89"/>
      <c r="Q117" s="89"/>
      <c r="R117" s="89"/>
      <c r="S117" s="90"/>
      <c r="T117" s="91">
        <f>+T109</f>
        <v>4757.04</v>
      </c>
      <c r="U117" s="91"/>
      <c r="V117" s="91"/>
      <c r="W117" s="91"/>
      <c r="X117" s="91"/>
      <c r="Y117" s="91"/>
      <c r="Z117" s="92">
        <f>I117*O117*T117</f>
        <v>2674.9787328</v>
      </c>
      <c r="AA117" s="92"/>
      <c r="AB117" s="92"/>
      <c r="AC117" s="92"/>
      <c r="AD117" s="92"/>
      <c r="AE117" s="92"/>
      <c r="AF117" s="171"/>
      <c r="AG117" s="49">
        <f>O117*T117</f>
        <v>135.099936</v>
      </c>
      <c r="AH117"/>
      <c r="AI117" s="50"/>
      <c r="AJ117" s="51">
        <v>54.52</v>
      </c>
      <c r="AL117" s="172">
        <f>AG117/AJ117</f>
        <v>2.477988554658841</v>
      </c>
    </row>
    <row r="118" spans="1:35" s="24" customFormat="1" ht="21.75" customHeight="1">
      <c r="A118" s="84"/>
      <c r="B118" s="85"/>
      <c r="C118" s="85"/>
      <c r="D118" s="85"/>
      <c r="E118" s="85"/>
      <c r="F118" s="85"/>
      <c r="G118" s="85"/>
      <c r="H118" s="86"/>
      <c r="I118" s="93" t="str">
        <f>CONCATENATE(I117," ",I$107," х ",O117," ",O$107," х ",T117," ",T$107," = ",Z117," ",Z$107)</f>
        <v>19,8 кв.м х 0,0284 Гкал/кв.м х 4757,04 руб./Гкал = 2674,9787328 руб.</v>
      </c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"/>
      <c r="AG118" s="52"/>
      <c r="AH118"/>
      <c r="AI118" s="50"/>
    </row>
    <row r="119" spans="1:38" s="24" customFormat="1" ht="23.25" customHeight="1">
      <c r="A119" s="81" t="s">
        <v>93</v>
      </c>
      <c r="B119" s="82"/>
      <c r="C119" s="82"/>
      <c r="D119" s="82"/>
      <c r="E119" s="82"/>
      <c r="F119" s="82"/>
      <c r="G119" s="82"/>
      <c r="H119" s="83"/>
      <c r="I119" s="87">
        <v>19.8</v>
      </c>
      <c r="J119" s="87"/>
      <c r="K119" s="87"/>
      <c r="L119" s="87"/>
      <c r="M119" s="87"/>
      <c r="N119" s="87"/>
      <c r="O119" s="88">
        <v>0.0287</v>
      </c>
      <c r="P119" s="89"/>
      <c r="Q119" s="89"/>
      <c r="R119" s="89"/>
      <c r="S119" s="90"/>
      <c r="T119" s="91">
        <f>+T109</f>
        <v>4757.04</v>
      </c>
      <c r="U119" s="91"/>
      <c r="V119" s="91"/>
      <c r="W119" s="91"/>
      <c r="X119" s="91"/>
      <c r="Y119" s="91"/>
      <c r="Z119" s="92">
        <f>I119*O119*T119</f>
        <v>2703.2355503999997</v>
      </c>
      <c r="AA119" s="92"/>
      <c r="AB119" s="92"/>
      <c r="AC119" s="92"/>
      <c r="AD119" s="92"/>
      <c r="AE119" s="92"/>
      <c r="AF119" s="171"/>
      <c r="AG119" s="49">
        <f>O119*T119</f>
        <v>136.527048</v>
      </c>
      <c r="AH119"/>
      <c r="AI119" s="50"/>
      <c r="AJ119" s="51">
        <v>54.52</v>
      </c>
      <c r="AL119" s="172">
        <f>AG119/AJ119</f>
        <v>2.504164490095378</v>
      </c>
    </row>
    <row r="120" spans="1:35" s="24" customFormat="1" ht="23.25" customHeight="1">
      <c r="A120" s="84"/>
      <c r="B120" s="85"/>
      <c r="C120" s="85"/>
      <c r="D120" s="85"/>
      <c r="E120" s="85"/>
      <c r="F120" s="85"/>
      <c r="G120" s="85"/>
      <c r="H120" s="86"/>
      <c r="I120" s="93" t="str">
        <f>CONCATENATE(I119," ",I$107," х ",O119," ",O$107," х ",T119," ",T$107," = ",Z119," ",Z$107)</f>
        <v>19,8 кв.м х 0,0287 Гкал/кв.м х 4757,04 руб./Гкал = 2703,2355504 руб.</v>
      </c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"/>
      <c r="AG120" s="52"/>
      <c r="AH120"/>
      <c r="AI120" s="50"/>
    </row>
    <row r="121" spans="1:38" s="24" customFormat="1" ht="30.75" customHeight="1" hidden="1">
      <c r="A121" s="81" t="s">
        <v>58</v>
      </c>
      <c r="B121" s="82"/>
      <c r="C121" s="82"/>
      <c r="D121" s="82"/>
      <c r="E121" s="82"/>
      <c r="F121" s="82"/>
      <c r="G121" s="82"/>
      <c r="H121" s="83"/>
      <c r="I121" s="87">
        <v>19.8</v>
      </c>
      <c r="J121" s="87"/>
      <c r="K121" s="87"/>
      <c r="L121" s="87"/>
      <c r="M121" s="87"/>
      <c r="N121" s="87"/>
      <c r="O121" s="88">
        <v>0.0243</v>
      </c>
      <c r="P121" s="89"/>
      <c r="Q121" s="89"/>
      <c r="R121" s="89"/>
      <c r="S121" s="90"/>
      <c r="T121" s="91">
        <f>+T113</f>
        <v>4757.04</v>
      </c>
      <c r="U121" s="91"/>
      <c r="V121" s="91"/>
      <c r="W121" s="91"/>
      <c r="X121" s="91"/>
      <c r="Y121" s="91"/>
      <c r="Z121" s="92">
        <f>I121*O121*T121</f>
        <v>2288.8022256</v>
      </c>
      <c r="AA121" s="92"/>
      <c r="AB121" s="92"/>
      <c r="AC121" s="92"/>
      <c r="AD121" s="92"/>
      <c r="AE121" s="92"/>
      <c r="AF121" s="171"/>
      <c r="AG121" s="49">
        <f>O121*T121</f>
        <v>115.59607199999999</v>
      </c>
      <c r="AH121"/>
      <c r="AI121" s="50"/>
      <c r="AJ121" s="51">
        <v>54.52</v>
      </c>
      <c r="AL121" s="172">
        <f>AG121/AJ121</f>
        <v>2.120250770359501</v>
      </c>
    </row>
    <row r="122" spans="1:35" s="24" customFormat="1" ht="30.75" customHeight="1" hidden="1">
      <c r="A122" s="84"/>
      <c r="B122" s="85"/>
      <c r="C122" s="85"/>
      <c r="D122" s="85"/>
      <c r="E122" s="85"/>
      <c r="F122" s="85"/>
      <c r="G122" s="85"/>
      <c r="H122" s="86"/>
      <c r="I122" s="93" t="str">
        <f>CONCATENATE(I121," ",I$107," х ",O121," ",O$107," х ",T121," ",T$107," = ",Z121," ",Z$107)</f>
        <v>19,8 кв.м х 0,0243 Гкал/кв.м х 4757,04 руб./Гкал = 2288,8022256 руб.</v>
      </c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"/>
      <c r="AG122" s="52"/>
      <c r="AH122"/>
      <c r="AI122" s="50"/>
    </row>
    <row r="123" spans="1:38" s="24" customFormat="1" ht="30.75" customHeight="1" hidden="1">
      <c r="A123" s="81" t="s">
        <v>59</v>
      </c>
      <c r="B123" s="82"/>
      <c r="C123" s="82"/>
      <c r="D123" s="82"/>
      <c r="E123" s="82"/>
      <c r="F123" s="82"/>
      <c r="G123" s="82"/>
      <c r="H123" s="83"/>
      <c r="I123" s="87">
        <v>19.8</v>
      </c>
      <c r="J123" s="87"/>
      <c r="K123" s="87"/>
      <c r="L123" s="87"/>
      <c r="M123" s="87"/>
      <c r="N123" s="87"/>
      <c r="O123" s="88">
        <v>0.0247</v>
      </c>
      <c r="P123" s="89"/>
      <c r="Q123" s="89"/>
      <c r="R123" s="89"/>
      <c r="S123" s="90"/>
      <c r="T123" s="91">
        <f>+T113</f>
        <v>4757.04</v>
      </c>
      <c r="U123" s="91"/>
      <c r="V123" s="91"/>
      <c r="W123" s="91"/>
      <c r="X123" s="91"/>
      <c r="Y123" s="91"/>
      <c r="Z123" s="92">
        <f>I123*O123*T123</f>
        <v>2326.4779823999997</v>
      </c>
      <c r="AA123" s="92"/>
      <c r="AB123" s="92"/>
      <c r="AC123" s="92"/>
      <c r="AD123" s="92"/>
      <c r="AE123" s="92"/>
      <c r="AF123" s="171"/>
      <c r="AG123" s="49">
        <f>O123*T123</f>
        <v>117.498888</v>
      </c>
      <c r="AH123"/>
      <c r="AI123" s="50"/>
      <c r="AJ123" s="51">
        <v>54.52</v>
      </c>
      <c r="AL123" s="172">
        <f>AG123/AJ123</f>
        <v>2.155152017608217</v>
      </c>
    </row>
    <row r="124" spans="1:35" s="24" customFormat="1" ht="30.75" customHeight="1" hidden="1">
      <c r="A124" s="84"/>
      <c r="B124" s="85"/>
      <c r="C124" s="85"/>
      <c r="D124" s="85"/>
      <c r="E124" s="85"/>
      <c r="F124" s="85"/>
      <c r="G124" s="85"/>
      <c r="H124" s="86"/>
      <c r="I124" s="93" t="str">
        <f>CONCATENATE(I123," ",I$107," х ",O123," ",O$107," х ",T123," ",T$107," = ",Z123," ",Z$107)</f>
        <v>19,8 кв.м х 0,0247 Гкал/кв.м х 4757,04 руб./Гкал = 2326,4779824 руб.</v>
      </c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"/>
      <c r="AG124" s="52"/>
      <c r="AH124"/>
      <c r="AI124" s="50"/>
    </row>
    <row r="125" spans="1:38" s="24" customFormat="1" ht="23.25" customHeight="1">
      <c r="A125" s="81" t="s">
        <v>60</v>
      </c>
      <c r="B125" s="82"/>
      <c r="C125" s="82"/>
      <c r="D125" s="82"/>
      <c r="E125" s="82"/>
      <c r="F125" s="82"/>
      <c r="G125" s="82"/>
      <c r="H125" s="83"/>
      <c r="I125" s="87">
        <v>19.8</v>
      </c>
      <c r="J125" s="87"/>
      <c r="K125" s="87"/>
      <c r="L125" s="87"/>
      <c r="M125" s="87"/>
      <c r="N125" s="87"/>
      <c r="O125" s="88">
        <v>0.0192</v>
      </c>
      <c r="P125" s="89"/>
      <c r="Q125" s="89"/>
      <c r="R125" s="89"/>
      <c r="S125" s="90"/>
      <c r="T125" s="91">
        <f>+T109</f>
        <v>4757.04</v>
      </c>
      <c r="U125" s="91"/>
      <c r="V125" s="91"/>
      <c r="W125" s="91"/>
      <c r="X125" s="91"/>
      <c r="Y125" s="91"/>
      <c r="Z125" s="92">
        <f>I125*O125*T125</f>
        <v>1808.4363263999999</v>
      </c>
      <c r="AA125" s="92"/>
      <c r="AB125" s="92"/>
      <c r="AC125" s="92"/>
      <c r="AD125" s="92"/>
      <c r="AE125" s="92"/>
      <c r="AF125" s="171"/>
      <c r="AG125" s="49">
        <f>O125*T125</f>
        <v>91.335168</v>
      </c>
      <c r="AH125"/>
      <c r="AI125" s="50"/>
      <c r="AJ125" s="51">
        <v>54.52</v>
      </c>
      <c r="AL125" s="172">
        <f>AG125/AJ125</f>
        <v>1.675259867938371</v>
      </c>
    </row>
    <row r="126" spans="1:35" s="24" customFormat="1" ht="43.5" customHeight="1">
      <c r="A126" s="84"/>
      <c r="B126" s="85"/>
      <c r="C126" s="85"/>
      <c r="D126" s="85"/>
      <c r="E126" s="85"/>
      <c r="F126" s="85"/>
      <c r="G126" s="85"/>
      <c r="H126" s="86"/>
      <c r="I126" s="93" t="str">
        <f>CONCATENATE(I125," ",I119," х ",O125," ",O119," х ",T125," ",T119," = ",Z125," ",Z119)</f>
        <v>19,8 19,8 х 0,0192 0,0287 х 4757,04 4757,04 = 1808,4363264 2703,2355504</v>
      </c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"/>
      <c r="AG126" s="52"/>
      <c r="AH126"/>
      <c r="AI126" s="50"/>
    </row>
    <row r="127" spans="1:38" s="24" customFormat="1" ht="23.25" customHeight="1">
      <c r="A127" s="81" t="s">
        <v>94</v>
      </c>
      <c r="B127" s="82"/>
      <c r="C127" s="82"/>
      <c r="D127" s="82"/>
      <c r="E127" s="82"/>
      <c r="F127" s="82"/>
      <c r="G127" s="82"/>
      <c r="H127" s="83"/>
      <c r="I127" s="87">
        <v>19.8</v>
      </c>
      <c r="J127" s="87"/>
      <c r="K127" s="87"/>
      <c r="L127" s="87"/>
      <c r="M127" s="87"/>
      <c r="N127" s="87"/>
      <c r="O127" s="88">
        <v>0.0176</v>
      </c>
      <c r="P127" s="89"/>
      <c r="Q127" s="89"/>
      <c r="R127" s="89"/>
      <c r="S127" s="90"/>
      <c r="T127" s="91">
        <f>+T109</f>
        <v>4757.04</v>
      </c>
      <c r="U127" s="91"/>
      <c r="V127" s="91"/>
      <c r="W127" s="91"/>
      <c r="X127" s="91"/>
      <c r="Y127" s="91"/>
      <c r="Z127" s="92">
        <f>I127*O127*T127</f>
        <v>1657.7332992000001</v>
      </c>
      <c r="AA127" s="92"/>
      <c r="AB127" s="92"/>
      <c r="AC127" s="92"/>
      <c r="AD127" s="92"/>
      <c r="AE127" s="92"/>
      <c r="AF127" s="171"/>
      <c r="AG127" s="49">
        <f>O127*T127</f>
        <v>83.723904</v>
      </c>
      <c r="AH127"/>
      <c r="AI127" s="50"/>
      <c r="AJ127" s="51">
        <v>54.52</v>
      </c>
      <c r="AL127" s="172">
        <f>AG127/AJ127</f>
        <v>1.535654878943507</v>
      </c>
    </row>
    <row r="128" spans="1:35" s="24" customFormat="1" ht="18.75" customHeight="1">
      <c r="A128" s="84"/>
      <c r="B128" s="85"/>
      <c r="C128" s="85"/>
      <c r="D128" s="85"/>
      <c r="E128" s="85"/>
      <c r="F128" s="85"/>
      <c r="G128" s="85"/>
      <c r="H128" s="86"/>
      <c r="I128" s="93" t="str">
        <f>CONCATENATE(I127," ",I$107," х ",O127," ",O$107," х ",T127," ",T$107," = ",Z127," ",Z$107)</f>
        <v>19,8 кв.м х 0,0176 Гкал/кв.м х 4757,04 руб./Гкал = 1657,7332992 руб.</v>
      </c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"/>
      <c r="AG128" s="52"/>
      <c r="AH128"/>
      <c r="AI128" s="50"/>
    </row>
    <row r="129" spans="1:38" s="24" customFormat="1" ht="23.25" customHeight="1">
      <c r="A129" s="81" t="s">
        <v>62</v>
      </c>
      <c r="B129" s="82"/>
      <c r="C129" s="82"/>
      <c r="D129" s="82"/>
      <c r="E129" s="82"/>
      <c r="F129" s="82"/>
      <c r="G129" s="82"/>
      <c r="H129" s="83"/>
      <c r="I129" s="87">
        <v>19.8</v>
      </c>
      <c r="J129" s="87"/>
      <c r="K129" s="87"/>
      <c r="L129" s="87"/>
      <c r="M129" s="87"/>
      <c r="N129" s="87"/>
      <c r="O129" s="88">
        <v>0.0164</v>
      </c>
      <c r="P129" s="89"/>
      <c r="Q129" s="89"/>
      <c r="R129" s="89"/>
      <c r="S129" s="90"/>
      <c r="T129" s="91">
        <f>+T109</f>
        <v>4757.04</v>
      </c>
      <c r="U129" s="91"/>
      <c r="V129" s="91"/>
      <c r="W129" s="91"/>
      <c r="X129" s="91"/>
      <c r="Y129" s="91"/>
      <c r="Z129" s="92">
        <f>I129*O129*T129</f>
        <v>1544.7060288000002</v>
      </c>
      <c r="AA129" s="92"/>
      <c r="AB129" s="92"/>
      <c r="AC129" s="92"/>
      <c r="AD129" s="92"/>
      <c r="AE129" s="92"/>
      <c r="AF129" s="171"/>
      <c r="AG129" s="49">
        <f>O129*T129</f>
        <v>78.015456</v>
      </c>
      <c r="AH129"/>
      <c r="AI129" s="50"/>
      <c r="AJ129" s="51">
        <v>54.52</v>
      </c>
      <c r="AL129" s="172">
        <f>AG129/AJ129</f>
        <v>1.4309511371973587</v>
      </c>
    </row>
    <row r="130" spans="1:35" s="24" customFormat="1" ht="33" customHeight="1">
      <c r="A130" s="84"/>
      <c r="B130" s="85"/>
      <c r="C130" s="85"/>
      <c r="D130" s="85"/>
      <c r="E130" s="85"/>
      <c r="F130" s="85"/>
      <c r="G130" s="85"/>
      <c r="H130" s="86"/>
      <c r="I130" s="93" t="str">
        <f>CONCATENATE(I129," ",I$107," х ",O129," ",O$107," х ",T129," ",T$107," = ",Z129," ",Z$107)</f>
        <v>19,8 кв.м х 0,0164 Гкал/кв.м х 4757,04 руб./Гкал = 1544,7060288 руб.</v>
      </c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"/>
      <c r="AG130" s="52"/>
      <c r="AH130"/>
      <c r="AI130" s="50"/>
    </row>
    <row r="131" spans="1:38" s="24" customFormat="1" ht="23.25" customHeight="1">
      <c r="A131" s="81" t="s">
        <v>95</v>
      </c>
      <c r="B131" s="82"/>
      <c r="C131" s="82"/>
      <c r="D131" s="82"/>
      <c r="E131" s="82"/>
      <c r="F131" s="82"/>
      <c r="G131" s="82"/>
      <c r="H131" s="83"/>
      <c r="I131" s="87">
        <v>19.8</v>
      </c>
      <c r="J131" s="87"/>
      <c r="K131" s="87"/>
      <c r="L131" s="87"/>
      <c r="M131" s="87"/>
      <c r="N131" s="87"/>
      <c r="O131" s="88">
        <v>0.0179</v>
      </c>
      <c r="P131" s="89"/>
      <c r="Q131" s="89"/>
      <c r="R131" s="89"/>
      <c r="S131" s="90"/>
      <c r="T131" s="91">
        <f>+T109</f>
        <v>4757.04</v>
      </c>
      <c r="U131" s="91"/>
      <c r="V131" s="91"/>
      <c r="W131" s="91"/>
      <c r="X131" s="91"/>
      <c r="Y131" s="91"/>
      <c r="Z131" s="92">
        <f>I131*O131*T131</f>
        <v>1685.9901168000001</v>
      </c>
      <c r="AA131" s="92"/>
      <c r="AB131" s="92"/>
      <c r="AC131" s="92"/>
      <c r="AD131" s="92"/>
      <c r="AE131" s="92"/>
      <c r="AF131" s="171"/>
      <c r="AG131" s="49">
        <f>O131*T131</f>
        <v>85.151016</v>
      </c>
      <c r="AH131"/>
      <c r="AI131" s="50"/>
      <c r="AJ131" s="51">
        <v>54.52</v>
      </c>
      <c r="AL131" s="172">
        <f>AG131/AJ131</f>
        <v>1.561830814380044</v>
      </c>
    </row>
    <row r="132" spans="1:35" s="24" customFormat="1" ht="20.25" customHeight="1">
      <c r="A132" s="84"/>
      <c r="B132" s="85"/>
      <c r="C132" s="85"/>
      <c r="D132" s="85"/>
      <c r="E132" s="85"/>
      <c r="F132" s="85"/>
      <c r="G132" s="85"/>
      <c r="H132" s="86"/>
      <c r="I132" s="93" t="str">
        <f>CONCATENATE(I131," ",I$107," х ",O131," ",O$107," х ",T131," ",T$107," = ",Z131," ",Z$107)</f>
        <v>19,8 кв.м х 0,0179 Гкал/кв.м х 4757,04 руб./Гкал = 1685,9901168 руб.</v>
      </c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"/>
      <c r="AG132" s="52"/>
      <c r="AH132"/>
      <c r="AI132" s="50"/>
    </row>
    <row r="133" spans="1:38" s="24" customFormat="1" ht="23.25" customHeight="1" hidden="1">
      <c r="A133" s="81" t="s">
        <v>64</v>
      </c>
      <c r="B133" s="82"/>
      <c r="C133" s="82"/>
      <c r="D133" s="82"/>
      <c r="E133" s="82"/>
      <c r="F133" s="82"/>
      <c r="G133" s="82"/>
      <c r="H133" s="83"/>
      <c r="I133" s="87">
        <v>19.8</v>
      </c>
      <c r="J133" s="87"/>
      <c r="K133" s="87"/>
      <c r="L133" s="87"/>
      <c r="M133" s="87"/>
      <c r="N133" s="87"/>
      <c r="O133" s="88">
        <v>0.0154</v>
      </c>
      <c r="P133" s="89"/>
      <c r="Q133" s="89"/>
      <c r="R133" s="89"/>
      <c r="S133" s="90"/>
      <c r="T133" s="91">
        <f>+T109</f>
        <v>4757.04</v>
      </c>
      <c r="U133" s="91"/>
      <c r="V133" s="91"/>
      <c r="W133" s="91"/>
      <c r="X133" s="91"/>
      <c r="Y133" s="91"/>
      <c r="Z133" s="92">
        <f>I133*O133*T133</f>
        <v>1450.5166368</v>
      </c>
      <c r="AA133" s="92"/>
      <c r="AB133" s="92"/>
      <c r="AC133" s="92"/>
      <c r="AD133" s="92"/>
      <c r="AE133" s="92"/>
      <c r="AF133" s="171"/>
      <c r="AG133" s="49">
        <f>O133*T133</f>
        <v>73.258416</v>
      </c>
      <c r="AH133"/>
      <c r="AI133" s="50"/>
      <c r="AJ133" s="51">
        <v>54.52</v>
      </c>
      <c r="AL133" s="172">
        <f>AG133/AJ133</f>
        <v>1.3436980190755685</v>
      </c>
    </row>
    <row r="134" spans="1:35" s="24" customFormat="1" ht="20.25" customHeight="1" hidden="1">
      <c r="A134" s="84"/>
      <c r="B134" s="85"/>
      <c r="C134" s="85"/>
      <c r="D134" s="85"/>
      <c r="E134" s="85"/>
      <c r="F134" s="85"/>
      <c r="G134" s="85"/>
      <c r="H134" s="86"/>
      <c r="I134" s="93" t="str">
        <f>CONCATENATE(I133," ",I$107," х ",O133," ",O$107," х ",T133," ",T$107," = ",Z133," ",Z$107)</f>
        <v>19,8 кв.м х 0,0154 Гкал/кв.м х 4757,04 руб./Гкал = 1450,5166368 руб.</v>
      </c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"/>
      <c r="AG134" s="52"/>
      <c r="AH134"/>
      <c r="AI134" s="50"/>
    </row>
    <row r="135" ht="12.75">
      <c r="AJ135" s="15"/>
    </row>
    <row r="136" ht="12.75">
      <c r="AJ136" s="15"/>
    </row>
    <row r="137" spans="1:36" ht="12.75">
      <c r="A137" s="10" t="s">
        <v>23</v>
      </c>
      <c r="AJ137" s="15"/>
    </row>
    <row r="138" spans="1:36" ht="25.5" customHeight="1">
      <c r="A138" s="11" t="s">
        <v>24</v>
      </c>
      <c r="B138" s="78" t="str">
        <f>CONCATENATE("Тариф на тепловую энергию в размере ",K17," руб./Гкал (с НДС) утвержден Приказом Министерства тарифной политики Красноярского края ",AH138," № ",AI138)</f>
        <v>Тариф на тепловую энергию в размере 4757,04 руб./Гкал (с НДС) утвержден Приказом Министерства тарифной политики Красноярского края от 19.12.2018 г. № 435-п</v>
      </c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12"/>
      <c r="AH138" s="36" t="str">
        <f>+'[7]Зар_2'!AH115</f>
        <v>от 19.12.2018 г.</v>
      </c>
      <c r="AI138" s="28" t="str">
        <f>+'[7]Зар_2'!AI115</f>
        <v>435-п</v>
      </c>
      <c r="AJ138" s="15"/>
    </row>
    <row r="139" spans="1:36" ht="25.5" customHeight="1">
      <c r="A139" s="11">
        <v>2</v>
      </c>
      <c r="B139" s="78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",AH139," № ",AI139)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19.12.2018 г. № 437-п</v>
      </c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12"/>
      <c r="AH139" s="36" t="str">
        <f>+'[7]Зар_2'!AH116</f>
        <v>от 19.12.2018 г.</v>
      </c>
      <c r="AI139" s="28" t="str">
        <f>+'[7]Зар_2'!AI116</f>
        <v>437-п</v>
      </c>
      <c r="AJ139" s="15"/>
    </row>
    <row r="140" spans="1:36" ht="20.25" customHeight="1" hidden="1">
      <c r="A140" s="11" t="s">
        <v>34</v>
      </c>
      <c r="B140" s="78" t="str">
        <f>CONCATENATE("Тариф на теплоноситель "," утвержден Приказом Министерства тарифной политики Красноярского края ",AH140," № ",AI140)</f>
        <v>Тариф на теплоноситель  утвержден Приказом Министерства тарифной политики Красноярского края 0 № 0</v>
      </c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12"/>
      <c r="AH140" s="36">
        <f>+'[7]Зар_2'!AH117</f>
        <v>0</v>
      </c>
      <c r="AI140" s="28">
        <f>+'[7]Зар_2'!AI117</f>
        <v>0</v>
      </c>
      <c r="AJ140" s="15"/>
    </row>
    <row r="141" spans="1:39" ht="37.5" customHeight="1">
      <c r="A141" s="11">
        <v>3</v>
      </c>
      <c r="B141" s="79" t="s">
        <v>65</v>
      </c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12"/>
      <c r="AL141" s="53"/>
      <c r="AM141" s="54"/>
    </row>
    <row r="142" spans="1:33" ht="38.25" customHeight="1">
      <c r="A142" s="11">
        <v>4</v>
      </c>
      <c r="B142" s="79" t="s">
        <v>47</v>
      </c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G142" s="16"/>
    </row>
    <row r="143" spans="1:31" ht="33.75" customHeight="1">
      <c r="A143" s="11">
        <v>5</v>
      </c>
      <c r="B143" s="79" t="s">
        <v>80</v>
      </c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</row>
    <row r="144" spans="1:36" s="25" customFormat="1" ht="21.75" customHeight="1">
      <c r="A144" s="35" t="str">
        <f>+'[7]Шуш_3 эт и выше'!A197</f>
        <v>Начальник ПЭО                                         С.А.Окунева</v>
      </c>
      <c r="AE144" s="26"/>
      <c r="AF144" s="26"/>
      <c r="AG144" s="27"/>
      <c r="AJ144" s="27"/>
    </row>
    <row r="145" spans="1:36" ht="18" customHeight="1">
      <c r="A145" s="37" t="s">
        <v>48</v>
      </c>
      <c r="AJ145" s="15"/>
    </row>
    <row r="146" spans="1:36" ht="12.75">
      <c r="A146" s="38" t="s">
        <v>49</v>
      </c>
      <c r="AJ146" s="15"/>
    </row>
  </sheetData>
  <sheetProtection/>
  <mergeCells count="537">
    <mergeCell ref="O117:S117"/>
    <mergeCell ref="T117:Y117"/>
    <mergeCell ref="B138:AE138"/>
    <mergeCell ref="A111:H112"/>
    <mergeCell ref="I111:N111"/>
    <mergeCell ref="O111:S111"/>
    <mergeCell ref="T111:Y111"/>
    <mergeCell ref="Z111:AE111"/>
    <mergeCell ref="I112:AE112"/>
    <mergeCell ref="A109:H110"/>
    <mergeCell ref="I109:N109"/>
    <mergeCell ref="O109:S109"/>
    <mergeCell ref="T109:Y109"/>
    <mergeCell ref="Z109:AE109"/>
    <mergeCell ref="I110:AE110"/>
    <mergeCell ref="A104:AE104"/>
    <mergeCell ref="A106:H107"/>
    <mergeCell ref="I106:N106"/>
    <mergeCell ref="O106:S106"/>
    <mergeCell ref="T106:Y106"/>
    <mergeCell ref="I107:N107"/>
    <mergeCell ref="O107:S107"/>
    <mergeCell ref="T107:Y107"/>
    <mergeCell ref="Z107:AE107"/>
    <mergeCell ref="I97:J97"/>
    <mergeCell ref="K97:N97"/>
    <mergeCell ref="O99:S99"/>
    <mergeCell ref="A100:B101"/>
    <mergeCell ref="C100:G101"/>
    <mergeCell ref="I100:J100"/>
    <mergeCell ref="K100:N100"/>
    <mergeCell ref="O101:S101"/>
    <mergeCell ref="O89:S89"/>
    <mergeCell ref="O91:S91"/>
    <mergeCell ref="A89:B89"/>
    <mergeCell ref="O93:S93"/>
    <mergeCell ref="A92:B93"/>
    <mergeCell ref="C92:G93"/>
    <mergeCell ref="I92:J92"/>
    <mergeCell ref="K92:N92"/>
    <mergeCell ref="A63:AE63"/>
    <mergeCell ref="C64:H64"/>
    <mergeCell ref="O77:S77"/>
    <mergeCell ref="T77:X77"/>
    <mergeCell ref="I76:J76"/>
    <mergeCell ref="A6:AE6"/>
    <mergeCell ref="A7:AD7"/>
    <mergeCell ref="A9:AE9"/>
    <mergeCell ref="I77:J77"/>
    <mergeCell ref="K77:N77"/>
    <mergeCell ref="I64:J64"/>
    <mergeCell ref="K64:N64"/>
    <mergeCell ref="O64:S64"/>
    <mergeCell ref="T64:X64"/>
    <mergeCell ref="C65:H65"/>
    <mergeCell ref="I65:J65"/>
    <mergeCell ref="K65:N65"/>
    <mergeCell ref="O65:S65"/>
    <mergeCell ref="T65:X65"/>
    <mergeCell ref="A52:B53"/>
    <mergeCell ref="I58:J58"/>
    <mergeCell ref="K58:N58"/>
    <mergeCell ref="O58:S58"/>
    <mergeCell ref="T58:X58"/>
    <mergeCell ref="I59:J59"/>
    <mergeCell ref="K59:N59"/>
    <mergeCell ref="O59:S59"/>
    <mergeCell ref="T59:X59"/>
    <mergeCell ref="A47:AE47"/>
    <mergeCell ref="I52:J52"/>
    <mergeCell ref="K52:N52"/>
    <mergeCell ref="O52:S52"/>
    <mergeCell ref="T52:X52"/>
    <mergeCell ref="C52:G53"/>
    <mergeCell ref="I53:J53"/>
    <mergeCell ref="K53:N53"/>
    <mergeCell ref="O53:S53"/>
    <mergeCell ref="T53:X53"/>
    <mergeCell ref="C41:H41"/>
    <mergeCell ref="I41:J41"/>
    <mergeCell ref="K41:N41"/>
    <mergeCell ref="O41:S41"/>
    <mergeCell ref="T41:X41"/>
    <mergeCell ref="O40:S40"/>
    <mergeCell ref="T40:X40"/>
    <mergeCell ref="T29:X29"/>
    <mergeCell ref="O35:S35"/>
    <mergeCell ref="T35:X35"/>
    <mergeCell ref="O34:S34"/>
    <mergeCell ref="T34:X34"/>
    <mergeCell ref="C40:H40"/>
    <mergeCell ref="I40:J40"/>
    <mergeCell ref="K40:N40"/>
    <mergeCell ref="I34:J34"/>
    <mergeCell ref="K34:N34"/>
    <mergeCell ref="A39:AE39"/>
    <mergeCell ref="T17:X17"/>
    <mergeCell ref="O29:S29"/>
    <mergeCell ref="A10:AE10"/>
    <mergeCell ref="I17:J17"/>
    <mergeCell ref="K17:N17"/>
    <mergeCell ref="O17:S17"/>
    <mergeCell ref="A15:B15"/>
    <mergeCell ref="C15:H15"/>
    <mergeCell ref="I15:J15"/>
    <mergeCell ref="A5:AE5"/>
    <mergeCell ref="A8:AE8"/>
    <mergeCell ref="A12:X12"/>
    <mergeCell ref="A14:B14"/>
    <mergeCell ref="C14:H14"/>
    <mergeCell ref="I14:J14"/>
    <mergeCell ref="K14:N14"/>
    <mergeCell ref="O14:S14"/>
    <mergeCell ref="T14:X14"/>
    <mergeCell ref="O15:S15"/>
    <mergeCell ref="T15:X15"/>
    <mergeCell ref="A16:B17"/>
    <mergeCell ref="I16:J16"/>
    <mergeCell ref="K16:N16"/>
    <mergeCell ref="O16:S16"/>
    <mergeCell ref="T16:X16"/>
    <mergeCell ref="C16:G17"/>
    <mergeCell ref="K15:N15"/>
    <mergeCell ref="I24:J24"/>
    <mergeCell ref="K24:N24"/>
    <mergeCell ref="O24:S24"/>
    <mergeCell ref="T24:X24"/>
    <mergeCell ref="A21:AE21"/>
    <mergeCell ref="A18:B19"/>
    <mergeCell ref="C18:G19"/>
    <mergeCell ref="I18:J18"/>
    <mergeCell ref="AG36:AG37"/>
    <mergeCell ref="I28:J28"/>
    <mergeCell ref="C25:H25"/>
    <mergeCell ref="I25:J25"/>
    <mergeCell ref="K25:N25"/>
    <mergeCell ref="O25:S25"/>
    <mergeCell ref="T25:X25"/>
    <mergeCell ref="I35:J35"/>
    <mergeCell ref="K35:N35"/>
    <mergeCell ref="K28:N28"/>
    <mergeCell ref="O37:S37"/>
    <mergeCell ref="T37:X37"/>
    <mergeCell ref="A36:B37"/>
    <mergeCell ref="I36:J36"/>
    <mergeCell ref="K36:N36"/>
    <mergeCell ref="O36:S36"/>
    <mergeCell ref="T36:X36"/>
    <mergeCell ref="C42:G43"/>
    <mergeCell ref="AF39:AG39"/>
    <mergeCell ref="A40:B40"/>
    <mergeCell ref="A41:B41"/>
    <mergeCell ref="A42:B43"/>
    <mergeCell ref="I42:J42"/>
    <mergeCell ref="K42:N42"/>
    <mergeCell ref="O42:S42"/>
    <mergeCell ref="T42:X42"/>
    <mergeCell ref="AG42:AG43"/>
    <mergeCell ref="AJ42:AJ43"/>
    <mergeCell ref="AL42:AL43"/>
    <mergeCell ref="I43:J43"/>
    <mergeCell ref="K43:N43"/>
    <mergeCell ref="O43:S43"/>
    <mergeCell ref="T43:X43"/>
    <mergeCell ref="C49:H49"/>
    <mergeCell ref="I49:J49"/>
    <mergeCell ref="K49:N49"/>
    <mergeCell ref="O49:S49"/>
    <mergeCell ref="T49:X49"/>
    <mergeCell ref="C48:H48"/>
    <mergeCell ref="I48:J48"/>
    <mergeCell ref="K48:N48"/>
    <mergeCell ref="O48:S48"/>
    <mergeCell ref="T48:X48"/>
    <mergeCell ref="K61:N61"/>
    <mergeCell ref="O61:S61"/>
    <mergeCell ref="T61:X61"/>
    <mergeCell ref="A60:B61"/>
    <mergeCell ref="I60:J60"/>
    <mergeCell ref="K60:N60"/>
    <mergeCell ref="O60:S60"/>
    <mergeCell ref="T60:X60"/>
    <mergeCell ref="C66:G67"/>
    <mergeCell ref="AF63:AG63"/>
    <mergeCell ref="A64:B64"/>
    <mergeCell ref="A65:B65"/>
    <mergeCell ref="A66:B67"/>
    <mergeCell ref="I66:J66"/>
    <mergeCell ref="K66:N66"/>
    <mergeCell ref="O66:S66"/>
    <mergeCell ref="T66:X66"/>
    <mergeCell ref="AG66:AG67"/>
    <mergeCell ref="AJ66:AJ67"/>
    <mergeCell ref="AL66:AL67"/>
    <mergeCell ref="I67:J67"/>
    <mergeCell ref="K67:N67"/>
    <mergeCell ref="O67:S67"/>
    <mergeCell ref="T67:X67"/>
    <mergeCell ref="C73:H73"/>
    <mergeCell ref="I73:J73"/>
    <mergeCell ref="K73:N73"/>
    <mergeCell ref="O73:S73"/>
    <mergeCell ref="T73:X73"/>
    <mergeCell ref="C72:H72"/>
    <mergeCell ref="I72:J72"/>
    <mergeCell ref="K72:N72"/>
    <mergeCell ref="O72:S72"/>
    <mergeCell ref="T72:X72"/>
    <mergeCell ref="K18:N18"/>
    <mergeCell ref="O18:S18"/>
    <mergeCell ref="T18:X18"/>
    <mergeCell ref="I19:J19"/>
    <mergeCell ref="K19:N19"/>
    <mergeCell ref="O19:S19"/>
    <mergeCell ref="T19:X19"/>
    <mergeCell ref="A23:AE23"/>
    <mergeCell ref="A24:B24"/>
    <mergeCell ref="A25:B25"/>
    <mergeCell ref="A26:B27"/>
    <mergeCell ref="C26:G27"/>
    <mergeCell ref="I26:J26"/>
    <mergeCell ref="K26:N26"/>
    <mergeCell ref="O26:S26"/>
    <mergeCell ref="T26:X26"/>
    <mergeCell ref="C24:H24"/>
    <mergeCell ref="AG26:AG27"/>
    <mergeCell ref="AJ26:AJ27"/>
    <mergeCell ref="AL26:AL27"/>
    <mergeCell ref="I27:J27"/>
    <mergeCell ref="K27:N27"/>
    <mergeCell ref="O27:S27"/>
    <mergeCell ref="T27:X27"/>
    <mergeCell ref="A28:B29"/>
    <mergeCell ref="C28:G29"/>
    <mergeCell ref="AG28:AG29"/>
    <mergeCell ref="AJ28:AJ29"/>
    <mergeCell ref="AL28:AL29"/>
    <mergeCell ref="A31:AE31"/>
    <mergeCell ref="O28:S28"/>
    <mergeCell ref="T28:X28"/>
    <mergeCell ref="I29:J29"/>
    <mergeCell ref="K29:N29"/>
    <mergeCell ref="A32:B32"/>
    <mergeCell ref="C32:H32"/>
    <mergeCell ref="I32:J32"/>
    <mergeCell ref="K32:N32"/>
    <mergeCell ref="O32:S32"/>
    <mergeCell ref="T32:X32"/>
    <mergeCell ref="A33:B33"/>
    <mergeCell ref="C33:H33"/>
    <mergeCell ref="I33:J33"/>
    <mergeCell ref="K33:N33"/>
    <mergeCell ref="O33:S33"/>
    <mergeCell ref="T33:X33"/>
    <mergeCell ref="A34:B35"/>
    <mergeCell ref="C34:G35"/>
    <mergeCell ref="AG34:AG35"/>
    <mergeCell ref="AJ34:AJ35"/>
    <mergeCell ref="AL34:AL35"/>
    <mergeCell ref="C36:G37"/>
    <mergeCell ref="AJ36:AJ37"/>
    <mergeCell ref="AL36:AL37"/>
    <mergeCell ref="I37:J37"/>
    <mergeCell ref="K37:N37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AG52:AG53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T56:X56"/>
    <mergeCell ref="A57:B57"/>
    <mergeCell ref="C57:H57"/>
    <mergeCell ref="I57:J57"/>
    <mergeCell ref="K57:N57"/>
    <mergeCell ref="O57:S57"/>
    <mergeCell ref="T57:X57"/>
    <mergeCell ref="A58:B59"/>
    <mergeCell ref="C58:G59"/>
    <mergeCell ref="AG58:AG59"/>
    <mergeCell ref="AJ58:AJ59"/>
    <mergeCell ref="AL58:AL59"/>
    <mergeCell ref="C60:G61"/>
    <mergeCell ref="AG60:AG61"/>
    <mergeCell ref="AJ60:AJ61"/>
    <mergeCell ref="AL60:AL61"/>
    <mergeCell ref="I61:J61"/>
    <mergeCell ref="A68:B69"/>
    <mergeCell ref="C68:G69"/>
    <mergeCell ref="I68:J6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71:AE71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J74:AJ75"/>
    <mergeCell ref="AL74:AL75"/>
    <mergeCell ref="I75:J75"/>
    <mergeCell ref="K75:N75"/>
    <mergeCell ref="O75:S75"/>
    <mergeCell ref="T75:X75"/>
    <mergeCell ref="A76:B77"/>
    <mergeCell ref="C76:G77"/>
    <mergeCell ref="AG76:AG77"/>
    <mergeCell ref="AJ76:AJ77"/>
    <mergeCell ref="AL76:AL77"/>
    <mergeCell ref="A79:AE79"/>
    <mergeCell ref="AF79:AG79"/>
    <mergeCell ref="K76:N76"/>
    <mergeCell ref="O76:S76"/>
    <mergeCell ref="T76:X76"/>
    <mergeCell ref="A80:B80"/>
    <mergeCell ref="C80:H80"/>
    <mergeCell ref="I80:J80"/>
    <mergeCell ref="K80:N80"/>
    <mergeCell ref="O80:S80"/>
    <mergeCell ref="T80:X80"/>
    <mergeCell ref="A81:B81"/>
    <mergeCell ref="C81:H81"/>
    <mergeCell ref="I81:J81"/>
    <mergeCell ref="K81:N81"/>
    <mergeCell ref="O81:S81"/>
    <mergeCell ref="T81:X81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K84:N84"/>
    <mergeCell ref="T84:X84"/>
    <mergeCell ref="AG84:AG85"/>
    <mergeCell ref="AG82:AG83"/>
    <mergeCell ref="AJ82:AJ83"/>
    <mergeCell ref="AL82:AL83"/>
    <mergeCell ref="O84:S84"/>
    <mergeCell ref="O85:S85"/>
    <mergeCell ref="AJ84:AJ85"/>
    <mergeCell ref="AL84:AL85"/>
    <mergeCell ref="I85:J85"/>
    <mergeCell ref="K85:N85"/>
    <mergeCell ref="T85:X85"/>
    <mergeCell ref="A87:AE87"/>
    <mergeCell ref="AF87:AG87"/>
    <mergeCell ref="A84:B85"/>
    <mergeCell ref="C84:G85"/>
    <mergeCell ref="I84:J84"/>
    <mergeCell ref="A88:B88"/>
    <mergeCell ref="C88:H88"/>
    <mergeCell ref="I88:J88"/>
    <mergeCell ref="K88:N88"/>
    <mergeCell ref="O88:S88"/>
    <mergeCell ref="T88:X88"/>
    <mergeCell ref="C89:H89"/>
    <mergeCell ref="I89:J89"/>
    <mergeCell ref="K89:N89"/>
    <mergeCell ref="T89:X89"/>
    <mergeCell ref="A90:B91"/>
    <mergeCell ref="C90:G91"/>
    <mergeCell ref="I90:J90"/>
    <mergeCell ref="K90:N90"/>
    <mergeCell ref="O90:S90"/>
    <mergeCell ref="T90:X90"/>
    <mergeCell ref="AG90:AG91"/>
    <mergeCell ref="AJ90:AJ91"/>
    <mergeCell ref="AL90:AL91"/>
    <mergeCell ref="I91:J91"/>
    <mergeCell ref="K91:N91"/>
    <mergeCell ref="T91:X91"/>
    <mergeCell ref="O92:S92"/>
    <mergeCell ref="T92:X92"/>
    <mergeCell ref="AG92:AG93"/>
    <mergeCell ref="AJ92:AJ93"/>
    <mergeCell ref="AL92:AL93"/>
    <mergeCell ref="I93:J93"/>
    <mergeCell ref="K93:N93"/>
    <mergeCell ref="T93:X93"/>
    <mergeCell ref="AF95:AG95"/>
    <mergeCell ref="A96:B96"/>
    <mergeCell ref="C96:H96"/>
    <mergeCell ref="I96:J96"/>
    <mergeCell ref="K96:N96"/>
    <mergeCell ref="O96:S96"/>
    <mergeCell ref="T96:X96"/>
    <mergeCell ref="A95:AE95"/>
    <mergeCell ref="T97:X97"/>
    <mergeCell ref="A98:B99"/>
    <mergeCell ref="C98:G99"/>
    <mergeCell ref="I98:J98"/>
    <mergeCell ref="K98:N98"/>
    <mergeCell ref="O98:S98"/>
    <mergeCell ref="T98:X98"/>
    <mergeCell ref="O97:S97"/>
    <mergeCell ref="A97:B97"/>
    <mergeCell ref="C97:H97"/>
    <mergeCell ref="AG98:AG99"/>
    <mergeCell ref="AJ98:AJ99"/>
    <mergeCell ref="AL98:AL99"/>
    <mergeCell ref="I99:J99"/>
    <mergeCell ref="K99:N99"/>
    <mergeCell ref="T99:X99"/>
    <mergeCell ref="O100:S100"/>
    <mergeCell ref="T100:X100"/>
    <mergeCell ref="AG100:AG101"/>
    <mergeCell ref="AJ100:AJ101"/>
    <mergeCell ref="AL100:AL101"/>
    <mergeCell ref="I101:J101"/>
    <mergeCell ref="K101:N101"/>
    <mergeCell ref="T101:X101"/>
    <mergeCell ref="Z106:AE106"/>
    <mergeCell ref="A108:H108"/>
    <mergeCell ref="I108:N108"/>
    <mergeCell ref="O108:S108"/>
    <mergeCell ref="T108:Y108"/>
    <mergeCell ref="Z108:AE108"/>
    <mergeCell ref="A113:H114"/>
    <mergeCell ref="I113:N113"/>
    <mergeCell ref="O113:S113"/>
    <mergeCell ref="T113:Y113"/>
    <mergeCell ref="Z113:AE113"/>
    <mergeCell ref="I114:AE114"/>
    <mergeCell ref="A115:H116"/>
    <mergeCell ref="I115:N115"/>
    <mergeCell ref="O115:S115"/>
    <mergeCell ref="T115:Y115"/>
    <mergeCell ref="Z115:AE115"/>
    <mergeCell ref="I116:AE116"/>
    <mergeCell ref="Z117:AE117"/>
    <mergeCell ref="I118:AE118"/>
    <mergeCell ref="A119:H120"/>
    <mergeCell ref="I119:N119"/>
    <mergeCell ref="O119:S119"/>
    <mergeCell ref="T119:Y119"/>
    <mergeCell ref="Z119:AE119"/>
    <mergeCell ref="I120:AE120"/>
    <mergeCell ref="A117:H118"/>
    <mergeCell ref="I117:N117"/>
    <mergeCell ref="A121:H122"/>
    <mergeCell ref="I121:N121"/>
    <mergeCell ref="O121:S121"/>
    <mergeCell ref="T121:Y121"/>
    <mergeCell ref="Z121:AE121"/>
    <mergeCell ref="I122:AE122"/>
    <mergeCell ref="A123:H124"/>
    <mergeCell ref="I123:N123"/>
    <mergeCell ref="O123:S123"/>
    <mergeCell ref="T123:Y123"/>
    <mergeCell ref="Z123:AE123"/>
    <mergeCell ref="I124:AE124"/>
    <mergeCell ref="A125:H126"/>
    <mergeCell ref="I125:N125"/>
    <mergeCell ref="O125:S125"/>
    <mergeCell ref="T125:Y125"/>
    <mergeCell ref="Z125:AE125"/>
    <mergeCell ref="I126:AE126"/>
    <mergeCell ref="A127:H128"/>
    <mergeCell ref="I127:N127"/>
    <mergeCell ref="O127:S127"/>
    <mergeCell ref="T127:Y127"/>
    <mergeCell ref="Z127:AE127"/>
    <mergeCell ref="I128:AE128"/>
    <mergeCell ref="A129:H130"/>
    <mergeCell ref="I129:N129"/>
    <mergeCell ref="O129:S129"/>
    <mergeCell ref="T129:Y129"/>
    <mergeCell ref="Z129:AE129"/>
    <mergeCell ref="I130:AE130"/>
    <mergeCell ref="A131:H132"/>
    <mergeCell ref="I131:N131"/>
    <mergeCell ref="O131:S131"/>
    <mergeCell ref="T131:Y131"/>
    <mergeCell ref="Z131:AE131"/>
    <mergeCell ref="I132:AE132"/>
    <mergeCell ref="A133:H134"/>
    <mergeCell ref="I133:N133"/>
    <mergeCell ref="O133:S133"/>
    <mergeCell ref="T133:Y133"/>
    <mergeCell ref="Z133:AE133"/>
    <mergeCell ref="I134:AE134"/>
    <mergeCell ref="B139:AE139"/>
    <mergeCell ref="B140:AE140"/>
    <mergeCell ref="B141:AE141"/>
    <mergeCell ref="B142:AE142"/>
    <mergeCell ref="B143:AE143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1"/>
  <sheetViews>
    <sheetView tabSelected="1" zoomScalePageLayoutView="0" workbookViewId="0" topLeftCell="A101">
      <selection activeCell="AH45" sqref="AH45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21.50390625" style="0" customWidth="1"/>
    <col min="8" max="8" width="17.125" style="0" customWidth="1"/>
    <col min="9" max="9" width="2.50390625" style="0" customWidth="1"/>
    <col min="10" max="10" width="3.00390625" style="0" customWidth="1"/>
    <col min="11" max="11" width="2.875" style="0" customWidth="1"/>
    <col min="12" max="12" width="2.625" style="0" customWidth="1"/>
    <col min="13" max="13" width="2.125" style="0" customWidth="1"/>
    <col min="14" max="14" width="3.875" style="0" customWidth="1"/>
    <col min="15" max="15" width="3.50390625" style="0" customWidth="1"/>
    <col min="16" max="16" width="2.50390625" style="0" customWidth="1"/>
    <col min="17" max="17" width="2.875" style="0" customWidth="1"/>
    <col min="18" max="18" width="2.625" style="0" customWidth="1"/>
    <col min="19" max="19" width="1.4921875" style="0" customWidth="1"/>
    <col min="20" max="20" width="2.375" style="0" customWidth="1"/>
    <col min="21" max="23" width="3.50390625" style="0" customWidth="1"/>
    <col min="24" max="24" width="1.875" style="0" customWidth="1"/>
    <col min="25" max="25" width="13.00390625" style="0" customWidth="1"/>
    <col min="26" max="26" width="14.125" style="0" customWidth="1"/>
    <col min="27" max="27" width="1.12109375" style="0" customWidth="1"/>
    <col min="28" max="28" width="3.00390625" style="0" hidden="1" customWidth="1"/>
    <col min="29" max="29" width="3.50390625" style="0" hidden="1" customWidth="1"/>
    <col min="30" max="30" width="3.375" style="0" hidden="1" customWidth="1"/>
    <col min="31" max="31" width="1.37890625" style="0" hidden="1" customWidth="1"/>
    <col min="32" max="32" width="0.875" style="0" hidden="1" customWidth="1"/>
    <col min="33" max="33" width="13.50390625" style="15" bestFit="1" customWidth="1"/>
    <col min="34" max="34" width="3.25390625" style="0" customWidth="1"/>
    <col min="35" max="35" width="5.50390625" style="0" hidden="1" customWidth="1"/>
    <col min="36" max="36" width="12.375" style="0" hidden="1" customWidth="1"/>
    <col min="37" max="37" width="3.50390625" style="0" hidden="1" customWidth="1"/>
    <col min="38" max="38" width="8.50390625" style="0" hidden="1" customWidth="1"/>
  </cols>
  <sheetData>
    <row r="1" spans="20:33" s="13" customFormat="1" ht="16.5">
      <c r="T1" s="13" t="s">
        <v>25</v>
      </c>
      <c r="AG1" s="14"/>
    </row>
    <row r="2" spans="20:34" s="13" customFormat="1" ht="16.5">
      <c r="T2" s="41" t="s">
        <v>69</v>
      </c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G2" s="42"/>
      <c r="AH2"/>
    </row>
    <row r="3" spans="20:34" s="13" customFormat="1" ht="17.25" customHeight="1">
      <c r="T3" s="41" t="s">
        <v>70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G3" s="42"/>
      <c r="AH3"/>
    </row>
    <row r="4" s="13" customFormat="1" ht="12" customHeight="1">
      <c r="AG4" s="14"/>
    </row>
    <row r="5" spans="1:32" ht="21" customHeight="1">
      <c r="A5" s="133" t="s">
        <v>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"/>
    </row>
    <row r="6" spans="1:32" ht="21" customHeight="1">
      <c r="A6" s="133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"/>
    </row>
    <row r="7" spans="1:32" ht="21" customHeight="1">
      <c r="A7" s="133" t="s">
        <v>26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"/>
      <c r="AF7" s="1"/>
    </row>
    <row r="8" spans="1:33" ht="21" customHeight="1">
      <c r="A8" s="134" t="str">
        <f>+'[7]Шуш_3 эт и выше'!A8</f>
        <v>с 1 января 2019 г. по 30 июня 2019 г.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2"/>
      <c r="AG8" s="16"/>
    </row>
    <row r="9" spans="1:32" ht="21" customHeight="1">
      <c r="A9" s="137" t="s">
        <v>2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3"/>
    </row>
    <row r="10" spans="1:33" s="5" customFormat="1" ht="18">
      <c r="A10" s="136" t="s">
        <v>3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4"/>
      <c r="AG10" s="17"/>
    </row>
    <row r="11" ht="6.75" customHeight="1"/>
    <row r="12" spans="1:33" s="6" customFormat="1" ht="15">
      <c r="A12" s="135" t="s">
        <v>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AG12" s="18"/>
    </row>
    <row r="14" spans="1:24" ht="41.25" customHeight="1">
      <c r="A14" s="119" t="s">
        <v>5</v>
      </c>
      <c r="B14" s="120"/>
      <c r="C14" s="121" t="s">
        <v>27</v>
      </c>
      <c r="D14" s="122"/>
      <c r="E14" s="122"/>
      <c r="F14" s="122"/>
      <c r="G14" s="122"/>
      <c r="H14" s="123"/>
      <c r="I14" s="124" t="s">
        <v>6</v>
      </c>
      <c r="J14" s="124"/>
      <c r="K14" s="124" t="s">
        <v>28</v>
      </c>
      <c r="L14" s="124"/>
      <c r="M14" s="124"/>
      <c r="N14" s="124"/>
      <c r="O14" s="124" t="s">
        <v>35</v>
      </c>
      <c r="P14" s="124"/>
      <c r="Q14" s="124"/>
      <c r="R14" s="124"/>
      <c r="S14" s="124"/>
      <c r="T14" s="124" t="s">
        <v>7</v>
      </c>
      <c r="U14" s="124"/>
      <c r="V14" s="124"/>
      <c r="W14" s="124"/>
      <c r="X14" s="124"/>
    </row>
    <row r="15" spans="1:38" s="19" customFormat="1" ht="12.75">
      <c r="A15" s="125">
        <v>1</v>
      </c>
      <c r="B15" s="127"/>
      <c r="C15" s="125">
        <v>2</v>
      </c>
      <c r="D15" s="126"/>
      <c r="E15" s="126"/>
      <c r="F15" s="126"/>
      <c r="G15" s="126"/>
      <c r="H15" s="127"/>
      <c r="I15" s="110">
        <v>3</v>
      </c>
      <c r="J15" s="110"/>
      <c r="K15" s="110">
        <v>4</v>
      </c>
      <c r="L15" s="110"/>
      <c r="M15" s="110"/>
      <c r="N15" s="110"/>
      <c r="O15" s="110">
        <v>5</v>
      </c>
      <c r="P15" s="110"/>
      <c r="Q15" s="110"/>
      <c r="R15" s="110"/>
      <c r="S15" s="110"/>
      <c r="T15" s="110">
        <v>6</v>
      </c>
      <c r="U15" s="110"/>
      <c r="V15" s="110"/>
      <c r="W15" s="110"/>
      <c r="X15" s="110"/>
      <c r="AG15" s="43" t="s">
        <v>29</v>
      </c>
      <c r="AJ15" s="16" t="s">
        <v>29</v>
      </c>
      <c r="AK15"/>
      <c r="AL15" s="16" t="s">
        <v>32</v>
      </c>
    </row>
    <row r="16" spans="1:38" ht="12.75" customHeight="1">
      <c r="A16" s="111" t="s">
        <v>8</v>
      </c>
      <c r="B16" s="83"/>
      <c r="C16" s="112" t="s">
        <v>78</v>
      </c>
      <c r="D16" s="113"/>
      <c r="E16" s="113"/>
      <c r="F16" s="113"/>
      <c r="G16" s="114"/>
      <c r="H16" s="65" t="s">
        <v>9</v>
      </c>
      <c r="I16" s="130" t="s">
        <v>10</v>
      </c>
      <c r="J16" s="130"/>
      <c r="K16" s="128">
        <f>+'[7]Суб_2'!K16</f>
        <v>216.34</v>
      </c>
      <c r="L16" s="128"/>
      <c r="M16" s="128"/>
      <c r="N16" s="128"/>
      <c r="O16" s="129">
        <v>0</v>
      </c>
      <c r="P16" s="129"/>
      <c r="Q16" s="129"/>
      <c r="R16" s="129"/>
      <c r="S16" s="129"/>
      <c r="T16" s="103">
        <f>K16</f>
        <v>216.34</v>
      </c>
      <c r="U16" s="103"/>
      <c r="V16" s="103"/>
      <c r="W16" s="103"/>
      <c r="X16" s="103"/>
      <c r="AG16" s="29">
        <f>T16+T17</f>
        <v>542.672944</v>
      </c>
      <c r="AJ16" s="34">
        <v>372.91</v>
      </c>
      <c r="AL16" s="166">
        <f>AG16/AJ16</f>
        <v>1.4552383792335952</v>
      </c>
    </row>
    <row r="17" spans="1:38" ht="12.75" customHeight="1">
      <c r="A17" s="84"/>
      <c r="B17" s="86"/>
      <c r="C17" s="115"/>
      <c r="D17" s="116"/>
      <c r="E17" s="116"/>
      <c r="F17" s="116"/>
      <c r="G17" s="117"/>
      <c r="H17" s="65" t="s">
        <v>11</v>
      </c>
      <c r="I17" s="130" t="s">
        <v>12</v>
      </c>
      <c r="J17" s="130"/>
      <c r="K17" s="128">
        <f>+'[7]Суб_2'!K17</f>
        <v>4757.04</v>
      </c>
      <c r="L17" s="128"/>
      <c r="M17" s="128"/>
      <c r="N17" s="128"/>
      <c r="O17" s="131">
        <f>+'[7]Суб_2'!O17</f>
        <v>0.0686</v>
      </c>
      <c r="P17" s="131"/>
      <c r="Q17" s="131"/>
      <c r="R17" s="131"/>
      <c r="S17" s="131"/>
      <c r="T17" s="103">
        <f>K17*O17</f>
        <v>326.332944</v>
      </c>
      <c r="U17" s="103"/>
      <c r="V17" s="103"/>
      <c r="W17" s="103"/>
      <c r="X17" s="103"/>
      <c r="AG17" s="30"/>
      <c r="AJ17" s="44"/>
      <c r="AL17" s="167"/>
    </row>
    <row r="18" spans="1:38" ht="12.75" customHeight="1">
      <c r="A18" s="111" t="s">
        <v>8</v>
      </c>
      <c r="B18" s="83"/>
      <c r="C18" s="112" t="s">
        <v>79</v>
      </c>
      <c r="D18" s="113"/>
      <c r="E18" s="113"/>
      <c r="F18" s="113"/>
      <c r="G18" s="114"/>
      <c r="H18" s="65" t="s">
        <v>9</v>
      </c>
      <c r="I18" s="130" t="s">
        <v>10</v>
      </c>
      <c r="J18" s="130"/>
      <c r="K18" s="128">
        <f>+'[7]Суб_2'!K18</f>
        <v>216.34</v>
      </c>
      <c r="L18" s="128"/>
      <c r="M18" s="128"/>
      <c r="N18" s="128"/>
      <c r="O18" s="129">
        <v>0</v>
      </c>
      <c r="P18" s="129"/>
      <c r="Q18" s="129"/>
      <c r="R18" s="129"/>
      <c r="S18" s="129"/>
      <c r="T18" s="103">
        <f>K18</f>
        <v>216.34</v>
      </c>
      <c r="U18" s="103"/>
      <c r="V18" s="103"/>
      <c r="W18" s="103"/>
      <c r="X18" s="103"/>
      <c r="AG18" s="29">
        <f>T18+T19</f>
        <v>518.41204</v>
      </c>
      <c r="AJ18" s="34">
        <v>372.91</v>
      </c>
      <c r="AL18" s="166">
        <f>AG18/AJ18</f>
        <v>1.3901800434421174</v>
      </c>
    </row>
    <row r="19" spans="1:38" ht="12.75" customHeight="1">
      <c r="A19" s="84"/>
      <c r="B19" s="86"/>
      <c r="C19" s="115"/>
      <c r="D19" s="116"/>
      <c r="E19" s="116"/>
      <c r="F19" s="116"/>
      <c r="G19" s="117"/>
      <c r="H19" s="65" t="s">
        <v>11</v>
      </c>
      <c r="I19" s="130" t="s">
        <v>12</v>
      </c>
      <c r="J19" s="130"/>
      <c r="K19" s="128">
        <f>+'[7]Суб_2'!K19</f>
        <v>4757.04</v>
      </c>
      <c r="L19" s="128"/>
      <c r="M19" s="128"/>
      <c r="N19" s="128"/>
      <c r="O19" s="131">
        <f>+'[7]Суб_2'!O19</f>
        <v>0.0635</v>
      </c>
      <c r="P19" s="131"/>
      <c r="Q19" s="131"/>
      <c r="R19" s="131"/>
      <c r="S19" s="131"/>
      <c r="T19" s="103">
        <f>K19*O19</f>
        <v>302.07204</v>
      </c>
      <c r="U19" s="103"/>
      <c r="V19" s="103"/>
      <c r="W19" s="103"/>
      <c r="X19" s="103"/>
      <c r="AG19" s="30"/>
      <c r="AJ19" s="44"/>
      <c r="AL19" s="167"/>
    </row>
    <row r="20" ht="12.75">
      <c r="K20" t="s">
        <v>50</v>
      </c>
    </row>
    <row r="21" spans="1:35" s="6" customFormat="1" ht="15">
      <c r="A21" s="132" t="s">
        <v>30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31"/>
      <c r="AG21" s="31"/>
      <c r="AH21"/>
      <c r="AI21" s="32"/>
    </row>
    <row r="22" spans="1:35" ht="30" customHeight="1">
      <c r="A22" s="162" t="s">
        <v>71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G22" s="55">
        <v>0.5</v>
      </c>
      <c r="AI22" s="20"/>
    </row>
    <row r="23" spans="1:33" s="21" customFormat="1" ht="42.75" customHeight="1">
      <c r="A23" s="118" t="s">
        <v>36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33"/>
      <c r="AG23" s="33"/>
    </row>
    <row r="24" spans="1:35" ht="51" customHeight="1">
      <c r="A24" s="119" t="s">
        <v>5</v>
      </c>
      <c r="B24" s="120"/>
      <c r="C24" s="121" t="s">
        <v>27</v>
      </c>
      <c r="D24" s="122"/>
      <c r="E24" s="122"/>
      <c r="F24" s="122"/>
      <c r="G24" s="122"/>
      <c r="H24" s="123"/>
      <c r="I24" s="124" t="s">
        <v>6</v>
      </c>
      <c r="J24" s="124"/>
      <c r="K24" s="124" t="s">
        <v>28</v>
      </c>
      <c r="L24" s="124"/>
      <c r="M24" s="124"/>
      <c r="N24" s="124"/>
      <c r="O24" s="124" t="s">
        <v>37</v>
      </c>
      <c r="P24" s="124"/>
      <c r="Q24" s="124"/>
      <c r="R24" s="124"/>
      <c r="S24" s="124"/>
      <c r="T24" s="124" t="s">
        <v>72</v>
      </c>
      <c r="U24" s="124"/>
      <c r="V24" s="124"/>
      <c r="W24" s="124"/>
      <c r="X24" s="124"/>
      <c r="Y24" s="56" t="s">
        <v>73</v>
      </c>
      <c r="Z24" s="56" t="s">
        <v>74</v>
      </c>
      <c r="AG24" s="16"/>
      <c r="AI24" s="20"/>
    </row>
    <row r="25" spans="1:38" ht="26.25" customHeight="1">
      <c r="A25" s="125">
        <v>1</v>
      </c>
      <c r="B25" s="127"/>
      <c r="C25" s="125">
        <v>2</v>
      </c>
      <c r="D25" s="126"/>
      <c r="E25" s="126"/>
      <c r="F25" s="126"/>
      <c r="G25" s="126"/>
      <c r="H25" s="127"/>
      <c r="I25" s="110">
        <v>3</v>
      </c>
      <c r="J25" s="110"/>
      <c r="K25" s="110">
        <v>4</v>
      </c>
      <c r="L25" s="110"/>
      <c r="M25" s="110"/>
      <c r="N25" s="110"/>
      <c r="O25" s="110">
        <v>5</v>
      </c>
      <c r="P25" s="110"/>
      <c r="Q25" s="110"/>
      <c r="R25" s="110"/>
      <c r="S25" s="110"/>
      <c r="T25" s="163" t="s">
        <v>75</v>
      </c>
      <c r="U25" s="164"/>
      <c r="V25" s="164"/>
      <c r="W25" s="164"/>
      <c r="X25" s="165"/>
      <c r="Y25" s="39" t="s">
        <v>81</v>
      </c>
      <c r="Z25" s="39" t="s">
        <v>76</v>
      </c>
      <c r="AG25" s="16" t="s">
        <v>31</v>
      </c>
      <c r="AI25" s="20"/>
      <c r="AJ25" s="16" t="s">
        <v>31</v>
      </c>
      <c r="AL25" s="16" t="s">
        <v>32</v>
      </c>
    </row>
    <row r="26" spans="1:38" ht="12" customHeight="1">
      <c r="A26" s="111" t="s">
        <v>8</v>
      </c>
      <c r="B26" s="83"/>
      <c r="C26" s="112" t="s">
        <v>78</v>
      </c>
      <c r="D26" s="113"/>
      <c r="E26" s="113"/>
      <c r="F26" s="113"/>
      <c r="G26" s="114"/>
      <c r="H26" s="65" t="s">
        <v>9</v>
      </c>
      <c r="I26" s="108" t="s">
        <v>10</v>
      </c>
      <c r="J26" s="109"/>
      <c r="K26" s="103">
        <f>K16</f>
        <v>216.34</v>
      </c>
      <c r="L26" s="103"/>
      <c r="M26" s="103"/>
      <c r="N26" s="103"/>
      <c r="O26" s="102">
        <f>+ROUND('[7]Шуш_3 эт и выше'!O30,2)</f>
        <v>3.3</v>
      </c>
      <c r="P26" s="102"/>
      <c r="Q26" s="102"/>
      <c r="R26" s="102"/>
      <c r="S26" s="102"/>
      <c r="T26" s="103">
        <f>ROUND(K26*O26,2)</f>
        <v>713.92</v>
      </c>
      <c r="U26" s="103"/>
      <c r="V26" s="103"/>
      <c r="W26" s="103"/>
      <c r="X26" s="103"/>
      <c r="Y26" s="57">
        <f>ROUND(T26*$AG$22,2)</f>
        <v>356.96</v>
      </c>
      <c r="Z26" s="58">
        <f>+T26+Y26</f>
        <v>1070.8799999999999</v>
      </c>
      <c r="AG26" s="104">
        <f>+Z26+Z27</f>
        <v>2147.7787151999996</v>
      </c>
      <c r="AI26" s="20"/>
      <c r="AJ26" s="106">
        <v>844.99</v>
      </c>
      <c r="AL26" s="168">
        <f>AG26/AJ26</f>
        <v>2.541780039053716</v>
      </c>
    </row>
    <row r="27" spans="1:38" ht="12.75" customHeight="1">
      <c r="A27" s="84"/>
      <c r="B27" s="86"/>
      <c r="C27" s="115"/>
      <c r="D27" s="116"/>
      <c r="E27" s="116"/>
      <c r="F27" s="116"/>
      <c r="G27" s="117"/>
      <c r="H27" s="65" t="s">
        <v>11</v>
      </c>
      <c r="I27" s="108" t="s">
        <v>12</v>
      </c>
      <c r="J27" s="109"/>
      <c r="K27" s="103">
        <f>K17</f>
        <v>4757.04</v>
      </c>
      <c r="L27" s="103"/>
      <c r="M27" s="103"/>
      <c r="N27" s="103"/>
      <c r="O27" s="102">
        <f>O26*O17</f>
        <v>0.22637999999999997</v>
      </c>
      <c r="P27" s="102"/>
      <c r="Q27" s="102"/>
      <c r="R27" s="102"/>
      <c r="S27" s="102"/>
      <c r="T27" s="103">
        <f>K27*O27</f>
        <v>1076.8987151999997</v>
      </c>
      <c r="U27" s="103"/>
      <c r="V27" s="103"/>
      <c r="W27" s="103"/>
      <c r="X27" s="103"/>
      <c r="Y27" s="40">
        <v>0</v>
      </c>
      <c r="Z27" s="58">
        <f>+T27+Y27</f>
        <v>1076.8987151999997</v>
      </c>
      <c r="AG27" s="105"/>
      <c r="AI27" s="20"/>
      <c r="AJ27" s="107"/>
      <c r="AL27" s="169"/>
    </row>
    <row r="28" spans="1:38" ht="12" customHeight="1">
      <c r="A28" s="111" t="s">
        <v>8</v>
      </c>
      <c r="B28" s="83"/>
      <c r="C28" s="112" t="s">
        <v>79</v>
      </c>
      <c r="D28" s="113"/>
      <c r="E28" s="113"/>
      <c r="F28" s="113"/>
      <c r="G28" s="114"/>
      <c r="H28" s="65" t="s">
        <v>9</v>
      </c>
      <c r="I28" s="108" t="s">
        <v>10</v>
      </c>
      <c r="J28" s="109"/>
      <c r="K28" s="103">
        <f>K18</f>
        <v>216.34</v>
      </c>
      <c r="L28" s="103"/>
      <c r="M28" s="103"/>
      <c r="N28" s="103"/>
      <c r="O28" s="102">
        <f>+ROUND('[7]Шуш_3 эт и выше'!O32,2)</f>
        <v>3.3</v>
      </c>
      <c r="P28" s="102"/>
      <c r="Q28" s="102"/>
      <c r="R28" s="102"/>
      <c r="S28" s="102"/>
      <c r="T28" s="103">
        <f>ROUND(K28*O28,2)</f>
        <v>713.92</v>
      </c>
      <c r="U28" s="103"/>
      <c r="V28" s="103"/>
      <c r="W28" s="103"/>
      <c r="X28" s="103"/>
      <c r="Y28" s="57">
        <f>ROUND(T28*$AG$22,2)</f>
        <v>356.96</v>
      </c>
      <c r="Z28" s="58">
        <f>+T28+Y28</f>
        <v>1070.8799999999999</v>
      </c>
      <c r="AG28" s="104">
        <f>+Z28+Z29</f>
        <v>2067.717732</v>
      </c>
      <c r="AI28" s="20"/>
      <c r="AJ28" s="106">
        <v>844.99</v>
      </c>
      <c r="AL28" s="168">
        <f>AG28/AJ28</f>
        <v>2.447032192096948</v>
      </c>
    </row>
    <row r="29" spans="1:38" ht="12.75" customHeight="1">
      <c r="A29" s="84"/>
      <c r="B29" s="86"/>
      <c r="C29" s="115"/>
      <c r="D29" s="116"/>
      <c r="E29" s="116"/>
      <c r="F29" s="116"/>
      <c r="G29" s="117"/>
      <c r="H29" s="65" t="s">
        <v>11</v>
      </c>
      <c r="I29" s="108" t="s">
        <v>12</v>
      </c>
      <c r="J29" s="109"/>
      <c r="K29" s="103">
        <f>K19</f>
        <v>4757.04</v>
      </c>
      <c r="L29" s="103"/>
      <c r="M29" s="103"/>
      <c r="N29" s="103"/>
      <c r="O29" s="102">
        <f>O28*O19</f>
        <v>0.20955</v>
      </c>
      <c r="P29" s="102"/>
      <c r="Q29" s="102"/>
      <c r="R29" s="102"/>
      <c r="S29" s="102"/>
      <c r="T29" s="103">
        <f>K29*O29</f>
        <v>996.837732</v>
      </c>
      <c r="U29" s="103"/>
      <c r="V29" s="103"/>
      <c r="W29" s="103"/>
      <c r="X29" s="103"/>
      <c r="Y29" s="40">
        <v>0</v>
      </c>
      <c r="Z29" s="58">
        <f>+T29+Y29</f>
        <v>996.837732</v>
      </c>
      <c r="AG29" s="105"/>
      <c r="AI29" s="20"/>
      <c r="AJ29" s="107"/>
      <c r="AL29" s="169"/>
    </row>
    <row r="30" spans="4:35" ht="12.75" hidden="1">
      <c r="D30" s="170"/>
      <c r="E30" s="170"/>
      <c r="F30" s="170"/>
      <c r="G30" s="170"/>
      <c r="H30" s="170"/>
      <c r="I30" s="170"/>
      <c r="J30" s="170"/>
      <c r="AG30" s="16"/>
      <c r="AI30" s="20"/>
    </row>
    <row r="31" spans="1:33" s="21" customFormat="1" ht="38.25" customHeight="1">
      <c r="A31" s="118" t="s">
        <v>38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33"/>
      <c r="AG31" s="33"/>
    </row>
    <row r="32" spans="1:35" ht="51" customHeight="1" hidden="1">
      <c r="A32" s="119" t="s">
        <v>5</v>
      </c>
      <c r="B32" s="120"/>
      <c r="C32" s="121" t="s">
        <v>27</v>
      </c>
      <c r="D32" s="122"/>
      <c r="E32" s="122"/>
      <c r="F32" s="122"/>
      <c r="G32" s="122"/>
      <c r="H32" s="123"/>
      <c r="I32" s="124" t="s">
        <v>6</v>
      </c>
      <c r="J32" s="124"/>
      <c r="K32" s="124" t="s">
        <v>28</v>
      </c>
      <c r="L32" s="124"/>
      <c r="M32" s="124"/>
      <c r="N32" s="124"/>
      <c r="O32" s="124" t="str">
        <f>+O24</f>
        <v>Норматив
 горячей воды
куб.м. ** Гкал/куб.м</v>
      </c>
      <c r="P32" s="124"/>
      <c r="Q32" s="124"/>
      <c r="R32" s="124"/>
      <c r="S32" s="124"/>
      <c r="T32" s="124" t="s">
        <v>72</v>
      </c>
      <c r="U32" s="124"/>
      <c r="V32" s="124"/>
      <c r="W32" s="124"/>
      <c r="X32" s="124"/>
      <c r="Y32" s="56" t="s">
        <v>73</v>
      </c>
      <c r="Z32" s="56" t="s">
        <v>74</v>
      </c>
      <c r="AG32" s="16"/>
      <c r="AI32" s="20"/>
    </row>
    <row r="33" spans="1:38" ht="12.75" customHeight="1" hidden="1">
      <c r="A33" s="125">
        <v>1</v>
      </c>
      <c r="B33" s="127"/>
      <c r="C33" s="125">
        <v>2</v>
      </c>
      <c r="D33" s="126"/>
      <c r="E33" s="126"/>
      <c r="F33" s="126"/>
      <c r="G33" s="126"/>
      <c r="H33" s="127"/>
      <c r="I33" s="110">
        <v>3</v>
      </c>
      <c r="J33" s="110"/>
      <c r="K33" s="110">
        <v>4</v>
      </c>
      <c r="L33" s="110"/>
      <c r="M33" s="110"/>
      <c r="N33" s="110"/>
      <c r="O33" s="110">
        <v>5</v>
      </c>
      <c r="P33" s="110"/>
      <c r="Q33" s="110"/>
      <c r="R33" s="110"/>
      <c r="S33" s="110"/>
      <c r="T33" s="110">
        <v>6</v>
      </c>
      <c r="U33" s="110"/>
      <c r="V33" s="110"/>
      <c r="W33" s="110"/>
      <c r="X33" s="110"/>
      <c r="Y33" s="39">
        <v>7</v>
      </c>
      <c r="Z33" s="39">
        <v>8</v>
      </c>
      <c r="AG33" s="16"/>
      <c r="AI33" s="20"/>
      <c r="AJ33" s="16"/>
      <c r="AL33" s="16"/>
    </row>
    <row r="34" spans="1:38" ht="12.75" customHeight="1">
      <c r="A34" s="111" t="s">
        <v>8</v>
      </c>
      <c r="B34" s="83"/>
      <c r="C34" s="112" t="s">
        <v>78</v>
      </c>
      <c r="D34" s="113"/>
      <c r="E34" s="113"/>
      <c r="F34" s="113"/>
      <c r="G34" s="114"/>
      <c r="H34" s="65" t="s">
        <v>9</v>
      </c>
      <c r="I34" s="108" t="s">
        <v>10</v>
      </c>
      <c r="J34" s="109"/>
      <c r="K34" s="103">
        <f>K16</f>
        <v>216.34</v>
      </c>
      <c r="L34" s="103"/>
      <c r="M34" s="103"/>
      <c r="N34" s="103"/>
      <c r="O34" s="102">
        <f>+ROUND('[7]Шуш_3 эт и выше'!O42,2)</f>
        <v>3.24</v>
      </c>
      <c r="P34" s="102"/>
      <c r="Q34" s="102"/>
      <c r="R34" s="102"/>
      <c r="S34" s="102"/>
      <c r="T34" s="103">
        <f>ROUND(K34*O34,2)</f>
        <v>700.94</v>
      </c>
      <c r="U34" s="103"/>
      <c r="V34" s="103"/>
      <c r="W34" s="103"/>
      <c r="X34" s="103"/>
      <c r="Y34" s="57">
        <f>ROUND(T34*$AG$22,2)</f>
        <v>350.47</v>
      </c>
      <c r="Z34" s="58">
        <f>+T34+Y34</f>
        <v>1051.41</v>
      </c>
      <c r="AG34" s="104">
        <f>+Z34+Z35</f>
        <v>2108.7287385600002</v>
      </c>
      <c r="AI34" s="20"/>
      <c r="AJ34" s="106">
        <v>810.49</v>
      </c>
      <c r="AL34" s="168">
        <f>AG34/AJ34</f>
        <v>2.6017948877345805</v>
      </c>
    </row>
    <row r="35" spans="1:38" ht="12.75" customHeight="1">
      <c r="A35" s="84"/>
      <c r="B35" s="86"/>
      <c r="C35" s="115"/>
      <c r="D35" s="116"/>
      <c r="E35" s="116"/>
      <c r="F35" s="116"/>
      <c r="G35" s="117"/>
      <c r="H35" s="65" t="s">
        <v>11</v>
      </c>
      <c r="I35" s="108" t="s">
        <v>12</v>
      </c>
      <c r="J35" s="109"/>
      <c r="K35" s="103">
        <f>K17</f>
        <v>4757.04</v>
      </c>
      <c r="L35" s="103"/>
      <c r="M35" s="103"/>
      <c r="N35" s="103"/>
      <c r="O35" s="102">
        <f>O34*O17</f>
        <v>0.222264</v>
      </c>
      <c r="P35" s="102"/>
      <c r="Q35" s="102"/>
      <c r="R35" s="102"/>
      <c r="S35" s="102"/>
      <c r="T35" s="103">
        <f>K35*O35</f>
        <v>1057.31873856</v>
      </c>
      <c r="U35" s="103"/>
      <c r="V35" s="103"/>
      <c r="W35" s="103"/>
      <c r="X35" s="103"/>
      <c r="Y35" s="40">
        <v>0</v>
      </c>
      <c r="Z35" s="58">
        <f>+T35+Y35</f>
        <v>1057.31873856</v>
      </c>
      <c r="AG35" s="105"/>
      <c r="AI35" s="20"/>
      <c r="AJ35" s="107"/>
      <c r="AL35" s="169"/>
    </row>
    <row r="36" spans="1:38" ht="12.75" customHeight="1">
      <c r="A36" s="111" t="s">
        <v>8</v>
      </c>
      <c r="B36" s="83"/>
      <c r="C36" s="112" t="s">
        <v>79</v>
      </c>
      <c r="D36" s="113"/>
      <c r="E36" s="113"/>
      <c r="F36" s="113"/>
      <c r="G36" s="114"/>
      <c r="H36" s="65" t="s">
        <v>9</v>
      </c>
      <c r="I36" s="108" t="s">
        <v>10</v>
      </c>
      <c r="J36" s="109"/>
      <c r="K36" s="103">
        <f>K18</f>
        <v>216.34</v>
      </c>
      <c r="L36" s="103"/>
      <c r="M36" s="103"/>
      <c r="N36" s="103"/>
      <c r="O36" s="102">
        <f>+ROUND('[7]Шуш_3 эт и выше'!O44,2)</f>
        <v>3.24</v>
      </c>
      <c r="P36" s="102"/>
      <c r="Q36" s="102"/>
      <c r="R36" s="102"/>
      <c r="S36" s="102"/>
      <c r="T36" s="103">
        <f>ROUND(K36*O36,2)</f>
        <v>700.94</v>
      </c>
      <c r="U36" s="103"/>
      <c r="V36" s="103"/>
      <c r="W36" s="103"/>
      <c r="X36" s="103"/>
      <c r="Y36" s="57">
        <f>ROUND(T36*$AG$22,2)</f>
        <v>350.47</v>
      </c>
      <c r="Z36" s="58">
        <f>+T36+Y36</f>
        <v>1051.41</v>
      </c>
      <c r="AG36" s="104">
        <f>+Z36+Z37</f>
        <v>2030.1234096</v>
      </c>
      <c r="AI36" s="20"/>
      <c r="AJ36" s="106">
        <v>810.49</v>
      </c>
      <c r="AL36" s="168">
        <f>AG36/AJ36</f>
        <v>2.5048099416402425</v>
      </c>
    </row>
    <row r="37" spans="1:38" ht="12.75" customHeight="1">
      <c r="A37" s="84"/>
      <c r="B37" s="86"/>
      <c r="C37" s="115"/>
      <c r="D37" s="116"/>
      <c r="E37" s="116"/>
      <c r="F37" s="116"/>
      <c r="G37" s="117"/>
      <c r="H37" s="65" t="s">
        <v>11</v>
      </c>
      <c r="I37" s="108" t="s">
        <v>12</v>
      </c>
      <c r="J37" s="109"/>
      <c r="K37" s="103">
        <f>K19</f>
        <v>4757.04</v>
      </c>
      <c r="L37" s="103"/>
      <c r="M37" s="103"/>
      <c r="N37" s="103"/>
      <c r="O37" s="102">
        <f>O36*O19</f>
        <v>0.20574</v>
      </c>
      <c r="P37" s="102"/>
      <c r="Q37" s="102"/>
      <c r="R37" s="102"/>
      <c r="S37" s="102"/>
      <c r="T37" s="103">
        <f>K37*O37</f>
        <v>978.7134096</v>
      </c>
      <c r="U37" s="103"/>
      <c r="V37" s="103"/>
      <c r="W37" s="103"/>
      <c r="X37" s="103"/>
      <c r="Y37" s="40">
        <v>0</v>
      </c>
      <c r="Z37" s="58">
        <f>+T37+Y37</f>
        <v>978.7134096</v>
      </c>
      <c r="AG37" s="105"/>
      <c r="AI37" s="20"/>
      <c r="AJ37" s="107"/>
      <c r="AL37" s="169"/>
    </row>
    <row r="38" spans="1:38" ht="14.25" customHeight="1" hidden="1">
      <c r="A38" s="66"/>
      <c r="B38" s="66"/>
      <c r="C38" s="67"/>
      <c r="D38" s="67"/>
      <c r="E38" s="67"/>
      <c r="F38" s="67"/>
      <c r="G38" s="67"/>
      <c r="H38" s="67"/>
      <c r="I38" s="68"/>
      <c r="J38" s="68"/>
      <c r="K38" s="69"/>
      <c r="L38" s="69"/>
      <c r="M38" s="69"/>
      <c r="N38" s="69"/>
      <c r="O38" s="70"/>
      <c r="P38" s="70"/>
      <c r="Q38" s="70"/>
      <c r="R38" s="70"/>
      <c r="S38" s="70"/>
      <c r="T38" s="69"/>
      <c r="U38" s="69"/>
      <c r="V38" s="69"/>
      <c r="W38" s="69"/>
      <c r="X38" s="69"/>
      <c r="Y38" s="68"/>
      <c r="Z38" s="71"/>
      <c r="AG38" s="72"/>
      <c r="AI38" s="20"/>
      <c r="AJ38" s="73"/>
      <c r="AL38" s="173"/>
    </row>
    <row r="39" spans="4:35" ht="12.75" hidden="1">
      <c r="D39" s="170"/>
      <c r="E39" s="170"/>
      <c r="F39" s="170"/>
      <c r="G39" s="170"/>
      <c r="H39" s="170"/>
      <c r="I39" s="170"/>
      <c r="J39" s="170"/>
      <c r="AG39" s="16"/>
      <c r="AI39" s="20"/>
    </row>
    <row r="40" spans="1:33" s="21" customFormat="1" ht="38.25" customHeight="1">
      <c r="A40" s="118" t="s">
        <v>39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</row>
    <row r="41" spans="1:35" ht="51" customHeight="1" hidden="1">
      <c r="A41" s="119" t="s">
        <v>5</v>
      </c>
      <c r="B41" s="120"/>
      <c r="C41" s="121" t="s">
        <v>27</v>
      </c>
      <c r="D41" s="122"/>
      <c r="E41" s="122"/>
      <c r="F41" s="122"/>
      <c r="G41" s="122"/>
      <c r="H41" s="123"/>
      <c r="I41" s="124" t="s">
        <v>6</v>
      </c>
      <c r="J41" s="124"/>
      <c r="K41" s="124" t="s">
        <v>28</v>
      </c>
      <c r="L41" s="124"/>
      <c r="M41" s="124"/>
      <c r="N41" s="124"/>
      <c r="O41" s="124" t="str">
        <f>+O32</f>
        <v>Норматив
 горячей воды
куб.м. ** Гкал/куб.м</v>
      </c>
      <c r="P41" s="124"/>
      <c r="Q41" s="124"/>
      <c r="R41" s="124"/>
      <c r="S41" s="124"/>
      <c r="T41" s="124" t="s">
        <v>72</v>
      </c>
      <c r="U41" s="124"/>
      <c r="V41" s="124"/>
      <c r="W41" s="124"/>
      <c r="X41" s="124"/>
      <c r="Y41" s="56" t="s">
        <v>73</v>
      </c>
      <c r="Z41" s="56" t="s">
        <v>74</v>
      </c>
      <c r="AG41" s="16"/>
      <c r="AI41" s="20"/>
    </row>
    <row r="42" spans="1:38" ht="12.75" customHeight="1" hidden="1">
      <c r="A42" s="125">
        <v>1</v>
      </c>
      <c r="B42" s="127"/>
      <c r="C42" s="125">
        <v>2</v>
      </c>
      <c r="D42" s="126"/>
      <c r="E42" s="126"/>
      <c r="F42" s="126"/>
      <c r="G42" s="126"/>
      <c r="H42" s="127"/>
      <c r="I42" s="110">
        <v>3</v>
      </c>
      <c r="J42" s="110"/>
      <c r="K42" s="110">
        <v>4</v>
      </c>
      <c r="L42" s="110"/>
      <c r="M42" s="110"/>
      <c r="N42" s="110"/>
      <c r="O42" s="110">
        <v>5</v>
      </c>
      <c r="P42" s="110"/>
      <c r="Q42" s="110"/>
      <c r="R42" s="110"/>
      <c r="S42" s="110"/>
      <c r="T42" s="110">
        <v>6</v>
      </c>
      <c r="U42" s="110"/>
      <c r="V42" s="110"/>
      <c r="W42" s="110"/>
      <c r="X42" s="110"/>
      <c r="Y42" s="39">
        <v>7</v>
      </c>
      <c r="Z42" s="39">
        <v>8</v>
      </c>
      <c r="AG42" s="16"/>
      <c r="AI42" s="20"/>
      <c r="AJ42" s="16"/>
      <c r="AL42" s="16"/>
    </row>
    <row r="43" spans="1:38" ht="12.75" customHeight="1">
      <c r="A43" s="111" t="s">
        <v>8</v>
      </c>
      <c r="B43" s="83"/>
      <c r="C43" s="112" t="s">
        <v>78</v>
      </c>
      <c r="D43" s="113"/>
      <c r="E43" s="113"/>
      <c r="F43" s="113"/>
      <c r="G43" s="114"/>
      <c r="H43" s="65" t="s">
        <v>9</v>
      </c>
      <c r="I43" s="108" t="s">
        <v>10</v>
      </c>
      <c r="J43" s="109"/>
      <c r="K43" s="103">
        <f>K16</f>
        <v>216.34</v>
      </c>
      <c r="L43" s="103"/>
      <c r="M43" s="103"/>
      <c r="N43" s="103"/>
      <c r="O43" s="102">
        <f>+ROUND('[7]Шуш_3 эт и выше'!O54,2)</f>
        <v>3.19</v>
      </c>
      <c r="P43" s="102"/>
      <c r="Q43" s="102"/>
      <c r="R43" s="102"/>
      <c r="S43" s="102"/>
      <c r="T43" s="103">
        <f>ROUND(K43*O43,2)</f>
        <v>690.12</v>
      </c>
      <c r="U43" s="103"/>
      <c r="V43" s="103"/>
      <c r="W43" s="103"/>
      <c r="X43" s="103"/>
      <c r="Y43" s="57">
        <f>ROUND(T43*$AG$22,2)</f>
        <v>345.06</v>
      </c>
      <c r="Z43" s="58">
        <f>+T43+Y43</f>
        <v>1035.18</v>
      </c>
      <c r="AG43" s="104">
        <f>+Z43+Z44</f>
        <v>2076.18209136</v>
      </c>
      <c r="AI43" s="20"/>
      <c r="AJ43" s="106">
        <v>777.52</v>
      </c>
      <c r="AL43" s="168">
        <f>AG43/AJ43</f>
        <v>2.670261975717666</v>
      </c>
    </row>
    <row r="44" spans="1:38" ht="12.75" customHeight="1">
      <c r="A44" s="84"/>
      <c r="B44" s="86"/>
      <c r="C44" s="115"/>
      <c r="D44" s="116"/>
      <c r="E44" s="116"/>
      <c r="F44" s="116"/>
      <c r="G44" s="117"/>
      <c r="H44" s="65" t="s">
        <v>11</v>
      </c>
      <c r="I44" s="108" t="s">
        <v>12</v>
      </c>
      <c r="J44" s="109"/>
      <c r="K44" s="103">
        <f>K17</f>
        <v>4757.04</v>
      </c>
      <c r="L44" s="103"/>
      <c r="M44" s="103"/>
      <c r="N44" s="103"/>
      <c r="O44" s="102">
        <f>O43*O17</f>
        <v>0.21883399999999997</v>
      </c>
      <c r="P44" s="102"/>
      <c r="Q44" s="102"/>
      <c r="R44" s="102"/>
      <c r="S44" s="102"/>
      <c r="T44" s="103">
        <f>K44*O44</f>
        <v>1041.00209136</v>
      </c>
      <c r="U44" s="103"/>
      <c r="V44" s="103"/>
      <c r="W44" s="103"/>
      <c r="X44" s="103"/>
      <c r="Y44" s="40">
        <v>0</v>
      </c>
      <c r="Z44" s="58">
        <f>+T44+Y44</f>
        <v>1041.00209136</v>
      </c>
      <c r="AG44" s="105"/>
      <c r="AI44" s="20"/>
      <c r="AJ44" s="107"/>
      <c r="AL44" s="169"/>
    </row>
    <row r="45" spans="1:38" ht="12.75" customHeight="1">
      <c r="A45" s="111" t="s">
        <v>8</v>
      </c>
      <c r="B45" s="83"/>
      <c r="C45" s="112" t="s">
        <v>79</v>
      </c>
      <c r="D45" s="113"/>
      <c r="E45" s="113"/>
      <c r="F45" s="113"/>
      <c r="G45" s="114"/>
      <c r="H45" s="65" t="s">
        <v>9</v>
      </c>
      <c r="I45" s="108" t="s">
        <v>10</v>
      </c>
      <c r="J45" s="109"/>
      <c r="K45" s="103">
        <f>K18</f>
        <v>216.34</v>
      </c>
      <c r="L45" s="103"/>
      <c r="M45" s="103"/>
      <c r="N45" s="103"/>
      <c r="O45" s="102">
        <f>+ROUND('[7]Шуш_3 эт и выше'!O56,2)</f>
        <v>3.19</v>
      </c>
      <c r="P45" s="102"/>
      <c r="Q45" s="102"/>
      <c r="R45" s="102"/>
      <c r="S45" s="102"/>
      <c r="T45" s="103">
        <f>ROUND(K45*O45,2)</f>
        <v>690.12</v>
      </c>
      <c r="U45" s="103"/>
      <c r="V45" s="103"/>
      <c r="W45" s="103"/>
      <c r="X45" s="103"/>
      <c r="Y45" s="57">
        <f>ROUND(T45*$AG$22,2)</f>
        <v>345.06</v>
      </c>
      <c r="Z45" s="58">
        <f>+T45+Y45</f>
        <v>1035.18</v>
      </c>
      <c r="AG45" s="104">
        <f>+Z45+Z46</f>
        <v>1998.7898076000001</v>
      </c>
      <c r="AI45" s="20"/>
      <c r="AJ45" s="106">
        <v>777.52</v>
      </c>
      <c r="AL45" s="168">
        <f>AG45/AJ45</f>
        <v>2.5707246213602226</v>
      </c>
    </row>
    <row r="46" spans="1:38" ht="12.75" customHeight="1">
      <c r="A46" s="84"/>
      <c r="B46" s="86"/>
      <c r="C46" s="115"/>
      <c r="D46" s="116"/>
      <c r="E46" s="116"/>
      <c r="F46" s="116"/>
      <c r="G46" s="117"/>
      <c r="H46" s="65" t="s">
        <v>11</v>
      </c>
      <c r="I46" s="108" t="s">
        <v>12</v>
      </c>
      <c r="J46" s="109"/>
      <c r="K46" s="103">
        <f>K19</f>
        <v>4757.04</v>
      </c>
      <c r="L46" s="103"/>
      <c r="M46" s="103"/>
      <c r="N46" s="103"/>
      <c r="O46" s="102">
        <f>O45*O19</f>
        <v>0.202565</v>
      </c>
      <c r="P46" s="102"/>
      <c r="Q46" s="102"/>
      <c r="R46" s="102"/>
      <c r="S46" s="102"/>
      <c r="T46" s="103">
        <f>K46*O46</f>
        <v>963.6098076</v>
      </c>
      <c r="U46" s="103"/>
      <c r="V46" s="103"/>
      <c r="W46" s="103"/>
      <c r="X46" s="103"/>
      <c r="Y46" s="40">
        <v>0</v>
      </c>
      <c r="Z46" s="58">
        <f>+T46+Y46</f>
        <v>963.6098076</v>
      </c>
      <c r="AG46" s="105"/>
      <c r="AI46" s="20"/>
      <c r="AJ46" s="107"/>
      <c r="AL46" s="169"/>
    </row>
    <row r="47" spans="4:35" ht="12.75">
      <c r="D47" s="170"/>
      <c r="E47" s="170"/>
      <c r="F47" s="170"/>
      <c r="G47" s="170"/>
      <c r="H47" s="170"/>
      <c r="I47" s="170"/>
      <c r="J47" s="170"/>
      <c r="AG47" s="16"/>
      <c r="AI47" s="20"/>
    </row>
    <row r="48" spans="1:33" s="21" customFormat="1" ht="45" customHeight="1">
      <c r="A48" s="118" t="s">
        <v>40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</row>
    <row r="49" spans="1:35" ht="51" customHeight="1" hidden="1">
      <c r="A49" s="119" t="s">
        <v>5</v>
      </c>
      <c r="B49" s="120"/>
      <c r="C49" s="121" t="s">
        <v>27</v>
      </c>
      <c r="D49" s="122"/>
      <c r="E49" s="122"/>
      <c r="F49" s="122"/>
      <c r="G49" s="122"/>
      <c r="H49" s="123"/>
      <c r="I49" s="124" t="s">
        <v>6</v>
      </c>
      <c r="J49" s="124"/>
      <c r="K49" s="124" t="s">
        <v>28</v>
      </c>
      <c r="L49" s="124"/>
      <c r="M49" s="124"/>
      <c r="N49" s="124"/>
      <c r="O49" s="124" t="str">
        <f>+O41</f>
        <v>Норматив
 горячей воды
куб.м. ** Гкал/куб.м</v>
      </c>
      <c r="P49" s="124"/>
      <c r="Q49" s="124"/>
      <c r="R49" s="124"/>
      <c r="S49" s="124"/>
      <c r="T49" s="124" t="s">
        <v>72</v>
      </c>
      <c r="U49" s="124"/>
      <c r="V49" s="124"/>
      <c r="W49" s="124"/>
      <c r="X49" s="124"/>
      <c r="Y49" s="56" t="s">
        <v>73</v>
      </c>
      <c r="Z49" s="56" t="s">
        <v>74</v>
      </c>
      <c r="AG49" s="16"/>
      <c r="AI49" s="20"/>
    </row>
    <row r="50" spans="1:38" ht="12.75" customHeight="1" hidden="1">
      <c r="A50" s="125">
        <v>1</v>
      </c>
      <c r="B50" s="127"/>
      <c r="C50" s="125">
        <v>2</v>
      </c>
      <c r="D50" s="126"/>
      <c r="E50" s="126"/>
      <c r="F50" s="126"/>
      <c r="G50" s="126"/>
      <c r="H50" s="127"/>
      <c r="I50" s="110">
        <v>3</v>
      </c>
      <c r="J50" s="110"/>
      <c r="K50" s="110">
        <v>4</v>
      </c>
      <c r="L50" s="110"/>
      <c r="M50" s="110"/>
      <c r="N50" s="110"/>
      <c r="O50" s="110">
        <v>5</v>
      </c>
      <c r="P50" s="110"/>
      <c r="Q50" s="110"/>
      <c r="R50" s="110"/>
      <c r="S50" s="110"/>
      <c r="T50" s="110">
        <v>6</v>
      </c>
      <c r="U50" s="110"/>
      <c r="V50" s="110"/>
      <c r="W50" s="110"/>
      <c r="X50" s="110"/>
      <c r="Y50" s="39">
        <v>7</v>
      </c>
      <c r="Z50" s="39">
        <v>8</v>
      </c>
      <c r="AG50" s="16"/>
      <c r="AI50" s="20"/>
      <c r="AJ50" s="16"/>
      <c r="AL50" s="16"/>
    </row>
    <row r="51" spans="1:38" ht="12.75" customHeight="1">
      <c r="A51" s="111" t="s">
        <v>8</v>
      </c>
      <c r="B51" s="83"/>
      <c r="C51" s="112" t="s">
        <v>78</v>
      </c>
      <c r="D51" s="113"/>
      <c r="E51" s="113"/>
      <c r="F51" s="113"/>
      <c r="G51" s="114"/>
      <c r="H51" s="65" t="s">
        <v>9</v>
      </c>
      <c r="I51" s="108" t="s">
        <v>10</v>
      </c>
      <c r="J51" s="109"/>
      <c r="K51" s="103">
        <f>K16</f>
        <v>216.34</v>
      </c>
      <c r="L51" s="103"/>
      <c r="M51" s="103"/>
      <c r="N51" s="103"/>
      <c r="O51" s="102">
        <f>+ROUND('[7]Шуш_3 эт и выше'!O66,2)</f>
        <v>2.63</v>
      </c>
      <c r="P51" s="102"/>
      <c r="Q51" s="102"/>
      <c r="R51" s="102"/>
      <c r="S51" s="102"/>
      <c r="T51" s="103">
        <f>ROUND(K51*O51,2)</f>
        <v>568.97</v>
      </c>
      <c r="U51" s="103"/>
      <c r="V51" s="103"/>
      <c r="W51" s="103"/>
      <c r="X51" s="103"/>
      <c r="Y51" s="57">
        <f>ROUND(T51*$AG$22,2)</f>
        <v>284.49</v>
      </c>
      <c r="Z51" s="58">
        <f>+T51+Y51</f>
        <v>853.46</v>
      </c>
      <c r="AG51" s="104">
        <f>+Z51+Z52</f>
        <v>1711.7156427199998</v>
      </c>
      <c r="AI51" s="20"/>
      <c r="AJ51" s="106">
        <v>693.58</v>
      </c>
      <c r="AL51" s="168">
        <f>AG51/AJ51</f>
        <v>2.4679426204907866</v>
      </c>
    </row>
    <row r="52" spans="1:38" ht="12.75" customHeight="1">
      <c r="A52" s="84"/>
      <c r="B52" s="86"/>
      <c r="C52" s="115"/>
      <c r="D52" s="116"/>
      <c r="E52" s="116"/>
      <c r="F52" s="116"/>
      <c r="G52" s="117"/>
      <c r="H52" s="65" t="s">
        <v>11</v>
      </c>
      <c r="I52" s="108" t="s">
        <v>12</v>
      </c>
      <c r="J52" s="109"/>
      <c r="K52" s="103">
        <f>K17</f>
        <v>4757.04</v>
      </c>
      <c r="L52" s="103"/>
      <c r="M52" s="103"/>
      <c r="N52" s="103"/>
      <c r="O52" s="102">
        <f>O51*O17</f>
        <v>0.18041799999999997</v>
      </c>
      <c r="P52" s="102"/>
      <c r="Q52" s="102"/>
      <c r="R52" s="102"/>
      <c r="S52" s="102"/>
      <c r="T52" s="103">
        <f>K52*O52</f>
        <v>858.2556427199999</v>
      </c>
      <c r="U52" s="103"/>
      <c r="V52" s="103"/>
      <c r="W52" s="103"/>
      <c r="X52" s="103"/>
      <c r="Y52" s="40">
        <v>0</v>
      </c>
      <c r="Z52" s="58">
        <f>+T52+Y52</f>
        <v>858.2556427199999</v>
      </c>
      <c r="AG52" s="105"/>
      <c r="AI52" s="20"/>
      <c r="AJ52" s="107"/>
      <c r="AL52" s="169"/>
    </row>
    <row r="53" spans="1:38" ht="12.75" customHeight="1">
      <c r="A53" s="111" t="s">
        <v>8</v>
      </c>
      <c r="B53" s="83"/>
      <c r="C53" s="112" t="s">
        <v>79</v>
      </c>
      <c r="D53" s="113"/>
      <c r="E53" s="113"/>
      <c r="F53" s="113"/>
      <c r="G53" s="114"/>
      <c r="H53" s="65" t="s">
        <v>9</v>
      </c>
      <c r="I53" s="108" t="s">
        <v>10</v>
      </c>
      <c r="J53" s="109"/>
      <c r="K53" s="103">
        <f>K18</f>
        <v>216.34</v>
      </c>
      <c r="L53" s="103"/>
      <c r="M53" s="103"/>
      <c r="N53" s="103"/>
      <c r="O53" s="102">
        <f>+ROUND('[7]Шуш_3 эт и выше'!O68,2)</f>
        <v>2.63</v>
      </c>
      <c r="P53" s="102"/>
      <c r="Q53" s="102"/>
      <c r="R53" s="102"/>
      <c r="S53" s="102"/>
      <c r="T53" s="103">
        <f>ROUND(K53*O53,2)</f>
        <v>568.97</v>
      </c>
      <c r="U53" s="103"/>
      <c r="V53" s="103"/>
      <c r="W53" s="103"/>
      <c r="X53" s="103"/>
      <c r="Y53" s="57">
        <f>ROUND(T53*$AG$22,2)</f>
        <v>284.49</v>
      </c>
      <c r="Z53" s="58">
        <f>+T53+Y53</f>
        <v>853.46</v>
      </c>
      <c r="AG53" s="104">
        <f>+Z53+Z54</f>
        <v>1647.9094651999999</v>
      </c>
      <c r="AI53" s="20"/>
      <c r="AJ53" s="106">
        <v>693.58</v>
      </c>
      <c r="AL53" s="168">
        <f>AG53/AJ53</f>
        <v>2.3759472089737304</v>
      </c>
    </row>
    <row r="54" spans="1:38" ht="12.75" customHeight="1">
      <c r="A54" s="84"/>
      <c r="B54" s="86"/>
      <c r="C54" s="115"/>
      <c r="D54" s="116"/>
      <c r="E54" s="116"/>
      <c r="F54" s="116"/>
      <c r="G54" s="117"/>
      <c r="H54" s="65" t="s">
        <v>11</v>
      </c>
      <c r="I54" s="108" t="s">
        <v>12</v>
      </c>
      <c r="J54" s="109"/>
      <c r="K54" s="103">
        <f>K19</f>
        <v>4757.04</v>
      </c>
      <c r="L54" s="103"/>
      <c r="M54" s="103"/>
      <c r="N54" s="103"/>
      <c r="O54" s="102">
        <f>O53*O19</f>
        <v>0.167005</v>
      </c>
      <c r="P54" s="102"/>
      <c r="Q54" s="102"/>
      <c r="R54" s="102"/>
      <c r="S54" s="102"/>
      <c r="T54" s="103">
        <f>K54*O54</f>
        <v>794.4494652</v>
      </c>
      <c r="U54" s="103"/>
      <c r="V54" s="103"/>
      <c r="W54" s="103"/>
      <c r="X54" s="103"/>
      <c r="Y54" s="40">
        <v>0</v>
      </c>
      <c r="Z54" s="58">
        <f>+T54+Y54</f>
        <v>794.4494652</v>
      </c>
      <c r="AG54" s="105"/>
      <c r="AI54" s="20"/>
      <c r="AJ54" s="107"/>
      <c r="AL54" s="169"/>
    </row>
    <row r="55" spans="4:35" ht="12.75">
      <c r="D55" s="170"/>
      <c r="E55" s="170"/>
      <c r="F55" s="170"/>
      <c r="G55" s="170"/>
      <c r="H55" s="170"/>
      <c r="I55" s="170"/>
      <c r="J55" s="170"/>
      <c r="AG55" s="16"/>
      <c r="AI55" s="20"/>
    </row>
    <row r="56" spans="1:33" s="21" customFormat="1" ht="37.5" customHeight="1">
      <c r="A56" s="118" t="s">
        <v>41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</row>
    <row r="57" spans="1:35" ht="51" customHeight="1" hidden="1">
      <c r="A57" s="119" t="s">
        <v>5</v>
      </c>
      <c r="B57" s="120"/>
      <c r="C57" s="121" t="s">
        <v>27</v>
      </c>
      <c r="D57" s="122"/>
      <c r="E57" s="122"/>
      <c r="F57" s="122"/>
      <c r="G57" s="122"/>
      <c r="H57" s="123"/>
      <c r="I57" s="124" t="s">
        <v>6</v>
      </c>
      <c r="J57" s="124"/>
      <c r="K57" s="124" t="s">
        <v>28</v>
      </c>
      <c r="L57" s="124"/>
      <c r="M57" s="124"/>
      <c r="N57" s="124"/>
      <c r="O57" s="124" t="str">
        <f>+O49</f>
        <v>Норматив
 горячей воды
куб.м. ** Гкал/куб.м</v>
      </c>
      <c r="P57" s="124"/>
      <c r="Q57" s="124"/>
      <c r="R57" s="124"/>
      <c r="S57" s="124"/>
      <c r="T57" s="124" t="s">
        <v>72</v>
      </c>
      <c r="U57" s="124"/>
      <c r="V57" s="124"/>
      <c r="W57" s="124"/>
      <c r="X57" s="124"/>
      <c r="Y57" s="56" t="s">
        <v>73</v>
      </c>
      <c r="Z57" s="56" t="s">
        <v>74</v>
      </c>
      <c r="AG57" s="16"/>
      <c r="AI57" s="20"/>
    </row>
    <row r="58" spans="1:38" ht="12.75" customHeight="1" hidden="1">
      <c r="A58" s="125">
        <v>1</v>
      </c>
      <c r="B58" s="127"/>
      <c r="C58" s="125">
        <v>2</v>
      </c>
      <c r="D58" s="126"/>
      <c r="E58" s="126"/>
      <c r="F58" s="126"/>
      <c r="G58" s="126"/>
      <c r="H58" s="127"/>
      <c r="I58" s="110">
        <v>3</v>
      </c>
      <c r="J58" s="110"/>
      <c r="K58" s="110">
        <v>4</v>
      </c>
      <c r="L58" s="110"/>
      <c r="M58" s="110"/>
      <c r="N58" s="110"/>
      <c r="O58" s="110">
        <v>5</v>
      </c>
      <c r="P58" s="110"/>
      <c r="Q58" s="110"/>
      <c r="R58" s="110"/>
      <c r="S58" s="110"/>
      <c r="T58" s="110">
        <v>6</v>
      </c>
      <c r="U58" s="110"/>
      <c r="V58" s="110"/>
      <c r="W58" s="110"/>
      <c r="X58" s="110"/>
      <c r="Y58" s="39">
        <v>7</v>
      </c>
      <c r="Z58" s="39">
        <v>8</v>
      </c>
      <c r="AG58" s="16"/>
      <c r="AI58" s="20"/>
      <c r="AJ58" s="16"/>
      <c r="AL58" s="16"/>
    </row>
    <row r="59" spans="1:38" ht="12.75" customHeight="1">
      <c r="A59" s="111" t="s">
        <v>8</v>
      </c>
      <c r="B59" s="83"/>
      <c r="C59" s="112" t="s">
        <v>78</v>
      </c>
      <c r="D59" s="113"/>
      <c r="E59" s="113"/>
      <c r="F59" s="113"/>
      <c r="G59" s="114"/>
      <c r="H59" s="65" t="s">
        <v>9</v>
      </c>
      <c r="I59" s="108" t="s">
        <v>10</v>
      </c>
      <c r="J59" s="109"/>
      <c r="K59" s="103">
        <f>K16</f>
        <v>216.34</v>
      </c>
      <c r="L59" s="103"/>
      <c r="M59" s="103"/>
      <c r="N59" s="103"/>
      <c r="O59" s="102">
        <f>+ROUND('[7]Шуш_3 эт и выше'!O78,2)</f>
        <v>1.69</v>
      </c>
      <c r="P59" s="102"/>
      <c r="Q59" s="102"/>
      <c r="R59" s="102"/>
      <c r="S59" s="102"/>
      <c r="T59" s="103">
        <f>ROUND(K59*O59,2)</f>
        <v>365.61</v>
      </c>
      <c r="U59" s="103"/>
      <c r="V59" s="103"/>
      <c r="W59" s="103"/>
      <c r="X59" s="103"/>
      <c r="Y59" s="57">
        <f>ROUND(T59*$AG$22,2)</f>
        <v>182.81</v>
      </c>
      <c r="Z59" s="58">
        <f>+T59+Y59</f>
        <v>548.4200000000001</v>
      </c>
      <c r="AG59" s="104">
        <f>+Z59+Z60</f>
        <v>1099.92267536</v>
      </c>
      <c r="AI59" s="20"/>
      <c r="AJ59" s="106">
        <v>609.59</v>
      </c>
      <c r="AL59" s="168">
        <f>AG59/AJ59</f>
        <v>1.8043646965337359</v>
      </c>
    </row>
    <row r="60" spans="1:38" ht="12.75" customHeight="1">
      <c r="A60" s="84"/>
      <c r="B60" s="86"/>
      <c r="C60" s="115"/>
      <c r="D60" s="116"/>
      <c r="E60" s="116"/>
      <c r="F60" s="116"/>
      <c r="G60" s="117"/>
      <c r="H60" s="65" t="s">
        <v>11</v>
      </c>
      <c r="I60" s="108" t="s">
        <v>12</v>
      </c>
      <c r="J60" s="109"/>
      <c r="K60" s="103">
        <f>K17</f>
        <v>4757.04</v>
      </c>
      <c r="L60" s="103"/>
      <c r="M60" s="103"/>
      <c r="N60" s="103"/>
      <c r="O60" s="102">
        <f>O59*O17</f>
        <v>0.11593399999999998</v>
      </c>
      <c r="P60" s="102"/>
      <c r="Q60" s="102"/>
      <c r="R60" s="102"/>
      <c r="S60" s="102"/>
      <c r="T60" s="103">
        <f>K60*O60</f>
        <v>551.5026753599999</v>
      </c>
      <c r="U60" s="103"/>
      <c r="V60" s="103"/>
      <c r="W60" s="103"/>
      <c r="X60" s="103"/>
      <c r="Y60" s="40">
        <v>0</v>
      </c>
      <c r="Z60" s="58">
        <f>+T60+Y60</f>
        <v>551.5026753599999</v>
      </c>
      <c r="AG60" s="105"/>
      <c r="AI60" s="20"/>
      <c r="AJ60" s="107"/>
      <c r="AL60" s="169"/>
    </row>
    <row r="61" spans="1:38" ht="12.75" customHeight="1">
      <c r="A61" s="111" t="s">
        <v>8</v>
      </c>
      <c r="B61" s="83"/>
      <c r="C61" s="112" t="s">
        <v>79</v>
      </c>
      <c r="D61" s="113"/>
      <c r="E61" s="113"/>
      <c r="F61" s="113"/>
      <c r="G61" s="114"/>
      <c r="H61" s="65" t="s">
        <v>9</v>
      </c>
      <c r="I61" s="108" t="s">
        <v>10</v>
      </c>
      <c r="J61" s="109"/>
      <c r="K61" s="103">
        <f>K18</f>
        <v>216.34</v>
      </c>
      <c r="L61" s="103"/>
      <c r="M61" s="103"/>
      <c r="N61" s="103"/>
      <c r="O61" s="102">
        <f>+ROUND('[7]Шуш_3 эт и выше'!O80,2)</f>
        <v>1.69</v>
      </c>
      <c r="P61" s="102"/>
      <c r="Q61" s="102"/>
      <c r="R61" s="102"/>
      <c r="S61" s="102"/>
      <c r="T61" s="103">
        <f>ROUND(K61*O61,2)</f>
        <v>365.61</v>
      </c>
      <c r="U61" s="103"/>
      <c r="V61" s="103"/>
      <c r="W61" s="103"/>
      <c r="X61" s="103"/>
      <c r="Y61" s="57">
        <f>ROUND(T61*$AG$22,2)</f>
        <v>182.81</v>
      </c>
      <c r="Z61" s="58">
        <f>+T61+Y61</f>
        <v>548.4200000000001</v>
      </c>
      <c r="AG61" s="104">
        <f>+Z61+Z62</f>
        <v>1058.9217476000001</v>
      </c>
      <c r="AI61" s="20"/>
      <c r="AJ61" s="106">
        <v>609.59</v>
      </c>
      <c r="AL61" s="168">
        <f>AG61/AJ61</f>
        <v>1.7371048534260733</v>
      </c>
    </row>
    <row r="62" spans="1:38" ht="12.75" customHeight="1">
      <c r="A62" s="84"/>
      <c r="B62" s="86"/>
      <c r="C62" s="115"/>
      <c r="D62" s="116"/>
      <c r="E62" s="116"/>
      <c r="F62" s="116"/>
      <c r="G62" s="117"/>
      <c r="H62" s="65" t="s">
        <v>11</v>
      </c>
      <c r="I62" s="108" t="s">
        <v>12</v>
      </c>
      <c r="J62" s="109"/>
      <c r="K62" s="103">
        <f>K19</f>
        <v>4757.04</v>
      </c>
      <c r="L62" s="103"/>
      <c r="M62" s="103"/>
      <c r="N62" s="103"/>
      <c r="O62" s="102">
        <f>O61*O19</f>
        <v>0.107315</v>
      </c>
      <c r="P62" s="102"/>
      <c r="Q62" s="102"/>
      <c r="R62" s="102"/>
      <c r="S62" s="102"/>
      <c r="T62" s="103">
        <f>K62*O62</f>
        <v>510.5017476</v>
      </c>
      <c r="U62" s="103"/>
      <c r="V62" s="103"/>
      <c r="W62" s="103"/>
      <c r="X62" s="103"/>
      <c r="Y62" s="40">
        <v>0</v>
      </c>
      <c r="Z62" s="58">
        <f>+T62+Y62</f>
        <v>510.5017476</v>
      </c>
      <c r="AG62" s="105"/>
      <c r="AI62" s="20"/>
      <c r="AJ62" s="107"/>
      <c r="AL62" s="169"/>
    </row>
    <row r="63" spans="4:35" ht="12.75">
      <c r="D63" s="170"/>
      <c r="E63" s="170"/>
      <c r="F63" s="170"/>
      <c r="G63" s="170"/>
      <c r="H63" s="170"/>
      <c r="I63" s="170"/>
      <c r="J63" s="170"/>
      <c r="AG63" s="16"/>
      <c r="AI63" s="20"/>
    </row>
    <row r="64" spans="1:33" s="21" customFormat="1" ht="30" customHeight="1">
      <c r="A64" s="118" t="s">
        <v>42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</row>
    <row r="65" spans="1:35" ht="51" customHeight="1">
      <c r="A65" s="119" t="s">
        <v>5</v>
      </c>
      <c r="B65" s="120"/>
      <c r="C65" s="121" t="s">
        <v>27</v>
      </c>
      <c r="D65" s="122"/>
      <c r="E65" s="122"/>
      <c r="F65" s="122"/>
      <c r="G65" s="122"/>
      <c r="H65" s="123"/>
      <c r="I65" s="124" t="s">
        <v>6</v>
      </c>
      <c r="J65" s="124"/>
      <c r="K65" s="124" t="s">
        <v>28</v>
      </c>
      <c r="L65" s="124"/>
      <c r="M65" s="124"/>
      <c r="N65" s="124"/>
      <c r="O65" s="124" t="str">
        <f>+O57</f>
        <v>Норматив
 горячей воды
куб.м. ** Гкал/куб.м</v>
      </c>
      <c r="P65" s="124"/>
      <c r="Q65" s="124"/>
      <c r="R65" s="124"/>
      <c r="S65" s="124"/>
      <c r="T65" s="124" t="s">
        <v>72</v>
      </c>
      <c r="U65" s="124"/>
      <c r="V65" s="124"/>
      <c r="W65" s="124"/>
      <c r="X65" s="124"/>
      <c r="Y65" s="56" t="s">
        <v>73</v>
      </c>
      <c r="Z65" s="56" t="s">
        <v>74</v>
      </c>
      <c r="AG65" s="16"/>
      <c r="AI65" s="20"/>
    </row>
    <row r="66" spans="1:38" ht="12.75" customHeight="1">
      <c r="A66" s="125">
        <v>1</v>
      </c>
      <c r="B66" s="127"/>
      <c r="C66" s="125">
        <v>2</v>
      </c>
      <c r="D66" s="126"/>
      <c r="E66" s="126"/>
      <c r="F66" s="126"/>
      <c r="G66" s="126"/>
      <c r="H66" s="127"/>
      <c r="I66" s="110">
        <v>3</v>
      </c>
      <c r="J66" s="110"/>
      <c r="K66" s="110">
        <v>4</v>
      </c>
      <c r="L66" s="110"/>
      <c r="M66" s="110"/>
      <c r="N66" s="110"/>
      <c r="O66" s="110">
        <v>5</v>
      </c>
      <c r="P66" s="110"/>
      <c r="Q66" s="110"/>
      <c r="R66" s="110"/>
      <c r="S66" s="110"/>
      <c r="T66" s="110">
        <v>6</v>
      </c>
      <c r="U66" s="110"/>
      <c r="V66" s="110"/>
      <c r="W66" s="110"/>
      <c r="X66" s="110"/>
      <c r="Y66" s="39">
        <v>7</v>
      </c>
      <c r="Z66" s="39">
        <v>8</v>
      </c>
      <c r="AG66" s="16"/>
      <c r="AI66" s="20"/>
      <c r="AJ66" s="16"/>
      <c r="AL66" s="16"/>
    </row>
    <row r="67" spans="1:38" ht="12.75" customHeight="1">
      <c r="A67" s="111" t="s">
        <v>8</v>
      </c>
      <c r="B67" s="83"/>
      <c r="C67" s="112" t="s">
        <v>78</v>
      </c>
      <c r="D67" s="113"/>
      <c r="E67" s="113"/>
      <c r="F67" s="113"/>
      <c r="G67" s="114"/>
      <c r="H67" s="65" t="s">
        <v>9</v>
      </c>
      <c r="I67" s="108" t="s">
        <v>10</v>
      </c>
      <c r="J67" s="109"/>
      <c r="K67" s="103">
        <f>K16</f>
        <v>216.34</v>
      </c>
      <c r="L67" s="103"/>
      <c r="M67" s="103"/>
      <c r="N67" s="103"/>
      <c r="O67" s="102">
        <f>+ROUND('[7]Шуш_3 эт и выше'!O90,2)</f>
        <v>1.24</v>
      </c>
      <c r="P67" s="102"/>
      <c r="Q67" s="102"/>
      <c r="R67" s="102"/>
      <c r="S67" s="102"/>
      <c r="T67" s="103">
        <f>ROUND(K67*O67,2)</f>
        <v>268.26</v>
      </c>
      <c r="U67" s="103"/>
      <c r="V67" s="103"/>
      <c r="W67" s="103"/>
      <c r="X67" s="103"/>
      <c r="Y67" s="57">
        <f>ROUND(T67*$AG$22,2)</f>
        <v>134.13</v>
      </c>
      <c r="Z67" s="58">
        <f>+T67+Y67</f>
        <v>402.39</v>
      </c>
      <c r="AG67" s="104">
        <f>+Z67+Z68</f>
        <v>807.0428505599999</v>
      </c>
      <c r="AI67" s="20"/>
      <c r="AJ67" s="106">
        <v>440.15</v>
      </c>
      <c r="AL67" s="168">
        <f>AG67/AJ67</f>
        <v>1.833563218357378</v>
      </c>
    </row>
    <row r="68" spans="1:38" ht="12.75" customHeight="1">
      <c r="A68" s="84"/>
      <c r="B68" s="86"/>
      <c r="C68" s="115"/>
      <c r="D68" s="116"/>
      <c r="E68" s="116"/>
      <c r="F68" s="116"/>
      <c r="G68" s="117"/>
      <c r="H68" s="65" t="s">
        <v>11</v>
      </c>
      <c r="I68" s="108" t="s">
        <v>12</v>
      </c>
      <c r="J68" s="109"/>
      <c r="K68" s="103">
        <f>K17</f>
        <v>4757.04</v>
      </c>
      <c r="L68" s="103"/>
      <c r="M68" s="103"/>
      <c r="N68" s="103"/>
      <c r="O68" s="102">
        <f>O67*O17</f>
        <v>0.08506399999999999</v>
      </c>
      <c r="P68" s="102"/>
      <c r="Q68" s="102"/>
      <c r="R68" s="102"/>
      <c r="S68" s="102"/>
      <c r="T68" s="103">
        <f>K68*O68</f>
        <v>404.65285055999993</v>
      </c>
      <c r="U68" s="103"/>
      <c r="V68" s="103"/>
      <c r="W68" s="103"/>
      <c r="X68" s="103"/>
      <c r="Y68" s="40">
        <v>0</v>
      </c>
      <c r="Z68" s="58">
        <f>+T68+Y68</f>
        <v>404.65285055999993</v>
      </c>
      <c r="AG68" s="105"/>
      <c r="AI68" s="20"/>
      <c r="AJ68" s="107"/>
      <c r="AL68" s="169"/>
    </row>
    <row r="69" spans="1:38" ht="12.75" customHeight="1">
      <c r="A69" s="111" t="s">
        <v>8</v>
      </c>
      <c r="B69" s="83"/>
      <c r="C69" s="112" t="s">
        <v>79</v>
      </c>
      <c r="D69" s="113"/>
      <c r="E69" s="113"/>
      <c r="F69" s="113"/>
      <c r="G69" s="114"/>
      <c r="H69" s="65" t="s">
        <v>9</v>
      </c>
      <c r="I69" s="108" t="s">
        <v>10</v>
      </c>
      <c r="J69" s="109"/>
      <c r="K69" s="103">
        <f>K18</f>
        <v>216.34</v>
      </c>
      <c r="L69" s="103"/>
      <c r="M69" s="103"/>
      <c r="N69" s="103"/>
      <c r="O69" s="102">
        <f>+ROUND('[7]Шуш_3 эт и выше'!O92,2)</f>
        <v>1.24</v>
      </c>
      <c r="P69" s="102"/>
      <c r="Q69" s="102"/>
      <c r="R69" s="102"/>
      <c r="S69" s="102"/>
      <c r="T69" s="103">
        <f>ROUND(K69*O69,2)</f>
        <v>268.26</v>
      </c>
      <c r="U69" s="103"/>
      <c r="V69" s="103"/>
      <c r="W69" s="103"/>
      <c r="X69" s="103"/>
      <c r="Y69" s="57">
        <f>ROUND(T69*$AG$22,2)</f>
        <v>134.13</v>
      </c>
      <c r="Z69" s="58">
        <f>+T69+Y69</f>
        <v>402.39</v>
      </c>
      <c r="AG69" s="104">
        <f>+Z69+Z70</f>
        <v>776.9593296</v>
      </c>
      <c r="AI69" s="20"/>
      <c r="AJ69" s="106">
        <v>440.15</v>
      </c>
      <c r="AL69" s="168">
        <f>AG69/AJ69</f>
        <v>1.7652148803816883</v>
      </c>
    </row>
    <row r="70" spans="1:38" ht="12.75" customHeight="1">
      <c r="A70" s="84"/>
      <c r="B70" s="86"/>
      <c r="C70" s="115"/>
      <c r="D70" s="116"/>
      <c r="E70" s="116"/>
      <c r="F70" s="116"/>
      <c r="G70" s="117"/>
      <c r="H70" s="65" t="s">
        <v>11</v>
      </c>
      <c r="I70" s="108" t="s">
        <v>12</v>
      </c>
      <c r="J70" s="109"/>
      <c r="K70" s="103">
        <f>K19</f>
        <v>4757.04</v>
      </c>
      <c r="L70" s="103"/>
      <c r="M70" s="103"/>
      <c r="N70" s="103"/>
      <c r="O70" s="102">
        <f>O69*O19</f>
        <v>0.07874</v>
      </c>
      <c r="P70" s="102"/>
      <c r="Q70" s="102"/>
      <c r="R70" s="102"/>
      <c r="S70" s="102"/>
      <c r="T70" s="103">
        <f>K70*O70</f>
        <v>374.5693296</v>
      </c>
      <c r="U70" s="103"/>
      <c r="V70" s="103"/>
      <c r="W70" s="103"/>
      <c r="X70" s="103"/>
      <c r="Y70" s="40">
        <v>0</v>
      </c>
      <c r="Z70" s="58">
        <f>+T70+Y70</f>
        <v>374.5693296</v>
      </c>
      <c r="AG70" s="105"/>
      <c r="AI70" s="20"/>
      <c r="AJ70" s="107"/>
      <c r="AL70" s="169"/>
    </row>
    <row r="71" spans="4:35" ht="12.75">
      <c r="D71" s="170"/>
      <c r="E71" s="170"/>
      <c r="F71" s="170"/>
      <c r="G71" s="170"/>
      <c r="H71" s="170"/>
      <c r="I71" s="170"/>
      <c r="J71" s="170"/>
      <c r="AG71" s="16"/>
      <c r="AI71" s="20"/>
    </row>
    <row r="72" spans="1:33" s="21" customFormat="1" ht="29.25" customHeight="1">
      <c r="A72" s="118" t="s">
        <v>43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</row>
    <row r="73" spans="1:35" ht="51" customHeight="1">
      <c r="A73" s="119" t="s">
        <v>5</v>
      </c>
      <c r="B73" s="120"/>
      <c r="C73" s="121" t="s">
        <v>27</v>
      </c>
      <c r="D73" s="122"/>
      <c r="E73" s="122"/>
      <c r="F73" s="122"/>
      <c r="G73" s="122"/>
      <c r="H73" s="123"/>
      <c r="I73" s="124" t="s">
        <v>6</v>
      </c>
      <c r="J73" s="124"/>
      <c r="K73" s="124" t="s">
        <v>28</v>
      </c>
      <c r="L73" s="124"/>
      <c r="M73" s="124"/>
      <c r="N73" s="124"/>
      <c r="O73" s="124" t="str">
        <f>+O65</f>
        <v>Норматив
 горячей воды
куб.м. ** Гкал/куб.м</v>
      </c>
      <c r="P73" s="124"/>
      <c r="Q73" s="124"/>
      <c r="R73" s="124"/>
      <c r="S73" s="124"/>
      <c r="T73" s="124" t="s">
        <v>72</v>
      </c>
      <c r="U73" s="124"/>
      <c r="V73" s="124"/>
      <c r="W73" s="124"/>
      <c r="X73" s="124"/>
      <c r="Y73" s="56" t="s">
        <v>73</v>
      </c>
      <c r="Z73" s="56" t="s">
        <v>74</v>
      </c>
      <c r="AG73" s="16"/>
      <c r="AI73" s="20"/>
    </row>
    <row r="74" spans="1:38" ht="12.75" customHeight="1">
      <c r="A74" s="125">
        <v>1</v>
      </c>
      <c r="B74" s="127"/>
      <c r="C74" s="125">
        <v>2</v>
      </c>
      <c r="D74" s="126"/>
      <c r="E74" s="126"/>
      <c r="F74" s="126"/>
      <c r="G74" s="126"/>
      <c r="H74" s="127"/>
      <c r="I74" s="110">
        <v>3</v>
      </c>
      <c r="J74" s="110"/>
      <c r="K74" s="110">
        <v>4</v>
      </c>
      <c r="L74" s="110"/>
      <c r="M74" s="110"/>
      <c r="N74" s="110"/>
      <c r="O74" s="110">
        <v>5</v>
      </c>
      <c r="P74" s="110"/>
      <c r="Q74" s="110"/>
      <c r="R74" s="110"/>
      <c r="S74" s="110"/>
      <c r="T74" s="110">
        <v>6</v>
      </c>
      <c r="U74" s="110"/>
      <c r="V74" s="110"/>
      <c r="W74" s="110"/>
      <c r="X74" s="110"/>
      <c r="Y74" s="39">
        <v>7</v>
      </c>
      <c r="Z74" s="39">
        <v>8</v>
      </c>
      <c r="AG74" s="16"/>
      <c r="AI74" s="20"/>
      <c r="AJ74" s="16"/>
      <c r="AL74" s="16"/>
    </row>
    <row r="75" spans="1:38" ht="12.75" customHeight="1">
      <c r="A75" s="111" t="s">
        <v>8</v>
      </c>
      <c r="B75" s="83"/>
      <c r="C75" s="112" t="s">
        <v>78</v>
      </c>
      <c r="D75" s="113"/>
      <c r="E75" s="113"/>
      <c r="F75" s="113"/>
      <c r="G75" s="114"/>
      <c r="H75" s="65" t="s">
        <v>9</v>
      </c>
      <c r="I75" s="108" t="s">
        <v>10</v>
      </c>
      <c r="J75" s="109"/>
      <c r="K75" s="103">
        <f>K16</f>
        <v>216.34</v>
      </c>
      <c r="L75" s="103"/>
      <c r="M75" s="103"/>
      <c r="N75" s="103"/>
      <c r="O75" s="102">
        <f>+ROUND('[7]Шуш_3 эт и выше'!O102,2)</f>
        <v>0.77</v>
      </c>
      <c r="P75" s="102"/>
      <c r="Q75" s="102"/>
      <c r="R75" s="102"/>
      <c r="S75" s="102"/>
      <c r="T75" s="103">
        <f>ROUND(K75*O75,2)</f>
        <v>166.58</v>
      </c>
      <c r="U75" s="103"/>
      <c r="V75" s="103"/>
      <c r="W75" s="103"/>
      <c r="X75" s="103"/>
      <c r="Y75" s="57">
        <f>ROUND(T75*$AG$22,2)</f>
        <v>83.29</v>
      </c>
      <c r="Z75" s="58">
        <f>+T75+Y75</f>
        <v>249.87</v>
      </c>
      <c r="AG75" s="104">
        <f>+Z75+Z76</f>
        <v>501.14636687999996</v>
      </c>
      <c r="AI75" s="20"/>
      <c r="AJ75" s="106">
        <v>440.15</v>
      </c>
      <c r="AL75" s="168">
        <f>AG75/AJ75</f>
        <v>1.138580863069408</v>
      </c>
    </row>
    <row r="76" spans="1:38" ht="12.75" customHeight="1">
      <c r="A76" s="84"/>
      <c r="B76" s="86"/>
      <c r="C76" s="115"/>
      <c r="D76" s="116"/>
      <c r="E76" s="116"/>
      <c r="F76" s="116"/>
      <c r="G76" s="117"/>
      <c r="H76" s="65" t="s">
        <v>11</v>
      </c>
      <c r="I76" s="108" t="s">
        <v>12</v>
      </c>
      <c r="J76" s="109"/>
      <c r="K76" s="103">
        <f>K17</f>
        <v>4757.04</v>
      </c>
      <c r="L76" s="103"/>
      <c r="M76" s="103"/>
      <c r="N76" s="103"/>
      <c r="O76" s="102">
        <f>O75*O17</f>
        <v>0.052821999999999994</v>
      </c>
      <c r="P76" s="102"/>
      <c r="Q76" s="102"/>
      <c r="R76" s="102"/>
      <c r="S76" s="102"/>
      <c r="T76" s="103">
        <f>K76*O76</f>
        <v>251.27636687999998</v>
      </c>
      <c r="U76" s="103"/>
      <c r="V76" s="103"/>
      <c r="W76" s="103"/>
      <c r="X76" s="103"/>
      <c r="Y76" s="40">
        <v>0</v>
      </c>
      <c r="Z76" s="58">
        <f>+T76+Y76</f>
        <v>251.27636687999998</v>
      </c>
      <c r="AG76" s="105"/>
      <c r="AI76" s="20"/>
      <c r="AJ76" s="107"/>
      <c r="AL76" s="169"/>
    </row>
    <row r="77" spans="1:38" ht="12.75" customHeight="1">
      <c r="A77" s="111" t="s">
        <v>8</v>
      </c>
      <c r="B77" s="83"/>
      <c r="C77" s="112" t="s">
        <v>79</v>
      </c>
      <c r="D77" s="113"/>
      <c r="E77" s="113"/>
      <c r="F77" s="113"/>
      <c r="G77" s="114"/>
      <c r="H77" s="65" t="s">
        <v>9</v>
      </c>
      <c r="I77" s="108" t="s">
        <v>10</v>
      </c>
      <c r="J77" s="109"/>
      <c r="K77" s="103">
        <f>K18</f>
        <v>216.34</v>
      </c>
      <c r="L77" s="103"/>
      <c r="M77" s="103"/>
      <c r="N77" s="103"/>
      <c r="O77" s="102">
        <f>+ROUND('[7]Шуш_3 эт и выше'!O104,2)</f>
        <v>0.77</v>
      </c>
      <c r="P77" s="102"/>
      <c r="Q77" s="102"/>
      <c r="R77" s="102"/>
      <c r="S77" s="102"/>
      <c r="T77" s="103">
        <f>ROUND(K77*O77,2)</f>
        <v>166.58</v>
      </c>
      <c r="U77" s="103"/>
      <c r="V77" s="103"/>
      <c r="W77" s="103"/>
      <c r="X77" s="103"/>
      <c r="Y77" s="57">
        <f>ROUND(T77*$AG$22,2)</f>
        <v>83.29</v>
      </c>
      <c r="Z77" s="58">
        <f>+T77+Y77</f>
        <v>249.87</v>
      </c>
      <c r="AG77" s="104">
        <f>+Z77+Z78</f>
        <v>482.46547080000005</v>
      </c>
      <c r="AI77" s="20"/>
      <c r="AJ77" s="106">
        <v>440.15</v>
      </c>
      <c r="AL77" s="168">
        <f>AG77/AJ77</f>
        <v>1.0961387499716007</v>
      </c>
    </row>
    <row r="78" spans="1:38" ht="12.75" customHeight="1">
      <c r="A78" s="84"/>
      <c r="B78" s="86"/>
      <c r="C78" s="115"/>
      <c r="D78" s="116"/>
      <c r="E78" s="116"/>
      <c r="F78" s="116"/>
      <c r="G78" s="117"/>
      <c r="H78" s="65" t="s">
        <v>11</v>
      </c>
      <c r="I78" s="108" t="s">
        <v>12</v>
      </c>
      <c r="J78" s="109"/>
      <c r="K78" s="103">
        <f>K19</f>
        <v>4757.04</v>
      </c>
      <c r="L78" s="103"/>
      <c r="M78" s="103"/>
      <c r="N78" s="103"/>
      <c r="O78" s="102">
        <f>O77*O19</f>
        <v>0.048895</v>
      </c>
      <c r="P78" s="102"/>
      <c r="Q78" s="102"/>
      <c r="R78" s="102"/>
      <c r="S78" s="102"/>
      <c r="T78" s="103">
        <f>K78*O78</f>
        <v>232.59547080000002</v>
      </c>
      <c r="U78" s="103"/>
      <c r="V78" s="103"/>
      <c r="W78" s="103"/>
      <c r="X78" s="103"/>
      <c r="Y78" s="40">
        <v>0</v>
      </c>
      <c r="Z78" s="58">
        <f>+T78+Y78</f>
        <v>232.59547080000002</v>
      </c>
      <c r="AG78" s="105"/>
      <c r="AI78" s="20"/>
      <c r="AJ78" s="107"/>
      <c r="AL78" s="169"/>
    </row>
    <row r="79" spans="4:35" ht="12.75">
      <c r="D79" s="170"/>
      <c r="E79" s="170"/>
      <c r="F79" s="170"/>
      <c r="G79" s="170"/>
      <c r="H79" s="170"/>
      <c r="I79" s="170"/>
      <c r="J79" s="170"/>
      <c r="AG79" s="16"/>
      <c r="AI79" s="20"/>
    </row>
    <row r="80" spans="1:33" s="21" customFormat="1" ht="29.25" customHeight="1">
      <c r="A80" s="118" t="s">
        <v>44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</row>
    <row r="81" spans="1:35" ht="51" customHeight="1">
      <c r="A81" s="119" t="s">
        <v>5</v>
      </c>
      <c r="B81" s="120"/>
      <c r="C81" s="121" t="s">
        <v>27</v>
      </c>
      <c r="D81" s="122"/>
      <c r="E81" s="122"/>
      <c r="F81" s="122"/>
      <c r="G81" s="122"/>
      <c r="H81" s="123"/>
      <c r="I81" s="124" t="s">
        <v>6</v>
      </c>
      <c r="J81" s="124"/>
      <c r="K81" s="124" t="s">
        <v>28</v>
      </c>
      <c r="L81" s="124"/>
      <c r="M81" s="124"/>
      <c r="N81" s="124"/>
      <c r="O81" s="124" t="str">
        <f>+O73</f>
        <v>Норматив
 горячей воды
куб.м. ** Гкал/куб.м</v>
      </c>
      <c r="P81" s="124"/>
      <c r="Q81" s="124"/>
      <c r="R81" s="124"/>
      <c r="S81" s="124"/>
      <c r="T81" s="124" t="s">
        <v>72</v>
      </c>
      <c r="U81" s="124"/>
      <c r="V81" s="124"/>
      <c r="W81" s="124"/>
      <c r="X81" s="124"/>
      <c r="Y81" s="56" t="s">
        <v>73</v>
      </c>
      <c r="Z81" s="56" t="s">
        <v>74</v>
      </c>
      <c r="AG81" s="16"/>
      <c r="AI81" s="20"/>
    </row>
    <row r="82" spans="1:38" ht="12.75" customHeight="1">
      <c r="A82" s="125">
        <v>1</v>
      </c>
      <c r="B82" s="127"/>
      <c r="C82" s="125">
        <v>2</v>
      </c>
      <c r="D82" s="126"/>
      <c r="E82" s="126"/>
      <c r="F82" s="126"/>
      <c r="G82" s="126"/>
      <c r="H82" s="127"/>
      <c r="I82" s="110">
        <v>3</v>
      </c>
      <c r="J82" s="110"/>
      <c r="K82" s="110">
        <v>4</v>
      </c>
      <c r="L82" s="110"/>
      <c r="M82" s="110"/>
      <c r="N82" s="110"/>
      <c r="O82" s="110">
        <v>5</v>
      </c>
      <c r="P82" s="110"/>
      <c r="Q82" s="110"/>
      <c r="R82" s="110"/>
      <c r="S82" s="110"/>
      <c r="T82" s="110">
        <v>6</v>
      </c>
      <c r="U82" s="110"/>
      <c r="V82" s="110"/>
      <c r="W82" s="110"/>
      <c r="X82" s="110"/>
      <c r="Y82" s="39">
        <v>7</v>
      </c>
      <c r="Z82" s="39">
        <v>8</v>
      </c>
      <c r="AG82" s="16"/>
      <c r="AI82" s="20"/>
      <c r="AJ82" s="16"/>
      <c r="AL82" s="16"/>
    </row>
    <row r="83" spans="1:38" ht="12.75" customHeight="1">
      <c r="A83" s="111" t="s">
        <v>8</v>
      </c>
      <c r="B83" s="83"/>
      <c r="C83" s="112" t="s">
        <v>78</v>
      </c>
      <c r="D83" s="113"/>
      <c r="E83" s="113"/>
      <c r="F83" s="113"/>
      <c r="G83" s="114"/>
      <c r="H83" s="65" t="s">
        <v>9</v>
      </c>
      <c r="I83" s="108" t="s">
        <v>10</v>
      </c>
      <c r="J83" s="109"/>
      <c r="K83" s="103">
        <f>K16</f>
        <v>216.34</v>
      </c>
      <c r="L83" s="103"/>
      <c r="M83" s="103"/>
      <c r="N83" s="103"/>
      <c r="O83" s="102">
        <f>+ROUND('[7]Шуш_3 эт и выше'!O114,2)</f>
        <v>1.24</v>
      </c>
      <c r="P83" s="102"/>
      <c r="Q83" s="102"/>
      <c r="R83" s="102"/>
      <c r="S83" s="102"/>
      <c r="T83" s="103">
        <f>ROUND(K83*O83,2)</f>
        <v>268.26</v>
      </c>
      <c r="U83" s="103"/>
      <c r="V83" s="103"/>
      <c r="W83" s="103"/>
      <c r="X83" s="103"/>
      <c r="Y83" s="57">
        <f>ROUND(T83*$AG$22,2)</f>
        <v>134.13</v>
      </c>
      <c r="Z83" s="58">
        <f>+T83+Y83</f>
        <v>402.39</v>
      </c>
      <c r="AG83" s="104">
        <f>+Z83+Z84</f>
        <v>807.0428505599999</v>
      </c>
      <c r="AI83" s="20"/>
      <c r="AJ83" s="106">
        <v>155.6</v>
      </c>
      <c r="AL83" s="168">
        <f>AG83/AJ83</f>
        <v>5.186650710539846</v>
      </c>
    </row>
    <row r="84" spans="1:38" ht="12.75" customHeight="1">
      <c r="A84" s="84"/>
      <c r="B84" s="86"/>
      <c r="C84" s="115"/>
      <c r="D84" s="116"/>
      <c r="E84" s="116"/>
      <c r="F84" s="116"/>
      <c r="G84" s="117"/>
      <c r="H84" s="65" t="s">
        <v>11</v>
      </c>
      <c r="I84" s="108" t="s">
        <v>12</v>
      </c>
      <c r="J84" s="109"/>
      <c r="K84" s="103">
        <f>K17</f>
        <v>4757.04</v>
      </c>
      <c r="L84" s="103"/>
      <c r="M84" s="103"/>
      <c r="N84" s="103"/>
      <c r="O84" s="102">
        <f>O83*O17</f>
        <v>0.08506399999999999</v>
      </c>
      <c r="P84" s="102"/>
      <c r="Q84" s="102"/>
      <c r="R84" s="102"/>
      <c r="S84" s="102"/>
      <c r="T84" s="103">
        <f>K84*O84</f>
        <v>404.65285055999993</v>
      </c>
      <c r="U84" s="103"/>
      <c r="V84" s="103"/>
      <c r="W84" s="103"/>
      <c r="X84" s="103"/>
      <c r="Y84" s="40">
        <v>0</v>
      </c>
      <c r="Z84" s="58">
        <f>+T84+Y84</f>
        <v>404.65285055999993</v>
      </c>
      <c r="AG84" s="105"/>
      <c r="AI84" s="20"/>
      <c r="AJ84" s="107"/>
      <c r="AL84" s="169"/>
    </row>
    <row r="85" spans="1:38" ht="12.75" customHeight="1">
      <c r="A85" s="111" t="s">
        <v>8</v>
      </c>
      <c r="B85" s="83"/>
      <c r="C85" s="112" t="s">
        <v>79</v>
      </c>
      <c r="D85" s="113"/>
      <c r="E85" s="113"/>
      <c r="F85" s="113"/>
      <c r="G85" s="114"/>
      <c r="H85" s="65" t="s">
        <v>9</v>
      </c>
      <c r="I85" s="108" t="s">
        <v>10</v>
      </c>
      <c r="J85" s="109"/>
      <c r="K85" s="103">
        <f>K18</f>
        <v>216.34</v>
      </c>
      <c r="L85" s="103"/>
      <c r="M85" s="103"/>
      <c r="N85" s="103"/>
      <c r="O85" s="102">
        <f>+ROUND('[7]Шуш_3 эт и выше'!O116,2)</f>
        <v>1.24</v>
      </c>
      <c r="P85" s="102"/>
      <c r="Q85" s="102"/>
      <c r="R85" s="102"/>
      <c r="S85" s="102"/>
      <c r="T85" s="103">
        <f>ROUND(K85*O85,2)</f>
        <v>268.26</v>
      </c>
      <c r="U85" s="103"/>
      <c r="V85" s="103"/>
      <c r="W85" s="103"/>
      <c r="X85" s="103"/>
      <c r="Y85" s="57">
        <f>ROUND(T85*$AG$22,2)</f>
        <v>134.13</v>
      </c>
      <c r="Z85" s="58">
        <f>+T85+Y85</f>
        <v>402.39</v>
      </c>
      <c r="AG85" s="104">
        <f>+Z85+Z86</f>
        <v>776.9593296</v>
      </c>
      <c r="AI85" s="20"/>
      <c r="AJ85" s="106">
        <v>155.6</v>
      </c>
      <c r="AL85" s="168">
        <f>AG85/AJ85</f>
        <v>4.993311886889461</v>
      </c>
    </row>
    <row r="86" spans="1:38" ht="12.75" customHeight="1">
      <c r="A86" s="84"/>
      <c r="B86" s="86"/>
      <c r="C86" s="115"/>
      <c r="D86" s="116"/>
      <c r="E86" s="116"/>
      <c r="F86" s="116"/>
      <c r="G86" s="117"/>
      <c r="H86" s="65" t="s">
        <v>11</v>
      </c>
      <c r="I86" s="108" t="s">
        <v>12</v>
      </c>
      <c r="J86" s="109"/>
      <c r="K86" s="103">
        <f>K19</f>
        <v>4757.04</v>
      </c>
      <c r="L86" s="103"/>
      <c r="M86" s="103"/>
      <c r="N86" s="103"/>
      <c r="O86" s="102">
        <f>O85*O19</f>
        <v>0.07874</v>
      </c>
      <c r="P86" s="102"/>
      <c r="Q86" s="102"/>
      <c r="R86" s="102"/>
      <c r="S86" s="102"/>
      <c r="T86" s="103">
        <f>K86*O86</f>
        <v>374.5693296</v>
      </c>
      <c r="U86" s="103"/>
      <c r="V86" s="103"/>
      <c r="W86" s="103"/>
      <c r="X86" s="103"/>
      <c r="Y86" s="40">
        <v>0</v>
      </c>
      <c r="Z86" s="58">
        <f>+T86+Y86</f>
        <v>374.5693296</v>
      </c>
      <c r="AG86" s="105"/>
      <c r="AI86" s="20"/>
      <c r="AJ86" s="107"/>
      <c r="AL86" s="169"/>
    </row>
    <row r="87" spans="4:35" ht="12.75">
      <c r="D87" s="170"/>
      <c r="E87" s="170"/>
      <c r="F87" s="170"/>
      <c r="G87" s="170"/>
      <c r="H87" s="170"/>
      <c r="I87" s="170"/>
      <c r="J87" s="170"/>
      <c r="AG87" s="16"/>
      <c r="AI87" s="20"/>
    </row>
    <row r="88" spans="1:33" s="21" customFormat="1" ht="29.25" customHeight="1">
      <c r="A88" s="118" t="s">
        <v>45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</row>
    <row r="89" spans="1:35" ht="51" customHeight="1">
      <c r="A89" s="119" t="s">
        <v>5</v>
      </c>
      <c r="B89" s="120"/>
      <c r="C89" s="121" t="s">
        <v>27</v>
      </c>
      <c r="D89" s="122"/>
      <c r="E89" s="122"/>
      <c r="F89" s="122"/>
      <c r="G89" s="122"/>
      <c r="H89" s="123"/>
      <c r="I89" s="124" t="s">
        <v>6</v>
      </c>
      <c r="J89" s="124"/>
      <c r="K89" s="124" t="s">
        <v>28</v>
      </c>
      <c r="L89" s="124"/>
      <c r="M89" s="124"/>
      <c r="N89" s="124"/>
      <c r="O89" s="124" t="str">
        <f>+O81</f>
        <v>Норматив
 горячей воды
куб.м. ** Гкал/куб.м</v>
      </c>
      <c r="P89" s="124"/>
      <c r="Q89" s="124"/>
      <c r="R89" s="124"/>
      <c r="S89" s="124"/>
      <c r="T89" s="124" t="s">
        <v>72</v>
      </c>
      <c r="U89" s="124"/>
      <c r="V89" s="124"/>
      <c r="W89" s="124"/>
      <c r="X89" s="124"/>
      <c r="Y89" s="56" t="s">
        <v>73</v>
      </c>
      <c r="Z89" s="56" t="s">
        <v>74</v>
      </c>
      <c r="AG89" s="16"/>
      <c r="AI89" s="20"/>
    </row>
    <row r="90" spans="1:38" ht="12.75" customHeight="1">
      <c r="A90" s="125">
        <v>1</v>
      </c>
      <c r="B90" s="127"/>
      <c r="C90" s="125">
        <v>2</v>
      </c>
      <c r="D90" s="126"/>
      <c r="E90" s="126"/>
      <c r="F90" s="126"/>
      <c r="G90" s="126"/>
      <c r="H90" s="127"/>
      <c r="I90" s="110">
        <v>3</v>
      </c>
      <c r="J90" s="110"/>
      <c r="K90" s="110">
        <v>4</v>
      </c>
      <c r="L90" s="110"/>
      <c r="M90" s="110"/>
      <c r="N90" s="110"/>
      <c r="O90" s="110">
        <v>5</v>
      </c>
      <c r="P90" s="110"/>
      <c r="Q90" s="110"/>
      <c r="R90" s="110"/>
      <c r="S90" s="110"/>
      <c r="T90" s="110">
        <v>6</v>
      </c>
      <c r="U90" s="110"/>
      <c r="V90" s="110"/>
      <c r="W90" s="110"/>
      <c r="X90" s="110"/>
      <c r="Y90" s="39">
        <v>7</v>
      </c>
      <c r="Z90" s="39">
        <v>8</v>
      </c>
      <c r="AG90" s="16"/>
      <c r="AI90" s="20"/>
      <c r="AJ90" s="16"/>
      <c r="AL90" s="16"/>
    </row>
    <row r="91" spans="1:38" ht="12.75" customHeight="1">
      <c r="A91" s="111" t="s">
        <v>8</v>
      </c>
      <c r="B91" s="83"/>
      <c r="C91" s="112" t="s">
        <v>78</v>
      </c>
      <c r="D91" s="113"/>
      <c r="E91" s="113"/>
      <c r="F91" s="113"/>
      <c r="G91" s="114"/>
      <c r="H91" s="65" t="s">
        <v>9</v>
      </c>
      <c r="I91" s="108" t="s">
        <v>10</v>
      </c>
      <c r="J91" s="109"/>
      <c r="K91" s="103">
        <f>K16</f>
        <v>216.34</v>
      </c>
      <c r="L91" s="103"/>
      <c r="M91" s="103"/>
      <c r="N91" s="103"/>
      <c r="O91" s="102">
        <f>+ROUND('[7]Шуш_3 эт и выше'!O126,2)</f>
        <v>0.55</v>
      </c>
      <c r="P91" s="102"/>
      <c r="Q91" s="102"/>
      <c r="R91" s="102"/>
      <c r="S91" s="102"/>
      <c r="T91" s="103">
        <f>ROUND(K91*O91,2)</f>
        <v>118.99</v>
      </c>
      <c r="U91" s="103"/>
      <c r="V91" s="103"/>
      <c r="W91" s="103"/>
      <c r="X91" s="103"/>
      <c r="Y91" s="57">
        <f>ROUND(T91*$AG$22,2)</f>
        <v>59.5</v>
      </c>
      <c r="Z91" s="58">
        <f>+T91+Y91</f>
        <v>178.49</v>
      </c>
      <c r="AG91" s="104">
        <f>+Z91+Z92</f>
        <v>357.97311920000004</v>
      </c>
      <c r="AI91" s="20"/>
      <c r="AJ91" s="106">
        <v>155.6</v>
      </c>
      <c r="AL91" s="168">
        <f>AG91/AJ91</f>
        <v>2.3005984524421597</v>
      </c>
    </row>
    <row r="92" spans="1:38" ht="12.75" customHeight="1">
      <c r="A92" s="84"/>
      <c r="B92" s="86"/>
      <c r="C92" s="115"/>
      <c r="D92" s="116"/>
      <c r="E92" s="116"/>
      <c r="F92" s="116"/>
      <c r="G92" s="117"/>
      <c r="H92" s="65" t="s">
        <v>11</v>
      </c>
      <c r="I92" s="108" t="s">
        <v>12</v>
      </c>
      <c r="J92" s="109"/>
      <c r="K92" s="103">
        <f>K17</f>
        <v>4757.04</v>
      </c>
      <c r="L92" s="103"/>
      <c r="M92" s="103"/>
      <c r="N92" s="103"/>
      <c r="O92" s="102">
        <f>O91*O17</f>
        <v>0.03773</v>
      </c>
      <c r="P92" s="102"/>
      <c r="Q92" s="102"/>
      <c r="R92" s="102"/>
      <c r="S92" s="102"/>
      <c r="T92" s="103">
        <f>K92*O92</f>
        <v>179.4831192</v>
      </c>
      <c r="U92" s="103"/>
      <c r="V92" s="103"/>
      <c r="W92" s="103"/>
      <c r="X92" s="103"/>
      <c r="Y92" s="40">
        <v>0</v>
      </c>
      <c r="Z92" s="58">
        <f>+T92+Y92</f>
        <v>179.4831192</v>
      </c>
      <c r="AG92" s="105"/>
      <c r="AI92" s="20"/>
      <c r="AJ92" s="107"/>
      <c r="AL92" s="169"/>
    </row>
    <row r="93" spans="1:38" ht="12.75" customHeight="1">
      <c r="A93" s="111" t="s">
        <v>8</v>
      </c>
      <c r="B93" s="83"/>
      <c r="C93" s="112" t="s">
        <v>79</v>
      </c>
      <c r="D93" s="113"/>
      <c r="E93" s="113"/>
      <c r="F93" s="113"/>
      <c r="G93" s="114"/>
      <c r="H93" s="65" t="s">
        <v>9</v>
      </c>
      <c r="I93" s="108" t="s">
        <v>10</v>
      </c>
      <c r="J93" s="109"/>
      <c r="K93" s="103">
        <f>K18</f>
        <v>216.34</v>
      </c>
      <c r="L93" s="103"/>
      <c r="M93" s="103"/>
      <c r="N93" s="103"/>
      <c r="O93" s="102">
        <f>+ROUND('[7]Шуш_3 эт и выше'!O128,2)</f>
        <v>0.55</v>
      </c>
      <c r="P93" s="102"/>
      <c r="Q93" s="102"/>
      <c r="R93" s="102"/>
      <c r="S93" s="102"/>
      <c r="T93" s="103">
        <f>ROUND(K93*O93,2)</f>
        <v>118.99</v>
      </c>
      <c r="U93" s="103"/>
      <c r="V93" s="103"/>
      <c r="W93" s="103"/>
      <c r="X93" s="103"/>
      <c r="Y93" s="57">
        <f>ROUND(T93*$AG$22,2)</f>
        <v>59.5</v>
      </c>
      <c r="Z93" s="58">
        <f>+T93+Y93</f>
        <v>178.49</v>
      </c>
      <c r="AG93" s="104">
        <f>+Z93+Z94</f>
        <v>344.62962200000004</v>
      </c>
      <c r="AI93" s="20"/>
      <c r="AJ93" s="106">
        <v>155.6</v>
      </c>
      <c r="AL93" s="168">
        <f>AG93/AJ93</f>
        <v>2.2148433290488434</v>
      </c>
    </row>
    <row r="94" spans="1:38" ht="12.75" customHeight="1">
      <c r="A94" s="84"/>
      <c r="B94" s="86"/>
      <c r="C94" s="115"/>
      <c r="D94" s="116"/>
      <c r="E94" s="116"/>
      <c r="F94" s="116"/>
      <c r="G94" s="117"/>
      <c r="H94" s="65" t="s">
        <v>11</v>
      </c>
      <c r="I94" s="108" t="s">
        <v>12</v>
      </c>
      <c r="J94" s="109"/>
      <c r="K94" s="103">
        <f>K19</f>
        <v>4757.04</v>
      </c>
      <c r="L94" s="103"/>
      <c r="M94" s="103"/>
      <c r="N94" s="103"/>
      <c r="O94" s="102">
        <f>O93*O19</f>
        <v>0.034925000000000005</v>
      </c>
      <c r="P94" s="102"/>
      <c r="Q94" s="102"/>
      <c r="R94" s="102"/>
      <c r="S94" s="102"/>
      <c r="T94" s="103">
        <f>K94*O94</f>
        <v>166.13962200000003</v>
      </c>
      <c r="U94" s="103"/>
      <c r="V94" s="103"/>
      <c r="W94" s="103"/>
      <c r="X94" s="103"/>
      <c r="Y94" s="40">
        <v>0</v>
      </c>
      <c r="Z94" s="58">
        <f>+T94+Y94</f>
        <v>166.13962200000003</v>
      </c>
      <c r="AG94" s="105"/>
      <c r="AI94" s="20"/>
      <c r="AJ94" s="107"/>
      <c r="AL94" s="169"/>
    </row>
    <row r="95" spans="4:35" ht="12.75">
      <c r="D95" s="170"/>
      <c r="E95" s="170"/>
      <c r="F95" s="170"/>
      <c r="G95" s="170"/>
      <c r="H95" s="170"/>
      <c r="I95" s="170"/>
      <c r="J95" s="170"/>
      <c r="AG95" s="16"/>
      <c r="AI95" s="20"/>
    </row>
    <row r="96" spans="1:33" s="21" customFormat="1" ht="29.25" customHeight="1">
      <c r="A96" s="118" t="s">
        <v>46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</row>
    <row r="97" spans="1:35" ht="51" customHeight="1">
      <c r="A97" s="119" t="s">
        <v>5</v>
      </c>
      <c r="B97" s="120"/>
      <c r="C97" s="121" t="s">
        <v>27</v>
      </c>
      <c r="D97" s="122"/>
      <c r="E97" s="122"/>
      <c r="F97" s="122"/>
      <c r="G97" s="122"/>
      <c r="H97" s="123"/>
      <c r="I97" s="124" t="s">
        <v>6</v>
      </c>
      <c r="J97" s="124"/>
      <c r="K97" s="124" t="s">
        <v>28</v>
      </c>
      <c r="L97" s="124"/>
      <c r="M97" s="124"/>
      <c r="N97" s="124"/>
      <c r="O97" s="124" t="str">
        <f>+O89</f>
        <v>Норматив
 горячей воды
куб.м. ** Гкал/куб.м</v>
      </c>
      <c r="P97" s="124"/>
      <c r="Q97" s="124"/>
      <c r="R97" s="124"/>
      <c r="S97" s="124"/>
      <c r="T97" s="124" t="s">
        <v>72</v>
      </c>
      <c r="U97" s="124"/>
      <c r="V97" s="124"/>
      <c r="W97" s="124"/>
      <c r="X97" s="124"/>
      <c r="Y97" s="56" t="s">
        <v>73</v>
      </c>
      <c r="Z97" s="56" t="s">
        <v>74</v>
      </c>
      <c r="AG97" s="16"/>
      <c r="AI97" s="20"/>
    </row>
    <row r="98" spans="1:38" ht="12.75" customHeight="1">
      <c r="A98" s="125">
        <v>1</v>
      </c>
      <c r="B98" s="127"/>
      <c r="C98" s="125">
        <v>2</v>
      </c>
      <c r="D98" s="126"/>
      <c r="E98" s="126"/>
      <c r="F98" s="126"/>
      <c r="G98" s="126"/>
      <c r="H98" s="127"/>
      <c r="I98" s="110">
        <v>3</v>
      </c>
      <c r="J98" s="110"/>
      <c r="K98" s="110">
        <v>4</v>
      </c>
      <c r="L98" s="110"/>
      <c r="M98" s="110"/>
      <c r="N98" s="110"/>
      <c r="O98" s="110">
        <v>5</v>
      </c>
      <c r="P98" s="110"/>
      <c r="Q98" s="110"/>
      <c r="R98" s="110"/>
      <c r="S98" s="110"/>
      <c r="T98" s="110">
        <v>6</v>
      </c>
      <c r="U98" s="110"/>
      <c r="V98" s="110"/>
      <c r="W98" s="110"/>
      <c r="X98" s="110"/>
      <c r="Y98" s="39">
        <v>7</v>
      </c>
      <c r="Z98" s="39">
        <v>8</v>
      </c>
      <c r="AG98" s="16"/>
      <c r="AI98" s="20"/>
      <c r="AJ98" s="16"/>
      <c r="AL98" s="16"/>
    </row>
    <row r="99" spans="1:38" ht="12.75" customHeight="1">
      <c r="A99" s="111" t="s">
        <v>8</v>
      </c>
      <c r="B99" s="83"/>
      <c r="C99" s="112" t="s">
        <v>78</v>
      </c>
      <c r="D99" s="113"/>
      <c r="E99" s="113"/>
      <c r="F99" s="113"/>
      <c r="G99" s="114"/>
      <c r="H99" s="65" t="s">
        <v>9</v>
      </c>
      <c r="I99" s="108" t="s">
        <v>10</v>
      </c>
      <c r="J99" s="109"/>
      <c r="K99" s="103">
        <f>K16</f>
        <v>216.34</v>
      </c>
      <c r="L99" s="103"/>
      <c r="M99" s="103"/>
      <c r="N99" s="103"/>
      <c r="O99" s="102">
        <f>+ROUND('[7]Шуш_3 эт и выше'!O138,2)</f>
        <v>1.91</v>
      </c>
      <c r="P99" s="102"/>
      <c r="Q99" s="102"/>
      <c r="R99" s="102"/>
      <c r="S99" s="102"/>
      <c r="T99" s="103">
        <f>ROUND(K99*O99,2)</f>
        <v>413.21</v>
      </c>
      <c r="U99" s="103"/>
      <c r="V99" s="103"/>
      <c r="W99" s="103"/>
      <c r="X99" s="103"/>
      <c r="Y99" s="57">
        <f>ROUND(T99*$AG$22,2)</f>
        <v>206.61</v>
      </c>
      <c r="Z99" s="58">
        <f>+T99+Y99</f>
        <v>619.8199999999999</v>
      </c>
      <c r="AG99" s="104">
        <f>+Z99+Z100</f>
        <v>1243.1159230399999</v>
      </c>
      <c r="AI99" s="20"/>
      <c r="AJ99" s="106">
        <v>375.04</v>
      </c>
      <c r="AL99" s="168">
        <f>AG99/AJ99</f>
        <v>3.314622235068259</v>
      </c>
    </row>
    <row r="100" spans="1:38" ht="12.75" customHeight="1">
      <c r="A100" s="84"/>
      <c r="B100" s="86"/>
      <c r="C100" s="115"/>
      <c r="D100" s="116"/>
      <c r="E100" s="116"/>
      <c r="F100" s="116"/>
      <c r="G100" s="117"/>
      <c r="H100" s="65" t="s">
        <v>11</v>
      </c>
      <c r="I100" s="108" t="s">
        <v>12</v>
      </c>
      <c r="J100" s="109"/>
      <c r="K100" s="103">
        <f>K17</f>
        <v>4757.04</v>
      </c>
      <c r="L100" s="103"/>
      <c r="M100" s="103"/>
      <c r="N100" s="103"/>
      <c r="O100" s="102">
        <f>O99*O17</f>
        <v>0.13102599999999998</v>
      </c>
      <c r="P100" s="102"/>
      <c r="Q100" s="102"/>
      <c r="R100" s="102"/>
      <c r="S100" s="102"/>
      <c r="T100" s="103">
        <f>K100*O100</f>
        <v>623.2959230399999</v>
      </c>
      <c r="U100" s="103"/>
      <c r="V100" s="103"/>
      <c r="W100" s="103"/>
      <c r="X100" s="103"/>
      <c r="Y100" s="40">
        <v>0</v>
      </c>
      <c r="Z100" s="58">
        <f>+T100+Y100</f>
        <v>623.2959230399999</v>
      </c>
      <c r="AG100" s="105"/>
      <c r="AI100" s="20"/>
      <c r="AJ100" s="107"/>
      <c r="AL100" s="169"/>
    </row>
    <row r="101" spans="1:38" ht="12.75" customHeight="1">
      <c r="A101" s="111" t="s">
        <v>8</v>
      </c>
      <c r="B101" s="83"/>
      <c r="C101" s="112" t="s">
        <v>79</v>
      </c>
      <c r="D101" s="113"/>
      <c r="E101" s="113"/>
      <c r="F101" s="113"/>
      <c r="G101" s="114"/>
      <c r="H101" s="65" t="s">
        <v>9</v>
      </c>
      <c r="I101" s="108" t="s">
        <v>10</v>
      </c>
      <c r="J101" s="109"/>
      <c r="K101" s="103">
        <f>K18</f>
        <v>216.34</v>
      </c>
      <c r="L101" s="103"/>
      <c r="M101" s="103"/>
      <c r="N101" s="103"/>
      <c r="O101" s="102">
        <f>+ROUND('[7]Шуш_3 эт и выше'!O140,2)</f>
        <v>1.91</v>
      </c>
      <c r="P101" s="102"/>
      <c r="Q101" s="102"/>
      <c r="R101" s="102"/>
      <c r="S101" s="102"/>
      <c r="T101" s="103">
        <f>ROUND(K101*O101,2)</f>
        <v>413.21</v>
      </c>
      <c r="U101" s="103"/>
      <c r="V101" s="103"/>
      <c r="W101" s="103"/>
      <c r="X101" s="103"/>
      <c r="Y101" s="57">
        <f>ROUND(T101*$AG$22,2)</f>
        <v>206.61</v>
      </c>
      <c r="Z101" s="58">
        <f>+T101+Y101</f>
        <v>619.8199999999999</v>
      </c>
      <c r="AG101" s="104">
        <f>+Z101+Z102</f>
        <v>1196.7775963999998</v>
      </c>
      <c r="AI101" s="20"/>
      <c r="AJ101" s="106">
        <v>375.04</v>
      </c>
      <c r="AL101" s="168">
        <f>AG101/AJ101</f>
        <v>3.191066543302047</v>
      </c>
    </row>
    <row r="102" spans="1:38" ht="12.75" customHeight="1">
      <c r="A102" s="84"/>
      <c r="B102" s="86"/>
      <c r="C102" s="115"/>
      <c r="D102" s="116"/>
      <c r="E102" s="116"/>
      <c r="F102" s="116"/>
      <c r="G102" s="117"/>
      <c r="H102" s="65" t="s">
        <v>11</v>
      </c>
      <c r="I102" s="108" t="s">
        <v>12</v>
      </c>
      <c r="J102" s="109"/>
      <c r="K102" s="103">
        <f>K19</f>
        <v>4757.04</v>
      </c>
      <c r="L102" s="103"/>
      <c r="M102" s="103"/>
      <c r="N102" s="103"/>
      <c r="O102" s="102">
        <f>O101*O19</f>
        <v>0.12128499999999999</v>
      </c>
      <c r="P102" s="102"/>
      <c r="Q102" s="102"/>
      <c r="R102" s="102"/>
      <c r="S102" s="102"/>
      <c r="T102" s="103">
        <f>K102*O102</f>
        <v>576.9575963999999</v>
      </c>
      <c r="U102" s="103"/>
      <c r="V102" s="103"/>
      <c r="W102" s="103"/>
      <c r="X102" s="103"/>
      <c r="Y102" s="40">
        <v>0</v>
      </c>
      <c r="Z102" s="58">
        <f>+T102+Y102</f>
        <v>576.9575963999999</v>
      </c>
      <c r="AG102" s="105"/>
      <c r="AI102" s="20"/>
      <c r="AJ102" s="107"/>
      <c r="AL102" s="169"/>
    </row>
    <row r="103" spans="4:35" ht="12.75">
      <c r="D103" s="170"/>
      <c r="E103" s="170"/>
      <c r="F103" s="170"/>
      <c r="G103" s="170"/>
      <c r="H103" s="170"/>
      <c r="I103" s="170"/>
      <c r="J103" s="170"/>
      <c r="AG103" s="16"/>
      <c r="AI103" s="20"/>
    </row>
    <row r="104" spans="1:36" ht="12.75">
      <c r="A104" s="10" t="s">
        <v>23</v>
      </c>
      <c r="AJ104" s="15"/>
    </row>
    <row r="105" spans="1:36" ht="25.5" customHeight="1">
      <c r="A105" s="11">
        <v>1</v>
      </c>
      <c r="B105" s="78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",AH105," № ",AI105)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19.12.2018 г. № 437-п</v>
      </c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12"/>
      <c r="AH105" s="36" t="str">
        <f>+'[7]Суб_2'!AH139</f>
        <v>от 19.12.2018 г.</v>
      </c>
      <c r="AI105" s="28" t="str">
        <f>+'[7]Суб_2'!AI139</f>
        <v>437-п</v>
      </c>
      <c r="AJ105" s="15"/>
    </row>
    <row r="106" spans="1:33" ht="38.25" customHeight="1">
      <c r="A106" s="11">
        <v>2</v>
      </c>
      <c r="B106" s="79" t="s">
        <v>47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G106" s="16"/>
    </row>
    <row r="107" spans="1:31" ht="32.25" customHeight="1">
      <c r="A107" s="11">
        <v>3</v>
      </c>
      <c r="B107" s="79" t="s">
        <v>80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</row>
    <row r="108" spans="1:31" ht="31.5" customHeight="1">
      <c r="A108" s="11">
        <v>4</v>
      </c>
      <c r="B108" s="147" t="s">
        <v>77</v>
      </c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</row>
    <row r="109" spans="4:35" ht="12.75">
      <c r="D109" s="170"/>
      <c r="E109" s="170"/>
      <c r="F109" s="170"/>
      <c r="G109" s="170"/>
      <c r="H109" s="170"/>
      <c r="I109" s="170"/>
      <c r="J109" s="170"/>
      <c r="AG109" s="16"/>
      <c r="AI109" s="20"/>
    </row>
    <row r="110" spans="1:35" s="5" customFormat="1" ht="18" hidden="1">
      <c r="A110" s="136" t="s">
        <v>13</v>
      </c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4"/>
      <c r="AG110" s="45"/>
      <c r="AH110"/>
      <c r="AI110" s="46"/>
    </row>
    <row r="111" spans="1:35" ht="33.75" customHeight="1" hidden="1">
      <c r="A111" s="161" t="s">
        <v>82</v>
      </c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G111" s="55">
        <v>0.5</v>
      </c>
      <c r="AI111" s="20"/>
    </row>
    <row r="112" spans="1:35" ht="64.5" customHeight="1" hidden="1">
      <c r="A112" s="138" t="s">
        <v>5</v>
      </c>
      <c r="B112" s="139"/>
      <c r="C112" s="139"/>
      <c r="D112" s="139"/>
      <c r="E112" s="139"/>
      <c r="F112" s="139"/>
      <c r="G112" s="139"/>
      <c r="H112" s="140"/>
      <c r="I112" s="94" t="s">
        <v>14</v>
      </c>
      <c r="J112" s="94"/>
      <c r="K112" s="94"/>
      <c r="L112" s="94"/>
      <c r="M112" s="94"/>
      <c r="N112" s="94"/>
      <c r="O112" s="144" t="s">
        <v>15</v>
      </c>
      <c r="P112" s="145"/>
      <c r="Q112" s="145"/>
      <c r="R112" s="145"/>
      <c r="S112" s="146"/>
      <c r="T112" s="144" t="s">
        <v>16</v>
      </c>
      <c r="U112" s="145"/>
      <c r="V112" s="145"/>
      <c r="W112" s="145"/>
      <c r="X112" s="145"/>
      <c r="Y112" s="59" t="s">
        <v>83</v>
      </c>
      <c r="Z112" s="59" t="s">
        <v>84</v>
      </c>
      <c r="AA112" s="59" t="s">
        <v>85</v>
      </c>
      <c r="AB112" s="74"/>
      <c r="AC112" s="74"/>
      <c r="AD112" s="74"/>
      <c r="AE112" s="75"/>
      <c r="AF112" s="22"/>
      <c r="AG112" s="16"/>
      <c r="AI112" s="20"/>
    </row>
    <row r="113" spans="1:35" ht="12.75" customHeight="1" hidden="1">
      <c r="A113" s="141"/>
      <c r="B113" s="142"/>
      <c r="C113" s="142"/>
      <c r="D113" s="142"/>
      <c r="E113" s="142"/>
      <c r="F113" s="142"/>
      <c r="G113" s="142"/>
      <c r="H113" s="143"/>
      <c r="I113" s="94" t="s">
        <v>18</v>
      </c>
      <c r="J113" s="94"/>
      <c r="K113" s="94"/>
      <c r="L113" s="94"/>
      <c r="M113" s="94"/>
      <c r="N113" s="94"/>
      <c r="O113" s="144" t="s">
        <v>19</v>
      </c>
      <c r="P113" s="145"/>
      <c r="Q113" s="145"/>
      <c r="R113" s="145"/>
      <c r="S113" s="146"/>
      <c r="T113" s="144" t="s">
        <v>20</v>
      </c>
      <c r="U113" s="145"/>
      <c r="V113" s="145"/>
      <c r="W113" s="145"/>
      <c r="X113" s="145"/>
      <c r="Y113" s="59" t="s">
        <v>21</v>
      </c>
      <c r="Z113" s="59" t="s">
        <v>21</v>
      </c>
      <c r="AA113" s="59" t="s">
        <v>21</v>
      </c>
      <c r="AB113" s="74"/>
      <c r="AC113" s="74"/>
      <c r="AD113" s="74"/>
      <c r="AE113" s="75"/>
      <c r="AF113" s="7"/>
      <c r="AG113" s="16"/>
      <c r="AI113" s="20"/>
    </row>
    <row r="114" spans="1:38" s="8" customFormat="1" ht="28.5" customHeight="1" hidden="1">
      <c r="A114" s="95">
        <v>1</v>
      </c>
      <c r="B114" s="96"/>
      <c r="C114" s="96"/>
      <c r="D114" s="96"/>
      <c r="E114" s="96"/>
      <c r="F114" s="96"/>
      <c r="G114" s="96"/>
      <c r="H114" s="97"/>
      <c r="I114" s="98">
        <v>2</v>
      </c>
      <c r="J114" s="98"/>
      <c r="K114" s="98"/>
      <c r="L114" s="98"/>
      <c r="M114" s="98"/>
      <c r="N114" s="98"/>
      <c r="O114" s="99">
        <v>3</v>
      </c>
      <c r="P114" s="100"/>
      <c r="Q114" s="100"/>
      <c r="R114" s="100"/>
      <c r="S114" s="101"/>
      <c r="T114" s="99">
        <v>4</v>
      </c>
      <c r="U114" s="100"/>
      <c r="V114" s="100"/>
      <c r="W114" s="100"/>
      <c r="X114" s="100"/>
      <c r="Y114" s="60" t="s">
        <v>22</v>
      </c>
      <c r="Z114" s="60" t="s">
        <v>86</v>
      </c>
      <c r="AA114" s="60" t="s">
        <v>87</v>
      </c>
      <c r="AB114" s="76"/>
      <c r="AC114" s="76"/>
      <c r="AD114" s="76"/>
      <c r="AE114" s="77"/>
      <c r="AF114" s="23"/>
      <c r="AG114" s="47" t="s">
        <v>33</v>
      </c>
      <c r="AH114"/>
      <c r="AI114" s="48"/>
      <c r="AJ114" s="47" t="s">
        <v>51</v>
      </c>
      <c r="AL114" s="47" t="s">
        <v>32</v>
      </c>
    </row>
    <row r="115" spans="1:38" s="24" customFormat="1" ht="19.5" customHeight="1" hidden="1">
      <c r="A115" s="81" t="s">
        <v>52</v>
      </c>
      <c r="B115" s="82"/>
      <c r="C115" s="82"/>
      <c r="D115" s="82"/>
      <c r="E115" s="82"/>
      <c r="F115" s="82"/>
      <c r="G115" s="82"/>
      <c r="H115" s="83"/>
      <c r="I115" s="87">
        <v>19.8</v>
      </c>
      <c r="J115" s="87"/>
      <c r="K115" s="87"/>
      <c r="L115" s="87"/>
      <c r="M115" s="87"/>
      <c r="N115" s="87"/>
      <c r="O115" s="88">
        <f>+ROUND('[7]Шуш_3 эт и выше'!O157,4)</f>
        <v>0.0446</v>
      </c>
      <c r="P115" s="89"/>
      <c r="Q115" s="89"/>
      <c r="R115" s="89"/>
      <c r="S115" s="90"/>
      <c r="T115" s="152">
        <f>K17</f>
        <v>4757.04</v>
      </c>
      <c r="U115" s="153"/>
      <c r="V115" s="153"/>
      <c r="W115" s="153"/>
      <c r="X115" s="153"/>
      <c r="Y115" s="61">
        <f>ROUND(I115*O115*T115,2)</f>
        <v>4200.85</v>
      </c>
      <c r="Z115" s="62">
        <f>ROUND(Y115*$AG$111,2)</f>
        <v>2100.43</v>
      </c>
      <c r="AA115" s="62">
        <f>+Y115+Z115</f>
        <v>6301.280000000001</v>
      </c>
      <c r="AB115" s="63"/>
      <c r="AC115" s="63"/>
      <c r="AD115" s="63"/>
      <c r="AE115" s="64"/>
      <c r="AF115" s="171"/>
      <c r="AG115" s="49">
        <f>ROUND(O115*T115,2)+ROUND((ROUND(O115*T115,2)*$AG$111),2)</f>
        <v>318.24</v>
      </c>
      <c r="AH115"/>
      <c r="AI115" s="50"/>
      <c r="AJ115" s="51">
        <v>54.52</v>
      </c>
      <c r="AL115" s="172">
        <f>AG115/AJ115</f>
        <v>5.837123991195892</v>
      </c>
    </row>
    <row r="116" spans="1:35" s="24" customFormat="1" ht="32.25" customHeight="1" hidden="1">
      <c r="A116" s="84"/>
      <c r="B116" s="85"/>
      <c r="C116" s="85"/>
      <c r="D116" s="85"/>
      <c r="E116" s="85"/>
      <c r="F116" s="85"/>
      <c r="G116" s="85"/>
      <c r="H116" s="86"/>
      <c r="I116" s="158" t="str">
        <f>CONCATENATE(I115," ",$I$113," х ",O115," ",$O$113," х ",T115," ",$T$113," = ",Y115," ",$Y$113,"                                         ",Y115," ",$Y$113,"+",Y115," ",$Y$113,"х коэф. ",$AG$111," = ",AA115,$AA$113)</f>
        <v>19,8 кв.м х 0,0446 Гкал/кв.м х 4757,04 руб./Гкал = 4200,85 руб.                                         4200,85 руб.+4200,85 руб.х коэф. 0,5 = 6301,28руб.</v>
      </c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60"/>
      <c r="AF116" s="9"/>
      <c r="AG116" s="52"/>
      <c r="AH116"/>
      <c r="AI116" s="50"/>
    </row>
    <row r="117" spans="1:38" s="24" customFormat="1" ht="19.5" customHeight="1" hidden="1">
      <c r="A117" s="81" t="s">
        <v>53</v>
      </c>
      <c r="B117" s="82"/>
      <c r="C117" s="82"/>
      <c r="D117" s="82"/>
      <c r="E117" s="82"/>
      <c r="F117" s="82"/>
      <c r="G117" s="82"/>
      <c r="H117" s="83"/>
      <c r="I117" s="87">
        <v>19.8</v>
      </c>
      <c r="J117" s="87"/>
      <c r="K117" s="87"/>
      <c r="L117" s="87"/>
      <c r="M117" s="87"/>
      <c r="N117" s="87"/>
      <c r="O117" s="88">
        <f>+ROUND('[7]Шуш_3 эт и выше'!O159,4)</f>
        <v>0.0452</v>
      </c>
      <c r="P117" s="89"/>
      <c r="Q117" s="89"/>
      <c r="R117" s="89"/>
      <c r="S117" s="90"/>
      <c r="T117" s="152">
        <f>+T115</f>
        <v>4757.04</v>
      </c>
      <c r="U117" s="153"/>
      <c r="V117" s="153"/>
      <c r="W117" s="153"/>
      <c r="X117" s="153"/>
      <c r="Y117" s="61">
        <f>ROUND(I117*O117*T117,2)</f>
        <v>4257.36</v>
      </c>
      <c r="Z117" s="62">
        <f>ROUND(Y117*$AG$111,2)</f>
        <v>2128.68</v>
      </c>
      <c r="AA117" s="62">
        <f>+Y117+Z117</f>
        <v>6386.039999999999</v>
      </c>
      <c r="AB117" s="63"/>
      <c r="AC117" s="63"/>
      <c r="AD117" s="63"/>
      <c r="AE117" s="64"/>
      <c r="AF117" s="171"/>
      <c r="AG117" s="49">
        <f>ROUND(O117*T117,2)+ROUND((ROUND(O117*T117,2)*$AG$111),2)</f>
        <v>322.53000000000003</v>
      </c>
      <c r="AH117"/>
      <c r="AI117" s="50"/>
      <c r="AJ117" s="51">
        <v>54.52</v>
      </c>
      <c r="AL117" s="172">
        <f>AG117/AJ117</f>
        <v>5.915810711665444</v>
      </c>
    </row>
    <row r="118" spans="1:35" s="24" customFormat="1" ht="33" customHeight="1" hidden="1">
      <c r="A118" s="84"/>
      <c r="B118" s="85"/>
      <c r="C118" s="85"/>
      <c r="D118" s="85"/>
      <c r="E118" s="85"/>
      <c r="F118" s="85"/>
      <c r="G118" s="85"/>
      <c r="H118" s="86"/>
      <c r="I118" s="158" t="str">
        <f>CONCATENATE(I117," ",$I$113," х ",O117," ",$O$113," х ",T117," ",$T$113," = ",Y117," ",$Y$113,"                                         ",Y117," ",$Y$113,"+",Y117," ",$Y$113,"х коэф. ",$AG$111," = ",AA117,$AA$113)</f>
        <v>19,8 кв.м х 0,0452 Гкал/кв.м х 4757,04 руб./Гкал = 4257,36 руб.                                         4257,36 руб.+4257,36 руб.х коэф. 0,5 = 6386,04руб.</v>
      </c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60"/>
      <c r="AF118" s="9"/>
      <c r="AG118" s="52"/>
      <c r="AH118"/>
      <c r="AI118" s="50"/>
    </row>
    <row r="119" spans="1:38" s="24" customFormat="1" ht="19.5" customHeight="1" hidden="1">
      <c r="A119" s="81" t="s">
        <v>54</v>
      </c>
      <c r="B119" s="82"/>
      <c r="C119" s="82"/>
      <c r="D119" s="82"/>
      <c r="E119" s="82"/>
      <c r="F119" s="82"/>
      <c r="G119" s="82"/>
      <c r="H119" s="83"/>
      <c r="I119" s="87">
        <v>19.8</v>
      </c>
      <c r="J119" s="87"/>
      <c r="K119" s="87"/>
      <c r="L119" s="87"/>
      <c r="M119" s="87"/>
      <c r="N119" s="87"/>
      <c r="O119" s="88">
        <f>+ROUND('[7]Шуш_3 эт и выше'!O161,4)</f>
        <v>0.0451</v>
      </c>
      <c r="P119" s="89"/>
      <c r="Q119" s="89"/>
      <c r="R119" s="89"/>
      <c r="S119" s="90"/>
      <c r="T119" s="152">
        <f>+T115</f>
        <v>4757.04</v>
      </c>
      <c r="U119" s="153"/>
      <c r="V119" s="153"/>
      <c r="W119" s="153"/>
      <c r="X119" s="153"/>
      <c r="Y119" s="61">
        <f>ROUND(I119*O119*T119,2)</f>
        <v>4247.94</v>
      </c>
      <c r="Z119" s="62">
        <f>ROUND(Y119*$AG$111,2)</f>
        <v>2123.97</v>
      </c>
      <c r="AA119" s="62">
        <f>+Y119+Z119</f>
        <v>6371.91</v>
      </c>
      <c r="AB119" s="63"/>
      <c r="AC119" s="63"/>
      <c r="AD119" s="63"/>
      <c r="AE119" s="64"/>
      <c r="AF119" s="171"/>
      <c r="AG119" s="49">
        <f>ROUND(O119*T119,2)+ROUND((ROUND(O119*T119,2)*$AG$111),2)</f>
        <v>321.81</v>
      </c>
      <c r="AH119"/>
      <c r="AI119" s="50"/>
      <c r="AJ119" s="51">
        <v>54.52</v>
      </c>
      <c r="AL119" s="172">
        <f>AG119/AJ119</f>
        <v>5.9026045487894345</v>
      </c>
    </row>
    <row r="120" spans="1:35" s="24" customFormat="1" ht="37.5" customHeight="1" hidden="1">
      <c r="A120" s="84"/>
      <c r="B120" s="85"/>
      <c r="C120" s="85"/>
      <c r="D120" s="85"/>
      <c r="E120" s="85"/>
      <c r="F120" s="85"/>
      <c r="G120" s="85"/>
      <c r="H120" s="86"/>
      <c r="I120" s="158" t="str">
        <f>CONCATENATE(I119," ",$I$113," х ",O119," ",$O$113," х ",T119," ",$T$113," = ",Y119," ",$Y$113,"                                               ",Y119," ",$Y$113,"+",Y119," ",$Y$113,"х коэф. ",$AG$111," = ",AA119,$AA$113)</f>
        <v>19,8 кв.м х 0,0451 Гкал/кв.м х 4757,04 руб./Гкал = 4247,94 руб.                                               4247,94 руб.+4247,94 руб.х коэф. 0,5 = 6371,91руб.</v>
      </c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60"/>
      <c r="AF120" s="9"/>
      <c r="AG120" s="52"/>
      <c r="AH120"/>
      <c r="AI120" s="50"/>
    </row>
    <row r="121" spans="1:38" s="24" customFormat="1" ht="19.5" customHeight="1" hidden="1">
      <c r="A121" s="81" t="s">
        <v>55</v>
      </c>
      <c r="B121" s="82"/>
      <c r="C121" s="82"/>
      <c r="D121" s="82"/>
      <c r="E121" s="82"/>
      <c r="F121" s="82"/>
      <c r="G121" s="82"/>
      <c r="H121" s="83"/>
      <c r="I121" s="87">
        <v>19.8</v>
      </c>
      <c r="J121" s="87"/>
      <c r="K121" s="87"/>
      <c r="L121" s="87"/>
      <c r="M121" s="87"/>
      <c r="N121" s="87"/>
      <c r="O121" s="88">
        <f>+ROUND('[7]Шуш_3 эт и выше'!O163,4)</f>
        <v>0.0444</v>
      </c>
      <c r="P121" s="89"/>
      <c r="Q121" s="89"/>
      <c r="R121" s="89"/>
      <c r="S121" s="90"/>
      <c r="T121" s="152">
        <f>+T115</f>
        <v>4757.04</v>
      </c>
      <c r="U121" s="153"/>
      <c r="V121" s="153"/>
      <c r="W121" s="153"/>
      <c r="X121" s="153"/>
      <c r="Y121" s="61">
        <f>ROUND(I121*O121*T121,2)</f>
        <v>4182.01</v>
      </c>
      <c r="Z121" s="62">
        <f>ROUND(Y121*$AG$111,2)</f>
        <v>2091.01</v>
      </c>
      <c r="AA121" s="62">
        <f>+Y121+Z121</f>
        <v>6273.02</v>
      </c>
      <c r="AB121" s="63"/>
      <c r="AC121" s="63"/>
      <c r="AD121" s="63"/>
      <c r="AE121" s="64"/>
      <c r="AF121" s="171"/>
      <c r="AG121" s="49">
        <f>ROUND(O121*T121,2)+ROUND((ROUND(O121*T121,2)*$AG$111),2)</f>
        <v>316.82</v>
      </c>
      <c r="AH121"/>
      <c r="AI121" s="50"/>
      <c r="AJ121" s="51">
        <v>54.52</v>
      </c>
      <c r="AL121" s="172">
        <f>AG121/AJ121</f>
        <v>5.81107850330154</v>
      </c>
    </row>
    <row r="122" spans="1:35" s="24" customFormat="1" ht="36" customHeight="1" hidden="1">
      <c r="A122" s="84"/>
      <c r="B122" s="85"/>
      <c r="C122" s="85"/>
      <c r="D122" s="85"/>
      <c r="E122" s="85"/>
      <c r="F122" s="85"/>
      <c r="G122" s="85"/>
      <c r="H122" s="86"/>
      <c r="I122" s="158" t="str">
        <f>CONCATENATE(I121," ",$I$113," х ",O121," ",$O$113," х ",T121," ",$T$113," = ",Y121," ",$Y$113,"                                         ",Y121," ",$Y$113,"+",Y121," ",$Y$113,"х коэф. ",$AG$111," = ",AA121,$AA$113)</f>
        <v>19,8 кв.м х 0,0444 Гкал/кв.м х 4757,04 руб./Гкал = 4182,01 руб.                                         4182,01 руб.+4182,01 руб.х коэф. 0,5 = 6273,02руб.</v>
      </c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60"/>
      <c r="AF122" s="9"/>
      <c r="AG122" s="52"/>
      <c r="AH122"/>
      <c r="AI122" s="50"/>
    </row>
    <row r="123" spans="1:38" s="24" customFormat="1" ht="19.5" customHeight="1" hidden="1">
      <c r="A123" s="81" t="s">
        <v>56</v>
      </c>
      <c r="B123" s="82"/>
      <c r="C123" s="82"/>
      <c r="D123" s="82"/>
      <c r="E123" s="82"/>
      <c r="F123" s="82"/>
      <c r="G123" s="82"/>
      <c r="H123" s="83"/>
      <c r="I123" s="87">
        <v>19.8</v>
      </c>
      <c r="J123" s="87"/>
      <c r="K123" s="87"/>
      <c r="L123" s="87"/>
      <c r="M123" s="87"/>
      <c r="N123" s="87"/>
      <c r="O123" s="88">
        <f>+ROUND('[7]Шуш_3 эт и выше'!O165,4)</f>
        <v>0.0284</v>
      </c>
      <c r="P123" s="89"/>
      <c r="Q123" s="89"/>
      <c r="R123" s="89"/>
      <c r="S123" s="90"/>
      <c r="T123" s="152">
        <f>+T115</f>
        <v>4757.04</v>
      </c>
      <c r="U123" s="153"/>
      <c r="V123" s="153"/>
      <c r="W123" s="153"/>
      <c r="X123" s="153"/>
      <c r="Y123" s="61">
        <f>ROUND(I123*O123*T123,2)</f>
        <v>2674.98</v>
      </c>
      <c r="Z123" s="62">
        <f>ROUND(Y123*$AG$111,2)</f>
        <v>1337.49</v>
      </c>
      <c r="AA123" s="62">
        <f>+Y123+Z123</f>
        <v>4012.4700000000003</v>
      </c>
      <c r="AB123" s="63"/>
      <c r="AC123" s="63"/>
      <c r="AD123" s="63"/>
      <c r="AE123" s="64"/>
      <c r="AF123" s="171"/>
      <c r="AG123" s="49">
        <f>ROUND(O123*T123,2)+ROUND((ROUND(O123*T123,2)*$AG$111),2)</f>
        <v>202.64999999999998</v>
      </c>
      <c r="AH123"/>
      <c r="AI123" s="50"/>
      <c r="AJ123" s="51">
        <v>54.52</v>
      </c>
      <c r="AL123" s="172">
        <f>AG123/AJ123</f>
        <v>3.716984592809977</v>
      </c>
    </row>
    <row r="124" spans="1:35" s="24" customFormat="1" ht="37.5" customHeight="1" hidden="1">
      <c r="A124" s="84"/>
      <c r="B124" s="85"/>
      <c r="C124" s="85"/>
      <c r="D124" s="85"/>
      <c r="E124" s="85"/>
      <c r="F124" s="85"/>
      <c r="G124" s="85"/>
      <c r="H124" s="86"/>
      <c r="I124" s="158" t="str">
        <f>CONCATENATE(I123," ",$I$113," х ",O123," ",$O$113," х ",T123," ",$T$113," = ",Y123," ",$Y$113,"                                         ",Y123," ",$Y$113,"+",Y123," ",$Y$113,"х коэф. ",$AG$111," = ",AA123,$AA$113)</f>
        <v>19,8 кв.м х 0,0284 Гкал/кв.м х 4757,04 руб./Гкал = 2674,98 руб.                                         2674,98 руб.+2674,98 руб.х коэф. 0,5 = 4012,47руб.</v>
      </c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60"/>
      <c r="AF124" s="9"/>
      <c r="AG124" s="52"/>
      <c r="AH124"/>
      <c r="AI124" s="50"/>
    </row>
    <row r="125" spans="1:38" s="24" customFormat="1" ht="19.5" customHeight="1" hidden="1">
      <c r="A125" s="81" t="s">
        <v>57</v>
      </c>
      <c r="B125" s="82"/>
      <c r="C125" s="82"/>
      <c r="D125" s="82"/>
      <c r="E125" s="82"/>
      <c r="F125" s="82"/>
      <c r="G125" s="82"/>
      <c r="H125" s="83"/>
      <c r="I125" s="87">
        <v>19.8</v>
      </c>
      <c r="J125" s="87"/>
      <c r="K125" s="87"/>
      <c r="L125" s="87"/>
      <c r="M125" s="87"/>
      <c r="N125" s="87"/>
      <c r="O125" s="88">
        <f>+ROUND('[7]Шуш_3 эт и выше'!O167,4)</f>
        <v>0.0287</v>
      </c>
      <c r="P125" s="89"/>
      <c r="Q125" s="89"/>
      <c r="R125" s="89"/>
      <c r="S125" s="90"/>
      <c r="T125" s="152">
        <f>+T115</f>
        <v>4757.04</v>
      </c>
      <c r="U125" s="153"/>
      <c r="V125" s="153"/>
      <c r="W125" s="153"/>
      <c r="X125" s="153"/>
      <c r="Y125" s="61">
        <f>ROUND(I125*O125*T125,2)</f>
        <v>2703.24</v>
      </c>
      <c r="Z125" s="62">
        <f>ROUND(Y125*$AG$111,2)</f>
        <v>1351.62</v>
      </c>
      <c r="AA125" s="62">
        <f>+Y125+Z125</f>
        <v>4054.8599999999997</v>
      </c>
      <c r="AB125" s="63"/>
      <c r="AC125" s="63"/>
      <c r="AD125" s="63"/>
      <c r="AE125" s="64"/>
      <c r="AF125" s="171"/>
      <c r="AG125" s="49">
        <f>ROUND(O125*T125,2)+ROUND((ROUND(O125*T125,2)*$AG$111),2)</f>
        <v>204.8</v>
      </c>
      <c r="AH125"/>
      <c r="AI125" s="50"/>
      <c r="AJ125" s="51">
        <v>54.52</v>
      </c>
      <c r="AL125" s="172">
        <f>AG125/AJ125</f>
        <v>3.756419662509171</v>
      </c>
    </row>
    <row r="126" spans="1:35" s="24" customFormat="1" ht="35.25" customHeight="1" hidden="1">
      <c r="A126" s="84"/>
      <c r="B126" s="85"/>
      <c r="C126" s="85"/>
      <c r="D126" s="85"/>
      <c r="E126" s="85"/>
      <c r="F126" s="85"/>
      <c r="G126" s="85"/>
      <c r="H126" s="86"/>
      <c r="I126" s="158" t="str">
        <f>CONCATENATE(I125," ",$I$113," х ",O125," ",$O$113," х ",T125," ",$T$113," = ",Y125," ",$Y$113,"                                             ",Y125," ",$Y$113,"+",Y125," ",$Y$113,"х коэф. ",$AG$111," = ",AA125,$AA$113)</f>
        <v>19,8 кв.м х 0,0287 Гкал/кв.м х 4757,04 руб./Гкал = 2703,24 руб.                                             2703,24 руб.+2703,24 руб.х коэф. 0,5 = 4054,86руб.</v>
      </c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60"/>
      <c r="AF126" s="9"/>
      <c r="AG126" s="52"/>
      <c r="AH126"/>
      <c r="AI126" s="50"/>
    </row>
    <row r="127" spans="1:38" s="24" customFormat="1" ht="23.25" customHeight="1" hidden="1">
      <c r="A127" s="81" t="s">
        <v>58</v>
      </c>
      <c r="B127" s="82"/>
      <c r="C127" s="82"/>
      <c r="D127" s="82"/>
      <c r="E127" s="82"/>
      <c r="F127" s="82"/>
      <c r="G127" s="82"/>
      <c r="H127" s="83"/>
      <c r="I127" s="87">
        <v>19.8</v>
      </c>
      <c r="J127" s="87"/>
      <c r="K127" s="87"/>
      <c r="L127" s="87"/>
      <c r="M127" s="87"/>
      <c r="N127" s="87"/>
      <c r="O127" s="88">
        <f>+ROUND('[7]Шуш_3 эт и выше'!O169,4)</f>
        <v>0.0243</v>
      </c>
      <c r="P127" s="89"/>
      <c r="Q127" s="89"/>
      <c r="R127" s="89"/>
      <c r="S127" s="90"/>
      <c r="T127" s="152">
        <f>+T119</f>
        <v>4757.04</v>
      </c>
      <c r="U127" s="153"/>
      <c r="V127" s="153"/>
      <c r="W127" s="153"/>
      <c r="X127" s="153"/>
      <c r="Y127" s="61">
        <f>ROUND(I127*O127*T127,2)</f>
        <v>2288.8</v>
      </c>
      <c r="Z127" s="62">
        <f>ROUND(Y127*$AG$111,2)</f>
        <v>1144.4</v>
      </c>
      <c r="AA127" s="63">
        <f>+Y127+Z127</f>
        <v>3433.2000000000003</v>
      </c>
      <c r="AB127" s="63"/>
      <c r="AC127" s="63"/>
      <c r="AD127" s="63"/>
      <c r="AE127" s="64"/>
      <c r="AF127" s="171"/>
      <c r="AG127" s="49">
        <f>O127*T127*(1+$AG$111)</f>
        <v>173.394108</v>
      </c>
      <c r="AH127"/>
      <c r="AI127" s="50"/>
      <c r="AJ127" s="51">
        <v>54.52</v>
      </c>
      <c r="AL127" s="172">
        <f>AG127/AJ127</f>
        <v>3.180376155539251</v>
      </c>
    </row>
    <row r="128" spans="1:35" s="24" customFormat="1" ht="20.25" customHeight="1" hidden="1">
      <c r="A128" s="84"/>
      <c r="B128" s="85"/>
      <c r="C128" s="85"/>
      <c r="D128" s="85"/>
      <c r="E128" s="85"/>
      <c r="F128" s="85"/>
      <c r="G128" s="85"/>
      <c r="H128" s="86"/>
      <c r="I128" s="93" t="str">
        <f>CONCATENATE(I127," ",I$113," х ",O127," ",O$113," х ",T127," ",T$113," = ",Z127," ",Z$113)</f>
        <v>19,8 кв.м х 0,0243 Гкал/кв.м х 4757,04 руб./Гкал = 1144,4 руб.</v>
      </c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"/>
      <c r="AG128" s="52"/>
      <c r="AH128"/>
      <c r="AI128" s="50"/>
    </row>
    <row r="129" spans="1:38" s="24" customFormat="1" ht="23.25" customHeight="1" hidden="1">
      <c r="A129" s="81" t="s">
        <v>59</v>
      </c>
      <c r="B129" s="82"/>
      <c r="C129" s="82"/>
      <c r="D129" s="82"/>
      <c r="E129" s="82"/>
      <c r="F129" s="82"/>
      <c r="G129" s="82"/>
      <c r="H129" s="83"/>
      <c r="I129" s="87">
        <v>19.8</v>
      </c>
      <c r="J129" s="87"/>
      <c r="K129" s="87"/>
      <c r="L129" s="87"/>
      <c r="M129" s="87"/>
      <c r="N129" s="87"/>
      <c r="O129" s="88">
        <f>+ROUND('[7]Шуш_3 эт и выше'!O171,4)</f>
        <v>0.0247</v>
      </c>
      <c r="P129" s="89"/>
      <c r="Q129" s="89"/>
      <c r="R129" s="89"/>
      <c r="S129" s="90"/>
      <c r="T129" s="152">
        <f>+T119</f>
        <v>4757.04</v>
      </c>
      <c r="U129" s="153"/>
      <c r="V129" s="153"/>
      <c r="W129" s="153"/>
      <c r="X129" s="153"/>
      <c r="Y129" s="61">
        <f>ROUND(I129*O129*T129,2)</f>
        <v>2326.48</v>
      </c>
      <c r="Z129" s="62">
        <f>ROUND(Y129*$AG$111,2)</f>
        <v>1163.24</v>
      </c>
      <c r="AA129" s="63">
        <f>+Y129+Z129</f>
        <v>3489.7200000000003</v>
      </c>
      <c r="AB129" s="63"/>
      <c r="AC129" s="63"/>
      <c r="AD129" s="63"/>
      <c r="AE129" s="64"/>
      <c r="AF129" s="171"/>
      <c r="AG129" s="49">
        <f>O129*T129*(1+$AG$111)</f>
        <v>176.248332</v>
      </c>
      <c r="AH129"/>
      <c r="AI129" s="50"/>
      <c r="AJ129" s="51">
        <v>54.52</v>
      </c>
      <c r="AL129" s="172">
        <f>AG129/AJ129</f>
        <v>3.2327280264123255</v>
      </c>
    </row>
    <row r="130" spans="1:35" s="24" customFormat="1" ht="20.25" customHeight="1" hidden="1">
      <c r="A130" s="84"/>
      <c r="B130" s="85"/>
      <c r="C130" s="85"/>
      <c r="D130" s="85"/>
      <c r="E130" s="85"/>
      <c r="F130" s="85"/>
      <c r="G130" s="85"/>
      <c r="H130" s="86"/>
      <c r="I130" s="93" t="str">
        <f>CONCATENATE(I129," ",I$113," х ",O129," ",O$113," х ",T129," ",T$113," = ",Z129," ",Z$113)</f>
        <v>19,8 кв.м х 0,0247 Гкал/кв.м х 4757,04 руб./Гкал = 1163,24 руб.</v>
      </c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"/>
      <c r="AG130" s="52"/>
      <c r="AH130"/>
      <c r="AI130" s="50"/>
    </row>
    <row r="131" spans="1:38" s="24" customFormat="1" ht="19.5" customHeight="1" hidden="1">
      <c r="A131" s="81" t="s">
        <v>60</v>
      </c>
      <c r="B131" s="82"/>
      <c r="C131" s="82"/>
      <c r="D131" s="82"/>
      <c r="E131" s="82"/>
      <c r="F131" s="82"/>
      <c r="G131" s="82"/>
      <c r="H131" s="83"/>
      <c r="I131" s="87">
        <v>19.8</v>
      </c>
      <c r="J131" s="87"/>
      <c r="K131" s="87"/>
      <c r="L131" s="87"/>
      <c r="M131" s="87"/>
      <c r="N131" s="87"/>
      <c r="O131" s="88">
        <f>+ROUND('[7]Шуш_3 эт и выше'!O173,4)</f>
        <v>0.0192</v>
      </c>
      <c r="P131" s="89"/>
      <c r="Q131" s="89"/>
      <c r="R131" s="89"/>
      <c r="S131" s="90"/>
      <c r="T131" s="152">
        <f>+T115</f>
        <v>4757.04</v>
      </c>
      <c r="U131" s="153"/>
      <c r="V131" s="153"/>
      <c r="W131" s="153"/>
      <c r="X131" s="153"/>
      <c r="Y131" s="61">
        <f>ROUND(I131*O131*T131,2)</f>
        <v>1808.44</v>
      </c>
      <c r="Z131" s="62">
        <f>ROUND(Y131*$AG$111,2)</f>
        <v>904.22</v>
      </c>
      <c r="AA131" s="62">
        <f>+Y131+Z131</f>
        <v>2712.66</v>
      </c>
      <c r="AB131" s="63"/>
      <c r="AC131" s="63"/>
      <c r="AD131" s="63"/>
      <c r="AE131" s="64"/>
      <c r="AF131" s="171"/>
      <c r="AG131" s="49">
        <f>ROUND(O131*T131,2)+ROUND((ROUND(O131*T131,2)*$AG$111),2)</f>
        <v>137.01</v>
      </c>
      <c r="AH131"/>
      <c r="AI131" s="50"/>
      <c r="AJ131" s="51">
        <v>54.52</v>
      </c>
      <c r="AL131" s="172">
        <f>AG131/AJ131</f>
        <v>2.513022743947175</v>
      </c>
    </row>
    <row r="132" spans="1:35" s="24" customFormat="1" ht="27.75" customHeight="1" hidden="1">
      <c r="A132" s="84"/>
      <c r="B132" s="85"/>
      <c r="C132" s="85"/>
      <c r="D132" s="85"/>
      <c r="E132" s="85"/>
      <c r="F132" s="85"/>
      <c r="G132" s="85"/>
      <c r="H132" s="86"/>
      <c r="I132" s="158" t="str">
        <f>CONCATENATE(I131," ",$I$113," х ",O131," ",$O$113," х ",T131," ",$T$113," = ",Y131," ",$Y$113,"                                         ",Y131," ",$Y$113,"+",Y131," ",$Y$113,"х коэф. ",$AG$111," = ",AA131,$AA$113)</f>
        <v>19,8 кв.м х 0,0192 Гкал/кв.м х 4757,04 руб./Гкал = 1808,44 руб.                                         1808,44 руб.+1808,44 руб.х коэф. 0,5 = 2712,66руб.</v>
      </c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60"/>
      <c r="AF132" s="9"/>
      <c r="AG132" s="52"/>
      <c r="AH132"/>
      <c r="AI132" s="50"/>
    </row>
    <row r="133" spans="1:38" s="24" customFormat="1" ht="19.5" customHeight="1" hidden="1">
      <c r="A133" s="81" t="s">
        <v>61</v>
      </c>
      <c r="B133" s="82"/>
      <c r="C133" s="82"/>
      <c r="D133" s="82"/>
      <c r="E133" s="82"/>
      <c r="F133" s="82"/>
      <c r="G133" s="82"/>
      <c r="H133" s="83"/>
      <c r="I133" s="87">
        <v>19.8</v>
      </c>
      <c r="J133" s="87"/>
      <c r="K133" s="87"/>
      <c r="L133" s="87"/>
      <c r="M133" s="87"/>
      <c r="N133" s="87"/>
      <c r="O133" s="88">
        <f>+ROUND('[7]Шуш_3 эт и выше'!O175,4)</f>
        <v>0.0176</v>
      </c>
      <c r="P133" s="89"/>
      <c r="Q133" s="89"/>
      <c r="R133" s="89"/>
      <c r="S133" s="90"/>
      <c r="T133" s="152">
        <f>+T115</f>
        <v>4757.04</v>
      </c>
      <c r="U133" s="153"/>
      <c r="V133" s="153"/>
      <c r="W133" s="153"/>
      <c r="X133" s="153"/>
      <c r="Y133" s="61">
        <f>ROUND(I133*O133*T133,2)</f>
        <v>1657.73</v>
      </c>
      <c r="Z133" s="62">
        <f>ROUND(Y133*$AG$111,2)</f>
        <v>828.87</v>
      </c>
      <c r="AA133" s="62">
        <f>+Y133+Z133</f>
        <v>2486.6</v>
      </c>
      <c r="AB133" s="63"/>
      <c r="AC133" s="63"/>
      <c r="AD133" s="63"/>
      <c r="AE133" s="64"/>
      <c r="AF133" s="171"/>
      <c r="AG133" s="49">
        <f>ROUND(O133*T133,2)+ROUND((ROUND(O133*T133,2)*$AG$111),2)</f>
        <v>125.58</v>
      </c>
      <c r="AH133"/>
      <c r="AI133" s="50"/>
      <c r="AJ133" s="51">
        <v>54.52</v>
      </c>
      <c r="AL133" s="172">
        <f>AG133/AJ133</f>
        <v>2.3033749082905355</v>
      </c>
    </row>
    <row r="134" spans="1:35" s="24" customFormat="1" ht="33.75" customHeight="1" hidden="1">
      <c r="A134" s="84"/>
      <c r="B134" s="85"/>
      <c r="C134" s="85"/>
      <c r="D134" s="85"/>
      <c r="E134" s="85"/>
      <c r="F134" s="85"/>
      <c r="G134" s="85"/>
      <c r="H134" s="86"/>
      <c r="I134" s="158" t="str">
        <f>CONCATENATE(I133," ",$I$113," х ",O133," ",$O$113," х ",T133," ",$T$113," = ",Y133," ",$Y$113,"                                         ",Y133," ",$Y$113,"+",Y133," ",$Y$113,"х коэф. ",$AG$111," = ",AA133,$AA$113)</f>
        <v>19,8 кв.м х 0,0176 Гкал/кв.м х 4757,04 руб./Гкал = 1657,73 руб.                                         1657,73 руб.+1657,73 руб.х коэф. 0,5 = 2486,6руб.</v>
      </c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60"/>
      <c r="AF134" s="9"/>
      <c r="AG134" s="52"/>
      <c r="AH134"/>
      <c r="AI134" s="50"/>
    </row>
    <row r="135" spans="1:38" s="24" customFormat="1" ht="19.5" customHeight="1" hidden="1">
      <c r="A135" s="81" t="s">
        <v>62</v>
      </c>
      <c r="B135" s="82"/>
      <c r="C135" s="82"/>
      <c r="D135" s="82"/>
      <c r="E135" s="82"/>
      <c r="F135" s="82"/>
      <c r="G135" s="82"/>
      <c r="H135" s="83"/>
      <c r="I135" s="87">
        <v>19.8</v>
      </c>
      <c r="J135" s="87"/>
      <c r="K135" s="87"/>
      <c r="L135" s="87"/>
      <c r="M135" s="87"/>
      <c r="N135" s="87"/>
      <c r="O135" s="88">
        <f>+ROUND('[7]Шуш_3 эт и выше'!O177,4)</f>
        <v>0.0164</v>
      </c>
      <c r="P135" s="89"/>
      <c r="Q135" s="89"/>
      <c r="R135" s="89"/>
      <c r="S135" s="90"/>
      <c r="T135" s="152">
        <f>+T115</f>
        <v>4757.04</v>
      </c>
      <c r="U135" s="153"/>
      <c r="V135" s="153"/>
      <c r="W135" s="153"/>
      <c r="X135" s="153"/>
      <c r="Y135" s="61">
        <f>ROUND(I135*O135*T135,2)</f>
        <v>1544.71</v>
      </c>
      <c r="Z135" s="62">
        <f>ROUND(Y135*$AG$111,2)</f>
        <v>772.36</v>
      </c>
      <c r="AA135" s="62">
        <f>+Y135+Z135</f>
        <v>2317.07</v>
      </c>
      <c r="AB135" s="63"/>
      <c r="AC135" s="63"/>
      <c r="AD135" s="63"/>
      <c r="AE135" s="64"/>
      <c r="AF135" s="171"/>
      <c r="AG135" s="49">
        <f>ROUND(O135*T135,2)+ROUND((ROUND(O135*T135,2)*$AG$111),2)</f>
        <v>117.03</v>
      </c>
      <c r="AH135"/>
      <c r="AI135" s="50"/>
      <c r="AJ135" s="51">
        <v>54.52</v>
      </c>
      <c r="AL135" s="172">
        <f>AG135/AJ135</f>
        <v>2.146551724137931</v>
      </c>
    </row>
    <row r="136" spans="1:35" s="24" customFormat="1" ht="33" customHeight="1" hidden="1">
      <c r="A136" s="84"/>
      <c r="B136" s="85"/>
      <c r="C136" s="85"/>
      <c r="D136" s="85"/>
      <c r="E136" s="85"/>
      <c r="F136" s="85"/>
      <c r="G136" s="85"/>
      <c r="H136" s="86"/>
      <c r="I136" s="158" t="str">
        <f>CONCATENATE(I135," ",$I$113," х ",O135," ",$O$113," х ",T135," ",$T$113," = ",Y135," ",$Y$113,"                                              ",Y135," ",$Y$113,"+",Y135," ",$Y$113,"х коэф. ",$AG$111," = ",AA135,$AA$113)</f>
        <v>19,8 кв.м х 0,0164 Гкал/кв.м х 4757,04 руб./Гкал = 1544,71 руб.                                              1544,71 руб.+1544,71 руб.х коэф. 0,5 = 2317,07руб.</v>
      </c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60"/>
      <c r="AF136" s="9"/>
      <c r="AG136" s="52"/>
      <c r="AH136"/>
      <c r="AI136" s="50"/>
    </row>
    <row r="137" spans="1:38" s="24" customFormat="1" ht="19.5" customHeight="1" hidden="1">
      <c r="A137" s="81" t="s">
        <v>63</v>
      </c>
      <c r="B137" s="82"/>
      <c r="C137" s="82"/>
      <c r="D137" s="82"/>
      <c r="E137" s="82"/>
      <c r="F137" s="82"/>
      <c r="G137" s="82"/>
      <c r="H137" s="83"/>
      <c r="I137" s="87">
        <v>19.8</v>
      </c>
      <c r="J137" s="87"/>
      <c r="K137" s="87"/>
      <c r="L137" s="87"/>
      <c r="M137" s="87"/>
      <c r="N137" s="87"/>
      <c r="O137" s="88">
        <f>+ROUND('[7]Шуш_3 эт и выше'!O179,4)</f>
        <v>0.0179</v>
      </c>
      <c r="P137" s="89"/>
      <c r="Q137" s="89"/>
      <c r="R137" s="89"/>
      <c r="S137" s="90"/>
      <c r="T137" s="152">
        <f>+T115</f>
        <v>4757.04</v>
      </c>
      <c r="U137" s="153"/>
      <c r="V137" s="153"/>
      <c r="W137" s="153"/>
      <c r="X137" s="153"/>
      <c r="Y137" s="61">
        <f>ROUND(I137*O137*T137,2)</f>
        <v>1685.99</v>
      </c>
      <c r="Z137" s="62">
        <f>ROUND(Y137*$AG$111,2)</f>
        <v>843</v>
      </c>
      <c r="AA137" s="62">
        <f>+Y137+Z137</f>
        <v>2528.99</v>
      </c>
      <c r="AB137" s="63"/>
      <c r="AC137" s="63"/>
      <c r="AD137" s="63"/>
      <c r="AE137" s="64"/>
      <c r="AF137" s="171"/>
      <c r="AG137" s="49">
        <f>ROUND(O137*T137,2)+ROUND((ROUND(O137*T137,2)*$AG$111),2)</f>
        <v>127.73</v>
      </c>
      <c r="AH137"/>
      <c r="AI137" s="50"/>
      <c r="AJ137" s="51">
        <v>54.52</v>
      </c>
      <c r="AL137" s="172">
        <f>AG137/AJ137</f>
        <v>2.3428099779897287</v>
      </c>
    </row>
    <row r="138" spans="1:35" s="24" customFormat="1" ht="30.75" customHeight="1" hidden="1">
      <c r="A138" s="84"/>
      <c r="B138" s="85"/>
      <c r="C138" s="85"/>
      <c r="D138" s="85"/>
      <c r="E138" s="85"/>
      <c r="F138" s="85"/>
      <c r="G138" s="85"/>
      <c r="H138" s="86"/>
      <c r="I138" s="158" t="str">
        <f>CONCATENATE(I137," ",$I$113," х ",O137," ",$O$113," х ",T137," ",$T$113," = ",Y137," ",$Y$113,"                                         ",Y137," ",$Y$113,"+",Y137," ",$Y$113,"х коэф. ",$AG$111," = ",AA137,$AA$113)</f>
        <v>19,8 кв.м х 0,0179 Гкал/кв.м х 4757,04 руб./Гкал = 1685,99 руб.                                         1685,99 руб.+1685,99 руб.х коэф. 0,5 = 2528,99руб.</v>
      </c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60"/>
      <c r="AF138" s="9"/>
      <c r="AG138" s="52"/>
      <c r="AH138"/>
      <c r="AI138" s="50"/>
    </row>
    <row r="139" spans="1:38" s="24" customFormat="1" ht="19.5" customHeight="1" hidden="1">
      <c r="A139" s="81" t="s">
        <v>64</v>
      </c>
      <c r="B139" s="82"/>
      <c r="C139" s="82"/>
      <c r="D139" s="82"/>
      <c r="E139" s="82"/>
      <c r="F139" s="82"/>
      <c r="G139" s="82"/>
      <c r="H139" s="83"/>
      <c r="I139" s="87">
        <v>19.8</v>
      </c>
      <c r="J139" s="87"/>
      <c r="K139" s="87"/>
      <c r="L139" s="87"/>
      <c r="M139" s="87"/>
      <c r="N139" s="87"/>
      <c r="O139" s="88">
        <f>+ROUND('[7]Шуш_3 эт и выше'!O181,4)</f>
        <v>0.0154</v>
      </c>
      <c r="P139" s="89"/>
      <c r="Q139" s="89"/>
      <c r="R139" s="89"/>
      <c r="S139" s="90"/>
      <c r="T139" s="152">
        <f>+T115</f>
        <v>4757.04</v>
      </c>
      <c r="U139" s="153"/>
      <c r="V139" s="153"/>
      <c r="W139" s="153"/>
      <c r="X139" s="153"/>
      <c r="Y139" s="61">
        <f>ROUND(I139*O139*T139,2)</f>
        <v>1450.52</v>
      </c>
      <c r="Z139" s="62">
        <f>ROUND(Y139*$AG$111,2)</f>
        <v>725.26</v>
      </c>
      <c r="AA139" s="62">
        <f>+Y139+Z139</f>
        <v>2175.7799999999997</v>
      </c>
      <c r="AB139" s="63"/>
      <c r="AC139" s="63"/>
      <c r="AD139" s="63"/>
      <c r="AE139" s="64"/>
      <c r="AF139" s="171"/>
      <c r="AG139" s="49">
        <f>ROUND(O139*T139,2)+ROUND((ROUND(O139*T139,2)*$AG$111),2)</f>
        <v>109.89000000000001</v>
      </c>
      <c r="AH139"/>
      <c r="AI139" s="50"/>
      <c r="AJ139" s="51">
        <v>54.52</v>
      </c>
      <c r="AL139" s="172">
        <f>AG139/AJ139</f>
        <v>2.015590608950844</v>
      </c>
    </row>
    <row r="140" spans="1:35" s="24" customFormat="1" ht="33" customHeight="1" hidden="1">
      <c r="A140" s="84"/>
      <c r="B140" s="85"/>
      <c r="C140" s="85"/>
      <c r="D140" s="85"/>
      <c r="E140" s="85"/>
      <c r="F140" s="85"/>
      <c r="G140" s="85"/>
      <c r="H140" s="86"/>
      <c r="I140" s="158" t="str">
        <f>CONCATENATE(I139," ",$I$113," х ",O139," ",$O$113," х ",T139," ",$T$113," = ",Y139," ",$Y$113,"                                         ",Y139," ",$Y$113,"+",Y139," ",$Y$113,"х коэф. ",$AG$111," = ",AA139,$AA$113)</f>
        <v>19,8 кв.м х 0,0154 Гкал/кв.м х 4757,04 руб./Гкал = 1450,52 руб.                                         1450,52 руб.+1450,52 руб.х коэф. 0,5 = 2175,78руб.</v>
      </c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60"/>
      <c r="AF140" s="9"/>
      <c r="AG140" s="52"/>
      <c r="AH140"/>
      <c r="AI140" s="50"/>
    </row>
    <row r="141" spans="1:36" ht="12.75" customHeight="1" hidden="1">
      <c r="A141" s="81" t="s">
        <v>66</v>
      </c>
      <c r="B141" s="82"/>
      <c r="C141" s="82"/>
      <c r="D141" s="82"/>
      <c r="E141" s="82"/>
      <c r="F141" s="82"/>
      <c r="G141" s="82"/>
      <c r="H141" s="83"/>
      <c r="I141" s="149">
        <v>19.8</v>
      </c>
      <c r="J141" s="150"/>
      <c r="K141" s="150"/>
      <c r="L141" s="150"/>
      <c r="M141" s="150"/>
      <c r="N141" s="151"/>
      <c r="O141" s="88">
        <f>+ROUND('[7]Шуш_3 эт и выше'!O183*$AG$111,4)</f>
        <v>0.007</v>
      </c>
      <c r="P141" s="89"/>
      <c r="Q141" s="89"/>
      <c r="R141" s="89"/>
      <c r="S141" s="90"/>
      <c r="T141" s="152">
        <f>+T115</f>
        <v>4757.04</v>
      </c>
      <c r="U141" s="153"/>
      <c r="V141" s="153"/>
      <c r="W141" s="153"/>
      <c r="X141" s="153"/>
      <c r="Y141" s="154"/>
      <c r="Z141" s="155">
        <f>I141*O141*T141</f>
        <v>659.325744</v>
      </c>
      <c r="AA141" s="156"/>
      <c r="AB141" s="156"/>
      <c r="AC141" s="156"/>
      <c r="AD141" s="156"/>
      <c r="AE141" s="157"/>
      <c r="AF141" s="171"/>
      <c r="AG141" s="49">
        <f>O141*T141</f>
        <v>33.29928</v>
      </c>
      <c r="AJ141" s="15"/>
    </row>
    <row r="142" spans="1:36" s="25" customFormat="1" ht="17.25" hidden="1">
      <c r="A142" s="84"/>
      <c r="B142" s="85"/>
      <c r="C142" s="85"/>
      <c r="D142" s="85"/>
      <c r="E142" s="85"/>
      <c r="F142" s="85"/>
      <c r="G142" s="85"/>
      <c r="H142" s="86"/>
      <c r="I142" s="93" t="str">
        <f>CONCATENATE(I141," ",I$113," х ",O141," ",O$113," х ",T141," ",T$113," = ",Z141," ",Z$113)</f>
        <v>19,8 кв.м х 0,007 Гкал/кв.м х 4757,04 руб./Гкал = 659,325744 руб.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"/>
      <c r="AG142" s="52"/>
      <c r="AJ142" s="27"/>
    </row>
    <row r="143" ht="12.75">
      <c r="AJ143" s="15"/>
    </row>
    <row r="144" spans="1:36" ht="17.25">
      <c r="A144" s="35" t="str">
        <f>+'[7]Шуш_3 эт и выше'!A197</f>
        <v>Начальник ПЭО                                         С.А.Окунева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6"/>
      <c r="AF144" s="26"/>
      <c r="AG144" s="27"/>
      <c r="AJ144" s="15"/>
    </row>
    <row r="145" spans="34:36" ht="21" customHeight="1">
      <c r="AH145" s="36"/>
      <c r="AI145" s="28"/>
      <c r="AJ145" s="15"/>
    </row>
    <row r="146" spans="1:36" ht="12.75" hidden="1">
      <c r="A146" s="10" t="s">
        <v>23</v>
      </c>
      <c r="AJ146" s="15"/>
    </row>
    <row r="147" spans="1:35" ht="25.5" customHeight="1" hidden="1">
      <c r="A147" s="11">
        <v>1</v>
      </c>
      <c r="B147" s="78" t="str">
        <f>CONCATENATE("Тариф на тепловую энергию в размере ",$K$17," руб./Гкал (с НДС) утвержден Приказом Министерства тарифной политики Красноярского края ",AH147," № ",AI147)</f>
        <v>Тариф на тепловую энергию в размере 4757,04 руб./Гкал (с НДС) утвержден Приказом Министерства тарифной политики Красноярского края от 15.12.2016 г. № 618-п</v>
      </c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12"/>
      <c r="AH147" s="36" t="s">
        <v>67</v>
      </c>
      <c r="AI147" s="28" t="s">
        <v>68</v>
      </c>
    </row>
    <row r="148" spans="1:39" ht="37.5" customHeight="1" hidden="1">
      <c r="A148" s="11">
        <v>2</v>
      </c>
      <c r="B148" s="79" t="s">
        <v>65</v>
      </c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12"/>
      <c r="AL148" s="53"/>
      <c r="AM148" s="54"/>
    </row>
    <row r="149" spans="1:31" ht="31.5" customHeight="1" hidden="1">
      <c r="A149" s="11">
        <v>3</v>
      </c>
      <c r="B149" s="147" t="s">
        <v>88</v>
      </c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</row>
    <row r="150" spans="1:36" ht="12.75">
      <c r="A150" s="37" t="s">
        <v>48</v>
      </c>
      <c r="AJ150" s="15"/>
    </row>
    <row r="151" spans="1:36" ht="12.75">
      <c r="A151" s="38" t="s">
        <v>49</v>
      </c>
      <c r="Y151" s="148"/>
      <c r="Z151" s="148"/>
      <c r="AA151" s="148"/>
      <c r="AB151" s="148"/>
      <c r="AJ151" s="15"/>
    </row>
  </sheetData>
  <sheetProtection/>
  <mergeCells count="531">
    <mergeCell ref="A12:X12"/>
    <mergeCell ref="A14:B14"/>
    <mergeCell ref="C14:H14"/>
    <mergeCell ref="A5:AE5"/>
    <mergeCell ref="A8:AE8"/>
    <mergeCell ref="A10:AE10"/>
    <mergeCell ref="A6:AE6"/>
    <mergeCell ref="A7:AD7"/>
    <mergeCell ref="A9:AE9"/>
    <mergeCell ref="I14:J14"/>
    <mergeCell ref="K14:N14"/>
    <mergeCell ref="O14:S14"/>
    <mergeCell ref="T14:X14"/>
    <mergeCell ref="A15:B15"/>
    <mergeCell ref="C15:H15"/>
    <mergeCell ref="I15:J15"/>
    <mergeCell ref="K15:N15"/>
    <mergeCell ref="O15:S15"/>
    <mergeCell ref="T15:X15"/>
    <mergeCell ref="A24:B24"/>
    <mergeCell ref="A25:B25"/>
    <mergeCell ref="T17:X17"/>
    <mergeCell ref="A21:AE21"/>
    <mergeCell ref="A16:B17"/>
    <mergeCell ref="I16:J16"/>
    <mergeCell ref="K16:N16"/>
    <mergeCell ref="O16:S16"/>
    <mergeCell ref="T16:X16"/>
    <mergeCell ref="I17:J17"/>
    <mergeCell ref="C25:H25"/>
    <mergeCell ref="I25:J25"/>
    <mergeCell ref="K25:N25"/>
    <mergeCell ref="O25:S25"/>
    <mergeCell ref="T25:X25"/>
    <mergeCell ref="C24:H24"/>
    <mergeCell ref="I24:J24"/>
    <mergeCell ref="K24:N24"/>
    <mergeCell ref="O24:S24"/>
    <mergeCell ref="T24:X24"/>
    <mergeCell ref="I28:J28"/>
    <mergeCell ref="K28:N28"/>
    <mergeCell ref="O28:S28"/>
    <mergeCell ref="T28:X28"/>
    <mergeCell ref="A26:B27"/>
    <mergeCell ref="C26:G27"/>
    <mergeCell ref="I26:J26"/>
    <mergeCell ref="I34:J34"/>
    <mergeCell ref="K34:N34"/>
    <mergeCell ref="O34:S34"/>
    <mergeCell ref="T34:X34"/>
    <mergeCell ref="A33:B33"/>
    <mergeCell ref="C33:H33"/>
    <mergeCell ref="K37:N37"/>
    <mergeCell ref="O37:S37"/>
    <mergeCell ref="T37:X37"/>
    <mergeCell ref="A36:B37"/>
    <mergeCell ref="I36:J36"/>
    <mergeCell ref="K36:N36"/>
    <mergeCell ref="O36:S36"/>
    <mergeCell ref="T36:X36"/>
    <mergeCell ref="A41:B41"/>
    <mergeCell ref="C41:H41"/>
    <mergeCell ref="I41:J41"/>
    <mergeCell ref="K41:N41"/>
    <mergeCell ref="O41:S41"/>
    <mergeCell ref="T41:X41"/>
    <mergeCell ref="C42:H42"/>
    <mergeCell ref="I42:J42"/>
    <mergeCell ref="K42:N42"/>
    <mergeCell ref="O42:S42"/>
    <mergeCell ref="T42:X42"/>
    <mergeCell ref="A42:B42"/>
    <mergeCell ref="A45:B46"/>
    <mergeCell ref="C45:G46"/>
    <mergeCell ref="I43:J43"/>
    <mergeCell ref="K43:N43"/>
    <mergeCell ref="O43:S43"/>
    <mergeCell ref="T43:X43"/>
    <mergeCell ref="C43:G44"/>
    <mergeCell ref="A43:B44"/>
    <mergeCell ref="C49:H49"/>
    <mergeCell ref="I49:J49"/>
    <mergeCell ref="K49:N49"/>
    <mergeCell ref="O49:S49"/>
    <mergeCell ref="T49:X49"/>
    <mergeCell ref="I46:J46"/>
    <mergeCell ref="K46:N46"/>
    <mergeCell ref="O46:S46"/>
    <mergeCell ref="T46:X46"/>
    <mergeCell ref="I52:J52"/>
    <mergeCell ref="K52:N52"/>
    <mergeCell ref="O52:S52"/>
    <mergeCell ref="T52:X52"/>
    <mergeCell ref="A51:B52"/>
    <mergeCell ref="C51:G52"/>
    <mergeCell ref="T58:X58"/>
    <mergeCell ref="I54:J54"/>
    <mergeCell ref="K54:N54"/>
    <mergeCell ref="O54:S54"/>
    <mergeCell ref="T54:X54"/>
    <mergeCell ref="I53:J53"/>
    <mergeCell ref="K53:N53"/>
    <mergeCell ref="O53:S53"/>
    <mergeCell ref="T53:X53"/>
    <mergeCell ref="A59:B60"/>
    <mergeCell ref="I59:J59"/>
    <mergeCell ref="K59:N59"/>
    <mergeCell ref="O59:S59"/>
    <mergeCell ref="T59:X59"/>
    <mergeCell ref="A58:B58"/>
    <mergeCell ref="C58:H58"/>
    <mergeCell ref="I58:J58"/>
    <mergeCell ref="K58:N58"/>
    <mergeCell ref="O58:S58"/>
    <mergeCell ref="I61:J61"/>
    <mergeCell ref="K61:N61"/>
    <mergeCell ref="O61:S61"/>
    <mergeCell ref="T61:X61"/>
    <mergeCell ref="C59:G60"/>
    <mergeCell ref="AG59:AG60"/>
    <mergeCell ref="I60:J60"/>
    <mergeCell ref="K60:N60"/>
    <mergeCell ref="O60:S60"/>
    <mergeCell ref="T60:X60"/>
    <mergeCell ref="A65:B65"/>
    <mergeCell ref="C65:H65"/>
    <mergeCell ref="I65:J65"/>
    <mergeCell ref="K65:N65"/>
    <mergeCell ref="O65:S65"/>
    <mergeCell ref="T65:X65"/>
    <mergeCell ref="AJ67:AJ68"/>
    <mergeCell ref="AL67:AL68"/>
    <mergeCell ref="C66:H66"/>
    <mergeCell ref="I66:J66"/>
    <mergeCell ref="K66:N66"/>
    <mergeCell ref="O66:S66"/>
    <mergeCell ref="T66:X66"/>
    <mergeCell ref="T70:X70"/>
    <mergeCell ref="AG69:AG70"/>
    <mergeCell ref="I67:J67"/>
    <mergeCell ref="K67:N67"/>
    <mergeCell ref="O67:S67"/>
    <mergeCell ref="T67:X67"/>
    <mergeCell ref="AG75:AG76"/>
    <mergeCell ref="C73:H73"/>
    <mergeCell ref="I73:J73"/>
    <mergeCell ref="K73:N73"/>
    <mergeCell ref="O73:S73"/>
    <mergeCell ref="T73:X73"/>
    <mergeCell ref="T18:X18"/>
    <mergeCell ref="A82:B82"/>
    <mergeCell ref="C82:H82"/>
    <mergeCell ref="I82:J82"/>
    <mergeCell ref="I78:J78"/>
    <mergeCell ref="K78:N78"/>
    <mergeCell ref="O78:S78"/>
    <mergeCell ref="T78:X78"/>
    <mergeCell ref="I77:J77"/>
    <mergeCell ref="K77:N77"/>
    <mergeCell ref="C16:G17"/>
    <mergeCell ref="A18:B19"/>
    <mergeCell ref="C18:G19"/>
    <mergeCell ref="I18:J18"/>
    <mergeCell ref="K18:N18"/>
    <mergeCell ref="O18:S18"/>
    <mergeCell ref="K17:N17"/>
    <mergeCell ref="O17:S17"/>
    <mergeCell ref="I19:J19"/>
    <mergeCell ref="K19:N19"/>
    <mergeCell ref="O19:S19"/>
    <mergeCell ref="T19:X19"/>
    <mergeCell ref="A22:AE22"/>
    <mergeCell ref="A23:AE23"/>
    <mergeCell ref="K26:N26"/>
    <mergeCell ref="O26:S26"/>
    <mergeCell ref="T26:X26"/>
    <mergeCell ref="AG26:AG27"/>
    <mergeCell ref="AJ26:AJ27"/>
    <mergeCell ref="AL26:AL27"/>
    <mergeCell ref="I27:J27"/>
    <mergeCell ref="K27:N27"/>
    <mergeCell ref="O27:S27"/>
    <mergeCell ref="T27:X27"/>
    <mergeCell ref="A28:B29"/>
    <mergeCell ref="C28:G29"/>
    <mergeCell ref="I29:J29"/>
    <mergeCell ref="K29:N29"/>
    <mergeCell ref="O29:S29"/>
    <mergeCell ref="T29:X29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I33:J33"/>
    <mergeCell ref="K33:N33"/>
    <mergeCell ref="O33:S33"/>
    <mergeCell ref="T33:X33"/>
    <mergeCell ref="A34:B35"/>
    <mergeCell ref="C34:G35"/>
    <mergeCell ref="I35:J35"/>
    <mergeCell ref="K35:N35"/>
    <mergeCell ref="O35:S35"/>
    <mergeCell ref="T35:X35"/>
    <mergeCell ref="AG34:AG35"/>
    <mergeCell ref="AJ34:AJ35"/>
    <mergeCell ref="AL34:AL35"/>
    <mergeCell ref="C36:G37"/>
    <mergeCell ref="A40:AE40"/>
    <mergeCell ref="AF40:AG40"/>
    <mergeCell ref="AG36:AG37"/>
    <mergeCell ref="AJ36:AJ37"/>
    <mergeCell ref="AL36:AL37"/>
    <mergeCell ref="I37:J37"/>
    <mergeCell ref="AG45:AG46"/>
    <mergeCell ref="AJ45:AJ46"/>
    <mergeCell ref="AJ43:AJ44"/>
    <mergeCell ref="AL43:AL44"/>
    <mergeCell ref="I44:J44"/>
    <mergeCell ref="K44:N44"/>
    <mergeCell ref="O44:S44"/>
    <mergeCell ref="T44:X44"/>
    <mergeCell ref="AG43:AG44"/>
    <mergeCell ref="O50:S50"/>
    <mergeCell ref="T50:X50"/>
    <mergeCell ref="I45:J45"/>
    <mergeCell ref="K45:N45"/>
    <mergeCell ref="O45:S45"/>
    <mergeCell ref="T45:X45"/>
    <mergeCell ref="AG51:AG52"/>
    <mergeCell ref="AJ51:AJ52"/>
    <mergeCell ref="AL45:AL46"/>
    <mergeCell ref="A48:AE48"/>
    <mergeCell ref="AF48:AG48"/>
    <mergeCell ref="A49:B49"/>
    <mergeCell ref="A50:B50"/>
    <mergeCell ref="C50:H50"/>
    <mergeCell ref="I50:J50"/>
    <mergeCell ref="K50:N50"/>
    <mergeCell ref="AL51:AL52"/>
    <mergeCell ref="A53:B54"/>
    <mergeCell ref="C53:G54"/>
    <mergeCell ref="AG53:AG54"/>
    <mergeCell ref="AJ53:AJ54"/>
    <mergeCell ref="AL53:AL54"/>
    <mergeCell ref="I51:J51"/>
    <mergeCell ref="K51:N51"/>
    <mergeCell ref="O51:S51"/>
    <mergeCell ref="T51:X51"/>
    <mergeCell ref="A56:AE56"/>
    <mergeCell ref="AF56:AG56"/>
    <mergeCell ref="A57:B57"/>
    <mergeCell ref="C57:H57"/>
    <mergeCell ref="I57:J57"/>
    <mergeCell ref="K57:N57"/>
    <mergeCell ref="O57:S57"/>
    <mergeCell ref="T57:X57"/>
    <mergeCell ref="AJ59:AJ60"/>
    <mergeCell ref="AL59:AL60"/>
    <mergeCell ref="A61:B62"/>
    <mergeCell ref="C61:G62"/>
    <mergeCell ref="AG61:AG62"/>
    <mergeCell ref="AJ61:AJ62"/>
    <mergeCell ref="AL61:AL62"/>
    <mergeCell ref="I62:J62"/>
    <mergeCell ref="K62:N62"/>
    <mergeCell ref="O62:S62"/>
    <mergeCell ref="T62:X62"/>
    <mergeCell ref="A64:AE64"/>
    <mergeCell ref="AF64:AG64"/>
    <mergeCell ref="A66:B66"/>
    <mergeCell ref="A67:B68"/>
    <mergeCell ref="C67:G68"/>
    <mergeCell ref="AG67:AG68"/>
    <mergeCell ref="I68:J68"/>
    <mergeCell ref="K68:N68"/>
    <mergeCell ref="O68:S68"/>
    <mergeCell ref="T68:X68"/>
    <mergeCell ref="A69:B70"/>
    <mergeCell ref="C69:G70"/>
    <mergeCell ref="I69:J69"/>
    <mergeCell ref="K69:N69"/>
    <mergeCell ref="O69:S69"/>
    <mergeCell ref="T69:X69"/>
    <mergeCell ref="I70:J70"/>
    <mergeCell ref="K70:N70"/>
    <mergeCell ref="O70:S70"/>
    <mergeCell ref="AJ69:AJ70"/>
    <mergeCell ref="AL69:AL70"/>
    <mergeCell ref="A72:AE72"/>
    <mergeCell ref="AF72:AG72"/>
    <mergeCell ref="A73:B73"/>
    <mergeCell ref="A74:B74"/>
    <mergeCell ref="C74:H74"/>
    <mergeCell ref="I74:J74"/>
    <mergeCell ref="K74:N74"/>
    <mergeCell ref="O74:S74"/>
    <mergeCell ref="T74:X74"/>
    <mergeCell ref="A75:B76"/>
    <mergeCell ref="C75:G76"/>
    <mergeCell ref="I75:J75"/>
    <mergeCell ref="K75:N75"/>
    <mergeCell ref="O75:S75"/>
    <mergeCell ref="T75:X75"/>
    <mergeCell ref="I76:J76"/>
    <mergeCell ref="K76:N76"/>
    <mergeCell ref="O76:S76"/>
    <mergeCell ref="AJ75:AJ76"/>
    <mergeCell ref="AL75:AL76"/>
    <mergeCell ref="A77:B78"/>
    <mergeCell ref="C77:G78"/>
    <mergeCell ref="AG77:AG78"/>
    <mergeCell ref="AJ77:AJ78"/>
    <mergeCell ref="AL77:AL78"/>
    <mergeCell ref="O77:S77"/>
    <mergeCell ref="T77:X77"/>
    <mergeCell ref="T76:X76"/>
    <mergeCell ref="A80:AE80"/>
    <mergeCell ref="AF80:AG80"/>
    <mergeCell ref="A81:B81"/>
    <mergeCell ref="C81:H81"/>
    <mergeCell ref="I81:J81"/>
    <mergeCell ref="K81:N81"/>
    <mergeCell ref="O81:S81"/>
    <mergeCell ref="T81:X81"/>
    <mergeCell ref="K82:N82"/>
    <mergeCell ref="O82:S82"/>
    <mergeCell ref="T82:X82"/>
    <mergeCell ref="A83:B84"/>
    <mergeCell ref="C83:G84"/>
    <mergeCell ref="I83:J83"/>
    <mergeCell ref="K83:N83"/>
    <mergeCell ref="O83:S83"/>
    <mergeCell ref="T83:X83"/>
    <mergeCell ref="AG83:AG84"/>
    <mergeCell ref="AJ83:AJ84"/>
    <mergeCell ref="AL83:AL84"/>
    <mergeCell ref="I84:J84"/>
    <mergeCell ref="K84:N84"/>
    <mergeCell ref="O84:S84"/>
    <mergeCell ref="T84:X84"/>
    <mergeCell ref="A85:B86"/>
    <mergeCell ref="C85:G86"/>
    <mergeCell ref="I85:J85"/>
    <mergeCell ref="K85:N85"/>
    <mergeCell ref="O85:S85"/>
    <mergeCell ref="T85:X85"/>
    <mergeCell ref="AG85:AG86"/>
    <mergeCell ref="AJ85:AJ86"/>
    <mergeCell ref="AL85:AL86"/>
    <mergeCell ref="I86:J86"/>
    <mergeCell ref="K86:N86"/>
    <mergeCell ref="O86:S86"/>
    <mergeCell ref="T86:X86"/>
    <mergeCell ref="A88:AE88"/>
    <mergeCell ref="AF88:AG88"/>
    <mergeCell ref="A89:B89"/>
    <mergeCell ref="C89:H89"/>
    <mergeCell ref="I89:J89"/>
    <mergeCell ref="K89:N89"/>
    <mergeCell ref="O89:S89"/>
    <mergeCell ref="T89:X89"/>
    <mergeCell ref="A90:B90"/>
    <mergeCell ref="C90:H90"/>
    <mergeCell ref="I90:J90"/>
    <mergeCell ref="K90:N90"/>
    <mergeCell ref="O90:S90"/>
    <mergeCell ref="T90:X90"/>
    <mergeCell ref="A91:B92"/>
    <mergeCell ref="C91:G92"/>
    <mergeCell ref="I91:J91"/>
    <mergeCell ref="K91:N91"/>
    <mergeCell ref="O91:S91"/>
    <mergeCell ref="T91:X91"/>
    <mergeCell ref="AG91:AG92"/>
    <mergeCell ref="AJ91:AJ92"/>
    <mergeCell ref="AL91:AL92"/>
    <mergeCell ref="I92:J92"/>
    <mergeCell ref="K92:N92"/>
    <mergeCell ref="O92:S92"/>
    <mergeCell ref="T92:X92"/>
    <mergeCell ref="A93:B94"/>
    <mergeCell ref="C93:G94"/>
    <mergeCell ref="I93:J93"/>
    <mergeCell ref="K93:N93"/>
    <mergeCell ref="O93:S93"/>
    <mergeCell ref="T93:X93"/>
    <mergeCell ref="AG93:AG94"/>
    <mergeCell ref="AJ93:AJ94"/>
    <mergeCell ref="AL93:AL94"/>
    <mergeCell ref="I94:J94"/>
    <mergeCell ref="K94:N94"/>
    <mergeCell ref="O94:S94"/>
    <mergeCell ref="T94:X94"/>
    <mergeCell ref="A96:AE96"/>
    <mergeCell ref="AF96:AG96"/>
    <mergeCell ref="A97:B97"/>
    <mergeCell ref="C97:H97"/>
    <mergeCell ref="I97:J97"/>
    <mergeCell ref="K97:N97"/>
    <mergeCell ref="O97:S97"/>
    <mergeCell ref="T97:X97"/>
    <mergeCell ref="A98:B98"/>
    <mergeCell ref="C98:H98"/>
    <mergeCell ref="I98:J98"/>
    <mergeCell ref="K98:N98"/>
    <mergeCell ref="O98:S98"/>
    <mergeCell ref="T98:X98"/>
    <mergeCell ref="A99:B100"/>
    <mergeCell ref="C99:G100"/>
    <mergeCell ref="I99:J99"/>
    <mergeCell ref="K99:N99"/>
    <mergeCell ref="O99:S99"/>
    <mergeCell ref="T99:X99"/>
    <mergeCell ref="AG99:AG100"/>
    <mergeCell ref="AJ99:AJ100"/>
    <mergeCell ref="AL99:AL100"/>
    <mergeCell ref="I100:J100"/>
    <mergeCell ref="K100:N100"/>
    <mergeCell ref="O100:S100"/>
    <mergeCell ref="T100:X100"/>
    <mergeCell ref="A101:B102"/>
    <mergeCell ref="C101:G102"/>
    <mergeCell ref="I101:J101"/>
    <mergeCell ref="K101:N101"/>
    <mergeCell ref="O101:S101"/>
    <mergeCell ref="T101:X101"/>
    <mergeCell ref="AG101:AG102"/>
    <mergeCell ref="AJ101:AJ102"/>
    <mergeCell ref="AL101:AL102"/>
    <mergeCell ref="I102:J102"/>
    <mergeCell ref="K102:N102"/>
    <mergeCell ref="O102:S102"/>
    <mergeCell ref="T102:X102"/>
    <mergeCell ref="B105:AE105"/>
    <mergeCell ref="B106:AE106"/>
    <mergeCell ref="B107:AE107"/>
    <mergeCell ref="B108:AE108"/>
    <mergeCell ref="A110:AE110"/>
    <mergeCell ref="A111:AE111"/>
    <mergeCell ref="A112:H113"/>
    <mergeCell ref="I112:N112"/>
    <mergeCell ref="O112:S112"/>
    <mergeCell ref="T112:X112"/>
    <mergeCell ref="I113:N113"/>
    <mergeCell ref="O113:S113"/>
    <mergeCell ref="T113:X113"/>
    <mergeCell ref="A114:H114"/>
    <mergeCell ref="I114:N114"/>
    <mergeCell ref="O114:S114"/>
    <mergeCell ref="T114:X114"/>
    <mergeCell ref="A115:H116"/>
    <mergeCell ref="I115:N115"/>
    <mergeCell ref="O115:S115"/>
    <mergeCell ref="T115:X115"/>
    <mergeCell ref="I116:AE116"/>
    <mergeCell ref="A117:H118"/>
    <mergeCell ref="I117:N117"/>
    <mergeCell ref="O117:S117"/>
    <mergeCell ref="T117:X117"/>
    <mergeCell ref="I118:AE118"/>
    <mergeCell ref="A119:H120"/>
    <mergeCell ref="I119:N119"/>
    <mergeCell ref="O119:S119"/>
    <mergeCell ref="T119:X119"/>
    <mergeCell ref="I120:AE120"/>
    <mergeCell ref="A121:H122"/>
    <mergeCell ref="I121:N121"/>
    <mergeCell ref="O121:S121"/>
    <mergeCell ref="T121:X121"/>
    <mergeCell ref="I122:AE122"/>
    <mergeCell ref="A123:H124"/>
    <mergeCell ref="I123:N123"/>
    <mergeCell ref="O123:S123"/>
    <mergeCell ref="T123:X123"/>
    <mergeCell ref="I124:AE124"/>
    <mergeCell ref="A125:H126"/>
    <mergeCell ref="I125:N125"/>
    <mergeCell ref="O125:S125"/>
    <mergeCell ref="T125:X125"/>
    <mergeCell ref="I126:AE126"/>
    <mergeCell ref="A127:H128"/>
    <mergeCell ref="I127:N127"/>
    <mergeCell ref="O127:S127"/>
    <mergeCell ref="T127:X127"/>
    <mergeCell ref="I128:AE128"/>
    <mergeCell ref="A129:H130"/>
    <mergeCell ref="I129:N129"/>
    <mergeCell ref="O129:S129"/>
    <mergeCell ref="T129:X129"/>
    <mergeCell ref="I130:AE130"/>
    <mergeCell ref="A131:H132"/>
    <mergeCell ref="I131:N131"/>
    <mergeCell ref="O131:S131"/>
    <mergeCell ref="T131:X131"/>
    <mergeCell ref="I132:AE132"/>
    <mergeCell ref="A133:H134"/>
    <mergeCell ref="I133:N133"/>
    <mergeCell ref="O133:S133"/>
    <mergeCell ref="T133:X133"/>
    <mergeCell ref="I134:AE134"/>
    <mergeCell ref="A135:H136"/>
    <mergeCell ref="I135:N135"/>
    <mergeCell ref="O135:S135"/>
    <mergeCell ref="T135:X135"/>
    <mergeCell ref="I136:AE136"/>
    <mergeCell ref="A137:H138"/>
    <mergeCell ref="I137:N137"/>
    <mergeCell ref="O137:S137"/>
    <mergeCell ref="T137:X137"/>
    <mergeCell ref="I138:AE138"/>
    <mergeCell ref="A139:H140"/>
    <mergeCell ref="I139:N139"/>
    <mergeCell ref="O139:S139"/>
    <mergeCell ref="T139:X139"/>
    <mergeCell ref="I140:AE140"/>
    <mergeCell ref="B147:AE147"/>
    <mergeCell ref="B148:AE148"/>
    <mergeCell ref="B149:AE149"/>
    <mergeCell ref="Y151:AB151"/>
    <mergeCell ref="A141:H142"/>
    <mergeCell ref="I141:N141"/>
    <mergeCell ref="O141:S141"/>
    <mergeCell ref="T141:Y141"/>
    <mergeCell ref="Z141:AE141"/>
    <mergeCell ref="I142:AE1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dcterms:created xsi:type="dcterms:W3CDTF">2014-03-24T09:45:33Z</dcterms:created>
  <dcterms:modified xsi:type="dcterms:W3CDTF">2019-02-11T06:24:53Z</dcterms:modified>
  <cp:category/>
  <cp:version/>
  <cp:contentType/>
  <cp:contentStatus/>
</cp:coreProperties>
</file>