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Суб_без коэф" sheetId="1" r:id="rId1"/>
    <sheet name="Суб 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'Суб_без коэф'!bhg</definedName>
    <definedName name="bhg">[0]!bhg</definedName>
    <definedName name="CompOt" localSheetId="0">'Суб_без коэф'!CompOt</definedName>
    <definedName name="CompOt">[0]!CompOt</definedName>
    <definedName name="CompRas" localSheetId="0">'Суб_без коэф'!CompRas</definedName>
    <definedName name="CompRas">[0]!CompRas</definedName>
    <definedName name="ew" localSheetId="0">'Суб_без коэф'!ew</definedName>
    <definedName name="ew">[0]!ew</definedName>
    <definedName name="fg" localSheetId="0">'Суб_без коэф'!fg</definedName>
    <definedName name="fg">[0]!fg</definedName>
    <definedName name="fghy" localSheetId="0">'Суб_без коэф'!fghy</definedName>
    <definedName name="fghy">[0]!fghy</definedName>
    <definedName name="jhu" localSheetId="0">'Суб_без коэф'!jhu</definedName>
    <definedName name="jhu">[0]!jhu</definedName>
    <definedName name="ke" localSheetId="0">'Суб_без коэф'!ke</definedName>
    <definedName name="ke">[0]!ke</definedName>
    <definedName name="kkk" localSheetId="0">'Суб_без коэф'!kkk</definedName>
    <definedName name="kkk">[0]!kkk</definedName>
    <definedName name="l" localSheetId="0">'Суб_без коэф'!l</definedName>
    <definedName name="l">[0]!l</definedName>
    <definedName name="mj" localSheetId="0">'Суб_без коэф'!mj</definedName>
    <definedName name="mj">[0]!mj</definedName>
    <definedName name="nh" localSheetId="0">'Суб_без коэф'!nh</definedName>
    <definedName name="nh">[0]!nh</definedName>
    <definedName name="njh" localSheetId="0">'Суб_без коэф'!njh</definedName>
    <definedName name="njh">[0]!njh</definedName>
    <definedName name="q" localSheetId="0">'Суб_без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'Суб_без коэф'!tyt</definedName>
    <definedName name="tyt">[0]!tyt</definedName>
    <definedName name="yui" localSheetId="0">'Суб_без коэф'!yui</definedName>
    <definedName name="yui">[0]!yui</definedName>
    <definedName name="второй">#REF!</definedName>
    <definedName name="дек.">'[4]кап.ремонт'!$AY:$AY</definedName>
    <definedName name="ен" localSheetId="0">'Суб_без коэф'!ен</definedName>
    <definedName name="ен">[0]!ен</definedName>
    <definedName name="ке" localSheetId="0">'Суб_без коэф'!ке</definedName>
    <definedName name="ке">[0]!ке</definedName>
    <definedName name="лд" localSheetId="0">'Суб_без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'Суб_без коэф'!не</definedName>
    <definedName name="не">[0]!не</definedName>
    <definedName name="_xlnm.Print_Area" localSheetId="0">'Суб_без коэф'!$A$1:$AG$165</definedName>
    <definedName name="первый">#REF!</definedName>
    <definedName name="р" localSheetId="0">'Суб_без коэф'!р</definedName>
    <definedName name="р">[0]!р</definedName>
    <definedName name="т" localSheetId="0">'Суб_без коэф'!т</definedName>
    <definedName name="т">[0]!т</definedName>
    <definedName name="третий">#REF!</definedName>
    <definedName name="цу" localSheetId="0">'Суб_без коэф'!цу</definedName>
    <definedName name="цу">[0]!цу</definedName>
    <definedName name="четвертый">#REF!</definedName>
    <definedName name="ю" localSheetId="0">'Суб_без коэф'!ю</definedName>
    <definedName name="ю">[0]!ю</definedName>
    <definedName name="юж" localSheetId="0">'Суб_без коэф'!юж</definedName>
    <definedName name="юж">[0]!юж</definedName>
  </definedNames>
  <calcPr fullCalcOnLoad="1" fullPrecision="0"/>
</workbook>
</file>

<file path=xl/sharedStrings.xml><?xml version="1.0" encoding="utf-8"?>
<sst xmlns="http://schemas.openxmlformats.org/spreadsheetml/2006/main" count="643" uniqueCount="103">
  <si>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</si>
  <si>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</si>
  <si>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Субботино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</si>
  <si>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</si>
  <si>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</si>
  <si>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</si>
  <si>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</si>
  <si>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</si>
  <si>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</si>
  <si>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</si>
  <si>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</si>
  <si>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</si>
  <si>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</si>
  <si>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</si>
  <si>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</si>
  <si>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</si>
  <si>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</si>
  <si>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</si>
  <si>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</si>
  <si>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</si>
  <si>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</si>
  <si>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</si>
  <si>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</si>
  <si>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</si>
  <si>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1.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</si>
  <si>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</si>
  <si>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</si>
  <si>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</si>
  <si>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</si>
  <si>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</si>
  <si>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</si>
  <si>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</si>
  <si>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</si>
  <si>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</si>
  <si>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</si>
  <si>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</si>
  <si>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</si>
  <si>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</si>
  <si>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</si>
  <si>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</si>
  <si>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</si>
  <si>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</si>
  <si>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</si>
  <si>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</si>
  <si>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</si>
  <si>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</si>
  <si>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</si>
  <si>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</si>
  <si>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</si>
  <si>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 xml:space="preserve"> 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</si>
  <si>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</si>
  <si>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</si>
  <si>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</si>
  <si>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</si>
  <si>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</si>
  <si>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</si>
  <si>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</si>
  <si>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</si>
  <si>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</si>
  <si>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</si>
  <si>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</si>
  <si>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</si>
  <si>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</si>
  <si>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</si>
  <si>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</si>
  <si>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</si>
  <si>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</si>
  <si>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</si>
  <si>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</si>
  <si>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</si>
  <si>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</si>
  <si>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</si>
  <si>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</si>
  <si>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</si>
  <si>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</si>
  <si>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</si>
  <si>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</si>
  <si>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</si>
  <si>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</si>
  <si>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</si>
  <si>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</si>
  <si>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</si>
  <si>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</si>
  <si>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</si>
  <si>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</si>
  <si>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</si>
  <si>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</si>
  <si>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</si>
  <si>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</si>
  <si>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</si>
  <si>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 xml:space="preserve"> 3-4 этажные многоквартирные 
и жилые дома со стенами из камня, кирпича до 1999 года постройки включительно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</si>
  <si>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</si>
  <si>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</si>
  <si>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</si>
  <si>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3. При отсутствии приборов учета   (на 2 человек в месяц)</t>
  </si>
  <si>
    <t>Объем теплоносителя, Гкал на нагрев, (м3, Гкал)</t>
  </si>
  <si>
    <t>С неизолированными стояками 
с полотенцесушителями</t>
  </si>
  <si>
    <t>от 29.11.2021 г.</t>
  </si>
  <si>
    <t>135-п</t>
  </si>
  <si>
    <t>Открытая система горячего водоснабжения</t>
  </si>
  <si>
    <t>Размер платы за горячее водоснабжение</t>
  </si>
  <si>
    <t>При отсутствии приборов учета   (на 1 человека в месяц)</t>
  </si>
  <si>
    <t>При отсутствии приборов учета   (на 2 человек в месяц)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</si>
</sst>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/>
    </xf>
    <xf numFmtId="0" fontId="31" fillId="0" borderId="0" xfId="0" applyFont="1" applyAlignment="1">
      <alignment horizontal="center" wrapText="1"/>
    </xf>
    <xf numFmtId="173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3" fontId="32" fillId="0" borderId="17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8" xfId="61" applyNumberFormat="1" applyFill="1" applyBorder="1" applyAlignment="1">
      <alignment horizontal="center"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justify"/>
    </xf>
    <xf numFmtId="173" fontId="32" fillId="0" borderId="0" xfId="0" applyNumberFormat="1" applyFont="1" applyAlignment="1">
      <alignment horizontal="center"/>
    </xf>
    <xf numFmtId="173" fontId="0" fillId="24" borderId="0" xfId="0" applyNumberFormat="1" applyFill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2" fontId="0" fillId="0" borderId="17" xfId="0" applyNumberFormat="1" applyBorder="1" applyAlignment="1">
      <alignment horizontal="center"/>
    </xf>
    <xf numFmtId="173" fontId="32" fillId="0" borderId="21" xfId="64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173" fontId="0" fillId="24" borderId="15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7" xfId="64" applyFont="1" applyBorder="1" applyAlignment="1">
      <alignment/>
    </xf>
    <xf numFmtId="0" fontId="37" fillId="0" borderId="0" xfId="0" applyFont="1" applyAlignment="1">
      <alignment horizontal="center" wrapText="1"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185" fontId="32" fillId="0" borderId="17" xfId="64" applyNumberFormat="1" applyFont="1" applyBorder="1" applyAlignment="1">
      <alignment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73" fontId="11" fillId="0" borderId="17" xfId="64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179" fontId="32" fillId="0" borderId="17" xfId="64" applyNumberFormat="1" applyFont="1" applyBorder="1" applyAlignment="1">
      <alignment/>
    </xf>
    <xf numFmtId="185" fontId="11" fillId="0" borderId="17" xfId="64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73" fontId="32" fillId="0" borderId="21" xfId="64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0;%20&#1054;&#1051;&#1068;&#1043;&#1040;\&#1061;&#1048;&#1052;.&#1074;&#1086;&#1076;&#1072;\2024\&#1056;&#1072;&#1089;&#1095;&#1077;&#1090;%20&#1087;&#1083;&#1072;&#1090;&#1099;%20-%202024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9">
          <cell r="D19">
            <v>0.0686</v>
          </cell>
          <cell r="E19">
            <v>0.0635</v>
          </cell>
        </row>
      </sheetData>
      <sheetData sheetId="4">
        <row r="248">
          <cell r="B248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9">
          <cell r="B249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9">
          <cell r="B299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2024 г. по 30 июня 2024 г.</v>
          </cell>
        </row>
        <row r="33">
          <cell r="O33">
            <v>3.3</v>
          </cell>
        </row>
        <row r="35">
          <cell r="O35">
            <v>3.3</v>
          </cell>
        </row>
        <row r="47">
          <cell r="O47">
            <v>3.24</v>
          </cell>
        </row>
        <row r="49">
          <cell r="O49">
            <v>3.24</v>
          </cell>
        </row>
        <row r="61">
          <cell r="O61">
            <v>3.19</v>
          </cell>
        </row>
        <row r="63">
          <cell r="O63">
            <v>3.19</v>
          </cell>
        </row>
        <row r="75">
          <cell r="O75">
            <v>2.63</v>
          </cell>
        </row>
        <row r="77">
          <cell r="O77">
            <v>2.63</v>
          </cell>
        </row>
        <row r="89">
          <cell r="O89">
            <v>1.69</v>
          </cell>
        </row>
        <row r="91">
          <cell r="O91">
            <v>1.69</v>
          </cell>
        </row>
        <row r="103">
          <cell r="O103">
            <v>1.24</v>
          </cell>
        </row>
        <row r="105">
          <cell r="O105">
            <v>1.24</v>
          </cell>
        </row>
        <row r="117">
          <cell r="O117">
            <v>0.77</v>
          </cell>
        </row>
        <row r="119">
          <cell r="O119">
            <v>0.77</v>
          </cell>
        </row>
        <row r="131">
          <cell r="O131">
            <v>1.24</v>
          </cell>
        </row>
        <row r="133">
          <cell r="O133">
            <v>1.24</v>
          </cell>
        </row>
        <row r="145">
          <cell r="O145">
            <v>0.55</v>
          </cell>
        </row>
        <row r="147">
          <cell r="O147">
            <v>0.55</v>
          </cell>
        </row>
        <row r="159">
          <cell r="O159">
            <v>1.91</v>
          </cell>
        </row>
        <row r="161">
          <cell r="O161">
            <v>1.91</v>
          </cell>
        </row>
        <row r="328">
          <cell r="O328">
            <v>0.0446</v>
          </cell>
        </row>
        <row r="330">
          <cell r="O330">
            <v>0.0452</v>
          </cell>
        </row>
        <row r="332">
          <cell r="O332">
            <v>0.0451</v>
          </cell>
        </row>
        <row r="334">
          <cell r="O334">
            <v>0.0444</v>
          </cell>
        </row>
        <row r="336">
          <cell r="O336">
            <v>0.0284</v>
          </cell>
        </row>
        <row r="338">
          <cell r="O338">
            <v>0.0287</v>
          </cell>
        </row>
        <row r="340">
          <cell r="O340">
            <v>0.0243</v>
          </cell>
        </row>
        <row r="342">
          <cell r="O342">
            <v>0.0247</v>
          </cell>
        </row>
        <row r="344">
          <cell r="O344">
            <v>0.0192</v>
          </cell>
        </row>
        <row r="346">
          <cell r="O346">
            <v>0.0176</v>
          </cell>
        </row>
        <row r="348">
          <cell r="O348">
            <v>0.0164</v>
          </cell>
        </row>
        <row r="350">
          <cell r="O350">
            <v>0.0179</v>
          </cell>
        </row>
        <row r="352">
          <cell r="O352">
            <v>0.0154</v>
          </cell>
        </row>
        <row r="354">
          <cell r="O354">
            <v>0.0139</v>
          </cell>
        </row>
        <row r="368">
          <cell r="A368" t="str">
            <v>Начальник ПЭО                                         С.А.Окунева</v>
          </cell>
        </row>
      </sheetData>
      <sheetData sheetId="12">
        <row r="136">
          <cell r="AH136" t="str">
            <v>от 18.12.2023 г.</v>
          </cell>
          <cell r="AI136" t="str">
            <v>344-п</v>
          </cell>
        </row>
        <row r="137">
          <cell r="AH137" t="str">
            <v>от 18.12.2023 г.</v>
          </cell>
          <cell r="AI137" t="str">
            <v>346-п</v>
          </cell>
        </row>
        <row r="138">
          <cell r="AH138">
            <v>0</v>
          </cell>
          <cell r="AI138">
            <v>0</v>
          </cell>
        </row>
      </sheetData>
      <sheetData sheetId="14">
        <row r="16">
          <cell r="K16">
            <v>360.34</v>
          </cell>
        </row>
        <row r="17">
          <cell r="K17">
            <v>6752.83</v>
          </cell>
          <cell r="O17">
            <v>0.0686</v>
          </cell>
        </row>
        <row r="18">
          <cell r="K18">
            <v>360.34</v>
          </cell>
        </row>
        <row r="19">
          <cell r="K19">
            <v>6752.83</v>
          </cell>
          <cell r="O19">
            <v>0.0635</v>
          </cell>
        </row>
        <row r="158">
          <cell r="AH158" t="str">
            <v>от 18.12.2023 г.</v>
          </cell>
          <cell r="AI158" t="str">
            <v>346-п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65"/>
  <sheetViews>
    <sheetView showGridLines="0" view="pageBreakPreview" zoomScaleSheetLayoutView="100" zoomScalePageLayoutView="0" workbookViewId="0" topLeftCell="A154">
      <selection activeCell="A144" sqref="A144:H14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6.375" style="0" customWidth="1"/>
    <col min="8" max="8" width="18.50390625" style="0" customWidth="1"/>
    <col min="9" max="24" width="3.50390625" style="0" customWidth="1"/>
    <col min="25" max="25" width="2.00390625" style="0" customWidth="1"/>
    <col min="26" max="26" width="1.4921875" style="0" customWidth="1"/>
    <col min="27" max="27" width="2.25390625" style="0" customWidth="1"/>
    <col min="28" max="28" width="2.125" style="0" customWidth="1"/>
    <col min="29" max="29" width="0.74609375" style="0" customWidth="1"/>
    <col min="30" max="30" width="1.875" style="0" customWidth="1"/>
    <col min="31" max="32" width="0.12890625" style="0" customWidth="1"/>
    <col min="33" max="33" width="13.375" style="13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25</v>
      </c>
      <c r="AG1" s="12"/>
    </row>
    <row r="2" spans="20:34" s="11" customFormat="1" ht="16.5">
      <c r="T2" s="36" t="str">
        <f>+'[6]Шуш_3 эт и выше'!T2</f>
        <v>Директор МУП "ШТЭС"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tr">
        <f>+'[6]Шуш_3 эт и выше'!T3</f>
        <v>____________А.П.Щербаков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="11" customFormat="1" ht="12" customHeight="1">
      <c r="AG4" s="12"/>
    </row>
    <row r="5" spans="1:32" ht="21" customHeight="1">
      <c r="A5" s="159" t="s">
        <v>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"/>
    </row>
    <row r="6" spans="1:32" ht="21" customHeight="1">
      <c r="A6" s="159" t="s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"/>
    </row>
    <row r="7" spans="1:32" ht="21" customHeight="1">
      <c r="A7" s="159" t="s">
        <v>26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"/>
      <c r="AF7" s="1"/>
    </row>
    <row r="8" spans="1:33" ht="21" customHeight="1">
      <c r="A8" s="160" t="str">
        <f>+'[6]Шуш_3 эт и выше'!A8</f>
        <v>с 1 января 2024 г. по 30 июня 2024 г.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2"/>
      <c r="AG8" s="14"/>
    </row>
    <row r="9" spans="1:32" ht="21" customHeight="1">
      <c r="A9" s="162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3"/>
    </row>
    <row r="10" spans="1:33" s="5" customFormat="1" ht="18">
      <c r="A10" s="147" t="s">
        <v>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4"/>
      <c r="AG10" s="15"/>
    </row>
    <row r="11" spans="1:24" ht="9.75" customHeight="1">
      <c r="A11" s="123" t="s">
        <v>99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4"/>
    </row>
    <row r="12" spans="1:33" s="6" customFormat="1" ht="15">
      <c r="A12" s="161" t="s">
        <v>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AG12" s="16"/>
    </row>
    <row r="14" spans="1:24" ht="41.25" customHeight="1">
      <c r="A14" s="117" t="s">
        <v>5</v>
      </c>
      <c r="B14" s="118"/>
      <c r="C14" s="119" t="s">
        <v>27</v>
      </c>
      <c r="D14" s="120"/>
      <c r="E14" s="120"/>
      <c r="F14" s="120"/>
      <c r="G14" s="120"/>
      <c r="H14" s="121"/>
      <c r="I14" s="122" t="s">
        <v>6</v>
      </c>
      <c r="J14" s="122"/>
      <c r="K14" s="122" t="s">
        <v>28</v>
      </c>
      <c r="L14" s="122"/>
      <c r="M14" s="122"/>
      <c r="N14" s="122"/>
      <c r="O14" s="122" t="s">
        <v>35</v>
      </c>
      <c r="P14" s="122"/>
      <c r="Q14" s="122"/>
      <c r="R14" s="122"/>
      <c r="S14" s="122"/>
      <c r="T14" s="122" t="s">
        <v>7</v>
      </c>
      <c r="U14" s="122"/>
      <c r="V14" s="122"/>
      <c r="W14" s="122"/>
      <c r="X14" s="122"/>
    </row>
    <row r="15" spans="1:38" s="17" customFormat="1" ht="12.75">
      <c r="A15" s="123">
        <v>1</v>
      </c>
      <c r="B15" s="124"/>
      <c r="C15" s="123">
        <v>2</v>
      </c>
      <c r="D15" s="125"/>
      <c r="E15" s="125"/>
      <c r="F15" s="125"/>
      <c r="G15" s="125"/>
      <c r="H15" s="124"/>
      <c r="I15" s="126">
        <v>3</v>
      </c>
      <c r="J15" s="126"/>
      <c r="K15" s="126">
        <v>4</v>
      </c>
      <c r="L15" s="126"/>
      <c r="M15" s="126"/>
      <c r="N15" s="126"/>
      <c r="O15" s="126">
        <v>5</v>
      </c>
      <c r="P15" s="126"/>
      <c r="Q15" s="126"/>
      <c r="R15" s="126"/>
      <c r="S15" s="126"/>
      <c r="T15" s="126">
        <v>6</v>
      </c>
      <c r="U15" s="126"/>
      <c r="V15" s="126"/>
      <c r="W15" s="126"/>
      <c r="X15" s="126"/>
      <c r="AG15" s="13" t="s">
        <v>29</v>
      </c>
      <c r="AJ15" s="14" t="s">
        <v>29</v>
      </c>
      <c r="AK15"/>
      <c r="AL15" s="14" t="s">
        <v>32</v>
      </c>
    </row>
    <row r="16" spans="1:38" ht="12.75" customHeight="1">
      <c r="A16" s="109" t="s">
        <v>8</v>
      </c>
      <c r="B16" s="88"/>
      <c r="C16" s="148" t="s">
        <v>77</v>
      </c>
      <c r="D16" s="149"/>
      <c r="E16" s="149"/>
      <c r="F16" s="149"/>
      <c r="G16" s="150"/>
      <c r="H16" s="68" t="s">
        <v>9</v>
      </c>
      <c r="I16" s="156" t="s">
        <v>10</v>
      </c>
      <c r="J16" s="156"/>
      <c r="K16" s="154">
        <v>360.34</v>
      </c>
      <c r="L16" s="154"/>
      <c r="M16" s="154"/>
      <c r="N16" s="154"/>
      <c r="O16" s="157">
        <v>0</v>
      </c>
      <c r="P16" s="157"/>
      <c r="Q16" s="157"/>
      <c r="R16" s="157"/>
      <c r="S16" s="157"/>
      <c r="T16" s="107">
        <f>K16</f>
        <v>360.34</v>
      </c>
      <c r="U16" s="107"/>
      <c r="V16" s="107"/>
      <c r="W16" s="107"/>
      <c r="X16" s="107"/>
      <c r="AG16" s="25">
        <f>T16+T17</f>
        <v>823.58</v>
      </c>
      <c r="AJ16" s="29">
        <v>372.91</v>
      </c>
      <c r="AL16" s="61">
        <f>AG16/AJ16</f>
        <v>2.209</v>
      </c>
    </row>
    <row r="17" spans="1:38" ht="12.75">
      <c r="A17" s="89"/>
      <c r="B17" s="91"/>
      <c r="C17" s="151"/>
      <c r="D17" s="152"/>
      <c r="E17" s="152"/>
      <c r="F17" s="152"/>
      <c r="G17" s="153"/>
      <c r="H17" s="68" t="s">
        <v>11</v>
      </c>
      <c r="I17" s="156" t="s">
        <v>12</v>
      </c>
      <c r="J17" s="156"/>
      <c r="K17" s="154">
        <v>6752.83</v>
      </c>
      <c r="L17" s="154"/>
      <c r="M17" s="154"/>
      <c r="N17" s="154"/>
      <c r="O17" s="158">
        <f>+'[6]Приказ изм нагрева'!D19</f>
        <v>0.0686</v>
      </c>
      <c r="P17" s="158"/>
      <c r="Q17" s="158"/>
      <c r="R17" s="158"/>
      <c r="S17" s="158"/>
      <c r="T17" s="107">
        <f>K17*O17</f>
        <v>463.24</v>
      </c>
      <c r="U17" s="107"/>
      <c r="V17" s="107"/>
      <c r="W17" s="107"/>
      <c r="X17" s="107"/>
      <c r="AG17" s="26"/>
      <c r="AJ17" s="69"/>
      <c r="AL17" s="62"/>
    </row>
    <row r="18" spans="1:38" ht="12.75" customHeight="1">
      <c r="A18" s="109" t="s">
        <v>8</v>
      </c>
      <c r="B18" s="88"/>
      <c r="C18" s="148" t="s">
        <v>78</v>
      </c>
      <c r="D18" s="149"/>
      <c r="E18" s="149"/>
      <c r="F18" s="149"/>
      <c r="G18" s="150"/>
      <c r="H18" s="68" t="s">
        <v>9</v>
      </c>
      <c r="I18" s="156" t="s">
        <v>10</v>
      </c>
      <c r="J18" s="156"/>
      <c r="K18" s="107">
        <f>+K16</f>
        <v>360.34</v>
      </c>
      <c r="L18" s="107"/>
      <c r="M18" s="107"/>
      <c r="N18" s="107"/>
      <c r="O18" s="157">
        <v>0</v>
      </c>
      <c r="P18" s="157"/>
      <c r="Q18" s="157"/>
      <c r="R18" s="157"/>
      <c r="S18" s="157"/>
      <c r="T18" s="107">
        <f>K18</f>
        <v>360.34</v>
      </c>
      <c r="U18" s="107"/>
      <c r="V18" s="107"/>
      <c r="W18" s="107"/>
      <c r="X18" s="107"/>
      <c r="AG18" s="25">
        <f>T18+T19</f>
        <v>789.14</v>
      </c>
      <c r="AJ18" s="29">
        <v>372.91</v>
      </c>
      <c r="AL18" s="61">
        <f>AG18/AJ18</f>
        <v>2.116</v>
      </c>
    </row>
    <row r="19" spans="1:38" ht="12.75">
      <c r="A19" s="89"/>
      <c r="B19" s="91"/>
      <c r="C19" s="151"/>
      <c r="D19" s="152"/>
      <c r="E19" s="152"/>
      <c r="F19" s="152"/>
      <c r="G19" s="153"/>
      <c r="H19" s="68" t="s">
        <v>11</v>
      </c>
      <c r="I19" s="156" t="s">
        <v>12</v>
      </c>
      <c r="J19" s="156"/>
      <c r="K19" s="107">
        <f>+K17</f>
        <v>6752.83</v>
      </c>
      <c r="L19" s="107"/>
      <c r="M19" s="107"/>
      <c r="N19" s="107"/>
      <c r="O19" s="158">
        <f>+'[6]Приказ изм нагрева'!E19</f>
        <v>0.0635</v>
      </c>
      <c r="P19" s="158"/>
      <c r="Q19" s="158"/>
      <c r="R19" s="158"/>
      <c r="S19" s="158"/>
      <c r="T19" s="107">
        <f>K19*O19</f>
        <v>428.8</v>
      </c>
      <c r="U19" s="107"/>
      <c r="V19" s="107"/>
      <c r="W19" s="107"/>
      <c r="X19" s="107"/>
      <c r="AG19" s="26"/>
      <c r="AJ19" s="69"/>
      <c r="AL19" s="62"/>
    </row>
    <row r="20" ht="12.75">
      <c r="K20" t="s">
        <v>49</v>
      </c>
    </row>
    <row r="21" spans="1:35" s="6" customFormat="1" ht="15">
      <c r="A21" s="155" t="s">
        <v>30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70"/>
      <c r="AG21" s="70"/>
      <c r="AH21"/>
      <c r="AI21" s="27"/>
    </row>
    <row r="22" spans="33:35" ht="12.75" hidden="1">
      <c r="AG22" s="14"/>
      <c r="AI22" s="18"/>
    </row>
    <row r="23" spans="1:33" s="19" customFormat="1" ht="42.75" customHeight="1" hidden="1">
      <c r="A23" s="108" t="s">
        <v>36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28"/>
      <c r="AG23" s="28"/>
    </row>
    <row r="24" spans="1:35" ht="51" customHeight="1" hidden="1">
      <c r="A24" s="117" t="s">
        <v>5</v>
      </c>
      <c r="B24" s="118"/>
      <c r="C24" s="119" t="s">
        <v>27</v>
      </c>
      <c r="D24" s="120"/>
      <c r="E24" s="120"/>
      <c r="F24" s="120"/>
      <c r="G24" s="120"/>
      <c r="H24" s="121"/>
      <c r="I24" s="122" t="s">
        <v>6</v>
      </c>
      <c r="J24" s="122"/>
      <c r="K24" s="122" t="s">
        <v>28</v>
      </c>
      <c r="L24" s="122"/>
      <c r="M24" s="122"/>
      <c r="N24" s="122"/>
      <c r="O24" s="122" t="s">
        <v>37</v>
      </c>
      <c r="P24" s="122"/>
      <c r="Q24" s="122"/>
      <c r="R24" s="122"/>
      <c r="S24" s="122"/>
      <c r="T24" s="122" t="s">
        <v>7</v>
      </c>
      <c r="U24" s="122"/>
      <c r="V24" s="122"/>
      <c r="W24" s="122"/>
      <c r="X24" s="122"/>
      <c r="AG24" s="14"/>
      <c r="AI24" s="18"/>
    </row>
    <row r="25" spans="1:38" ht="12.75" customHeight="1" hidden="1">
      <c r="A25" s="123">
        <v>1</v>
      </c>
      <c r="B25" s="124"/>
      <c r="C25" s="123">
        <v>2</v>
      </c>
      <c r="D25" s="125"/>
      <c r="E25" s="125"/>
      <c r="F25" s="125"/>
      <c r="G25" s="125"/>
      <c r="H25" s="124"/>
      <c r="I25" s="126">
        <v>3</v>
      </c>
      <c r="J25" s="126"/>
      <c r="K25" s="126">
        <v>4</v>
      </c>
      <c r="L25" s="126"/>
      <c r="M25" s="126"/>
      <c r="N25" s="126"/>
      <c r="O25" s="126">
        <v>5</v>
      </c>
      <c r="P25" s="126"/>
      <c r="Q25" s="126"/>
      <c r="R25" s="126"/>
      <c r="S25" s="126"/>
      <c r="T25" s="127" t="s">
        <v>74</v>
      </c>
      <c r="U25" s="128"/>
      <c r="V25" s="128"/>
      <c r="W25" s="128"/>
      <c r="X25" s="129"/>
      <c r="AG25" s="14" t="s">
        <v>31</v>
      </c>
      <c r="AI25" s="18"/>
      <c r="AJ25" s="14" t="s">
        <v>31</v>
      </c>
      <c r="AL25" s="14" t="s">
        <v>32</v>
      </c>
    </row>
    <row r="26" spans="1:38" ht="12.75" hidden="1">
      <c r="A26" s="109" t="s">
        <v>8</v>
      </c>
      <c r="B26" s="88"/>
      <c r="C26" s="148" t="s">
        <v>77</v>
      </c>
      <c r="D26" s="149"/>
      <c r="E26" s="149"/>
      <c r="F26" s="149"/>
      <c r="G26" s="150"/>
      <c r="H26" s="68" t="s">
        <v>9</v>
      </c>
      <c r="I26" s="105" t="s">
        <v>10</v>
      </c>
      <c r="J26" s="106"/>
      <c r="K26" s="107">
        <f>K16</f>
        <v>360.34</v>
      </c>
      <c r="L26" s="107"/>
      <c r="M26" s="107"/>
      <c r="N26" s="107"/>
      <c r="O26" s="116">
        <v>3.3</v>
      </c>
      <c r="P26" s="116"/>
      <c r="Q26" s="116"/>
      <c r="R26" s="116"/>
      <c r="S26" s="116"/>
      <c r="T26" s="107">
        <f>K26*O26</f>
        <v>1189.12</v>
      </c>
      <c r="U26" s="107"/>
      <c r="V26" s="107"/>
      <c r="W26" s="107"/>
      <c r="X26" s="107"/>
      <c r="AG26" s="99">
        <f>T26+T27</f>
        <v>2717.96</v>
      </c>
      <c r="AI26" s="18"/>
      <c r="AJ26" s="101">
        <v>844.99</v>
      </c>
      <c r="AL26" s="103">
        <f>AG26/AJ26</f>
        <v>3.217</v>
      </c>
    </row>
    <row r="27" spans="1:38" ht="12.75" hidden="1">
      <c r="A27" s="89"/>
      <c r="B27" s="91"/>
      <c r="C27" s="151"/>
      <c r="D27" s="152"/>
      <c r="E27" s="152"/>
      <c r="F27" s="152"/>
      <c r="G27" s="153"/>
      <c r="H27" s="68" t="s">
        <v>11</v>
      </c>
      <c r="I27" s="105" t="s">
        <v>12</v>
      </c>
      <c r="J27" s="106"/>
      <c r="K27" s="107">
        <f>K17</f>
        <v>6752.83</v>
      </c>
      <c r="L27" s="107"/>
      <c r="M27" s="107"/>
      <c r="N27" s="107"/>
      <c r="O27" s="116">
        <f>O26*O17</f>
        <v>0.2264</v>
      </c>
      <c r="P27" s="116"/>
      <c r="Q27" s="116"/>
      <c r="R27" s="116"/>
      <c r="S27" s="116"/>
      <c r="T27" s="107">
        <f>K27*O27</f>
        <v>1528.84</v>
      </c>
      <c r="U27" s="107"/>
      <c r="V27" s="107"/>
      <c r="W27" s="107"/>
      <c r="X27" s="107"/>
      <c r="AG27" s="100"/>
      <c r="AI27" s="18"/>
      <c r="AJ27" s="102"/>
      <c r="AL27" s="104"/>
    </row>
    <row r="28" spans="1:38" ht="12.75" customHeight="1" hidden="1">
      <c r="A28" s="109" t="s">
        <v>8</v>
      </c>
      <c r="B28" s="88"/>
      <c r="C28" s="148" t="s">
        <v>78</v>
      </c>
      <c r="D28" s="149"/>
      <c r="E28" s="149"/>
      <c r="F28" s="149"/>
      <c r="G28" s="150"/>
      <c r="H28" s="68" t="s">
        <v>9</v>
      </c>
      <c r="I28" s="105" t="s">
        <v>10</v>
      </c>
      <c r="J28" s="106"/>
      <c r="K28" s="107">
        <f>K18</f>
        <v>360.34</v>
      </c>
      <c r="L28" s="107"/>
      <c r="M28" s="107"/>
      <c r="N28" s="107"/>
      <c r="O28" s="116">
        <v>3.3</v>
      </c>
      <c r="P28" s="116"/>
      <c r="Q28" s="116"/>
      <c r="R28" s="116"/>
      <c r="S28" s="116"/>
      <c r="T28" s="107">
        <f>K28*O28</f>
        <v>1189.12</v>
      </c>
      <c r="U28" s="107"/>
      <c r="V28" s="107"/>
      <c r="W28" s="107"/>
      <c r="X28" s="107"/>
      <c r="AG28" s="99">
        <f>T28+T29</f>
        <v>2604.51</v>
      </c>
      <c r="AI28" s="18"/>
      <c r="AJ28" s="101">
        <v>844.99</v>
      </c>
      <c r="AL28" s="103">
        <f>AG28/AJ28</f>
        <v>3.082</v>
      </c>
    </row>
    <row r="29" spans="1:38" ht="12.75" hidden="1">
      <c r="A29" s="89"/>
      <c r="B29" s="91"/>
      <c r="C29" s="151"/>
      <c r="D29" s="152"/>
      <c r="E29" s="152"/>
      <c r="F29" s="152"/>
      <c r="G29" s="153"/>
      <c r="H29" s="68" t="s">
        <v>11</v>
      </c>
      <c r="I29" s="105" t="s">
        <v>12</v>
      </c>
      <c r="J29" s="106"/>
      <c r="K29" s="107">
        <f>K19</f>
        <v>6752.83</v>
      </c>
      <c r="L29" s="107"/>
      <c r="M29" s="107"/>
      <c r="N29" s="107"/>
      <c r="O29" s="116">
        <f>O28*O19</f>
        <v>0.2096</v>
      </c>
      <c r="P29" s="116"/>
      <c r="Q29" s="116"/>
      <c r="R29" s="116"/>
      <c r="S29" s="116"/>
      <c r="T29" s="107">
        <f>K29*O29</f>
        <v>1415.39</v>
      </c>
      <c r="U29" s="107"/>
      <c r="V29" s="107"/>
      <c r="W29" s="107"/>
      <c r="X29" s="107"/>
      <c r="AG29" s="100"/>
      <c r="AI29" s="18"/>
      <c r="AJ29" s="102"/>
      <c r="AL29" s="104"/>
    </row>
    <row r="30" spans="4:35" ht="12.75" hidden="1">
      <c r="D30" s="63"/>
      <c r="E30" s="63"/>
      <c r="F30" s="63"/>
      <c r="G30" s="63"/>
      <c r="H30" s="63"/>
      <c r="I30" s="63"/>
      <c r="J30" s="63"/>
      <c r="AG30" s="14"/>
      <c r="AI30" s="18"/>
    </row>
    <row r="31" spans="1:33" s="19" customFormat="1" ht="38.25" customHeight="1">
      <c r="A31" s="108" t="s">
        <v>38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8"/>
      <c r="AG31" s="28"/>
    </row>
    <row r="32" spans="1:35" ht="51" customHeight="1">
      <c r="A32" s="117" t="s">
        <v>5</v>
      </c>
      <c r="B32" s="118"/>
      <c r="C32" s="119" t="s">
        <v>27</v>
      </c>
      <c r="D32" s="120"/>
      <c r="E32" s="120"/>
      <c r="F32" s="120"/>
      <c r="G32" s="120"/>
      <c r="H32" s="121"/>
      <c r="I32" s="122" t="s">
        <v>6</v>
      </c>
      <c r="J32" s="122"/>
      <c r="K32" s="122" t="s">
        <v>28</v>
      </c>
      <c r="L32" s="122"/>
      <c r="M32" s="122"/>
      <c r="N32" s="122"/>
      <c r="O32" s="122" t="str">
        <f>+O24</f>
        <v>Норматив
 горячей воды
куб.м. ** Гкал/куб.м</v>
      </c>
      <c r="P32" s="122"/>
      <c r="Q32" s="122"/>
      <c r="R32" s="122"/>
      <c r="S32" s="122"/>
      <c r="T32" s="122" t="s">
        <v>7</v>
      </c>
      <c r="U32" s="122"/>
      <c r="V32" s="122"/>
      <c r="W32" s="122"/>
      <c r="X32" s="122"/>
      <c r="AG32" s="14"/>
      <c r="AI32" s="18"/>
    </row>
    <row r="33" spans="1:38" ht="12.75" customHeight="1">
      <c r="A33" s="123">
        <v>1</v>
      </c>
      <c r="B33" s="124"/>
      <c r="C33" s="123">
        <v>2</v>
      </c>
      <c r="D33" s="125"/>
      <c r="E33" s="125"/>
      <c r="F33" s="125"/>
      <c r="G33" s="125"/>
      <c r="H33" s="124"/>
      <c r="I33" s="126">
        <v>3</v>
      </c>
      <c r="J33" s="126"/>
      <c r="K33" s="126">
        <v>4</v>
      </c>
      <c r="L33" s="126"/>
      <c r="M33" s="126"/>
      <c r="N33" s="126"/>
      <c r="O33" s="126">
        <v>5</v>
      </c>
      <c r="P33" s="126"/>
      <c r="Q33" s="126"/>
      <c r="R33" s="126"/>
      <c r="S33" s="126"/>
      <c r="T33" s="127" t="s">
        <v>74</v>
      </c>
      <c r="U33" s="128"/>
      <c r="V33" s="128"/>
      <c r="W33" s="128"/>
      <c r="X33" s="129"/>
      <c r="AG33" s="14"/>
      <c r="AI33" s="18"/>
      <c r="AJ33" s="14"/>
      <c r="AL33" s="14"/>
    </row>
    <row r="34" spans="1:38" ht="12.75" customHeight="1">
      <c r="A34" s="109" t="s">
        <v>8</v>
      </c>
      <c r="B34" s="88"/>
      <c r="C34" s="148" t="s">
        <v>77</v>
      </c>
      <c r="D34" s="149"/>
      <c r="E34" s="149"/>
      <c r="F34" s="149"/>
      <c r="G34" s="150"/>
      <c r="H34" s="68" t="s">
        <v>9</v>
      </c>
      <c r="I34" s="105" t="s">
        <v>10</v>
      </c>
      <c r="J34" s="106"/>
      <c r="K34" s="107">
        <f>K16</f>
        <v>360.34</v>
      </c>
      <c r="L34" s="107"/>
      <c r="M34" s="107"/>
      <c r="N34" s="107"/>
      <c r="O34" s="154">
        <v>3.24</v>
      </c>
      <c r="P34" s="154"/>
      <c r="Q34" s="154"/>
      <c r="R34" s="154"/>
      <c r="S34" s="154"/>
      <c r="T34" s="107">
        <f>K34*O34</f>
        <v>1167.5</v>
      </c>
      <c r="U34" s="107"/>
      <c r="V34" s="107"/>
      <c r="W34" s="107"/>
      <c r="X34" s="107"/>
      <c r="AG34" s="99">
        <f>T34+T35</f>
        <v>2668.65</v>
      </c>
      <c r="AI34" s="18"/>
      <c r="AJ34" s="101">
        <v>810.49</v>
      </c>
      <c r="AL34" s="103">
        <f>AG34/AJ34</f>
        <v>3.293</v>
      </c>
    </row>
    <row r="35" spans="1:38" ht="12.75" customHeight="1">
      <c r="A35" s="89"/>
      <c r="B35" s="91"/>
      <c r="C35" s="151"/>
      <c r="D35" s="152"/>
      <c r="E35" s="152"/>
      <c r="F35" s="152"/>
      <c r="G35" s="153"/>
      <c r="H35" s="68" t="s">
        <v>11</v>
      </c>
      <c r="I35" s="105" t="s">
        <v>12</v>
      </c>
      <c r="J35" s="106"/>
      <c r="K35" s="107">
        <f>K17</f>
        <v>6752.83</v>
      </c>
      <c r="L35" s="107"/>
      <c r="M35" s="107"/>
      <c r="N35" s="107"/>
      <c r="O35" s="116">
        <f>O34*O17</f>
        <v>0.2223</v>
      </c>
      <c r="P35" s="116"/>
      <c r="Q35" s="116"/>
      <c r="R35" s="116"/>
      <c r="S35" s="116"/>
      <c r="T35" s="107">
        <f>K35*O35</f>
        <v>1501.15</v>
      </c>
      <c r="U35" s="107"/>
      <c r="V35" s="107"/>
      <c r="W35" s="107"/>
      <c r="X35" s="107"/>
      <c r="AG35" s="100"/>
      <c r="AI35" s="18"/>
      <c r="AJ35" s="102"/>
      <c r="AL35" s="104"/>
    </row>
    <row r="36" spans="1:38" ht="12.75" customHeight="1">
      <c r="A36" s="109" t="s">
        <v>8</v>
      </c>
      <c r="B36" s="88"/>
      <c r="C36" s="148" t="s">
        <v>78</v>
      </c>
      <c r="D36" s="149"/>
      <c r="E36" s="149"/>
      <c r="F36" s="149"/>
      <c r="G36" s="150"/>
      <c r="H36" s="68" t="s">
        <v>9</v>
      </c>
      <c r="I36" s="105" t="s">
        <v>10</v>
      </c>
      <c r="J36" s="106"/>
      <c r="K36" s="107">
        <f>K18</f>
        <v>360.34</v>
      </c>
      <c r="L36" s="107"/>
      <c r="M36" s="107"/>
      <c r="N36" s="107"/>
      <c r="O36" s="107">
        <v>3.24</v>
      </c>
      <c r="P36" s="107"/>
      <c r="Q36" s="107"/>
      <c r="R36" s="107"/>
      <c r="S36" s="107"/>
      <c r="T36" s="107">
        <f>K36*O36</f>
        <v>1167.5</v>
      </c>
      <c r="U36" s="107"/>
      <c r="V36" s="107"/>
      <c r="W36" s="107"/>
      <c r="X36" s="107"/>
      <c r="AG36" s="99">
        <f>T36+T37</f>
        <v>2556.56</v>
      </c>
      <c r="AI36" s="18"/>
      <c r="AJ36" s="101">
        <v>810.49</v>
      </c>
      <c r="AL36" s="103">
        <f>AG36/AJ36</f>
        <v>3.154</v>
      </c>
    </row>
    <row r="37" spans="1:38" ht="12.75" customHeight="1">
      <c r="A37" s="89"/>
      <c r="B37" s="91"/>
      <c r="C37" s="151"/>
      <c r="D37" s="152"/>
      <c r="E37" s="152"/>
      <c r="F37" s="152"/>
      <c r="G37" s="153"/>
      <c r="H37" s="68" t="s">
        <v>11</v>
      </c>
      <c r="I37" s="105" t="s">
        <v>12</v>
      </c>
      <c r="J37" s="106"/>
      <c r="K37" s="107">
        <f>K19</f>
        <v>6752.83</v>
      </c>
      <c r="L37" s="107"/>
      <c r="M37" s="107"/>
      <c r="N37" s="107"/>
      <c r="O37" s="116">
        <f>O36*O19</f>
        <v>0.2057</v>
      </c>
      <c r="P37" s="116"/>
      <c r="Q37" s="116"/>
      <c r="R37" s="116"/>
      <c r="S37" s="116"/>
      <c r="T37" s="107">
        <f>K37*O37</f>
        <v>1389.06</v>
      </c>
      <c r="U37" s="107"/>
      <c r="V37" s="107"/>
      <c r="W37" s="107"/>
      <c r="X37" s="107"/>
      <c r="AG37" s="100"/>
      <c r="AI37" s="18"/>
      <c r="AJ37" s="102"/>
      <c r="AL37" s="104"/>
    </row>
    <row r="38" spans="4:35" ht="12.75" hidden="1">
      <c r="D38" s="63"/>
      <c r="E38" s="63"/>
      <c r="F38" s="63"/>
      <c r="G38" s="63"/>
      <c r="H38" s="63"/>
      <c r="I38" s="63"/>
      <c r="J38" s="63"/>
      <c r="AG38" s="14"/>
      <c r="AI38" s="18"/>
    </row>
    <row r="39" spans="1:33" s="19" customFormat="1" ht="38.25" customHeight="1" hidden="1">
      <c r="A39" s="108" t="s">
        <v>39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</row>
    <row r="40" spans="1:35" ht="51" customHeight="1" hidden="1">
      <c r="A40" s="117" t="s">
        <v>5</v>
      </c>
      <c r="B40" s="118"/>
      <c r="C40" s="119" t="s">
        <v>27</v>
      </c>
      <c r="D40" s="120"/>
      <c r="E40" s="120"/>
      <c r="F40" s="120"/>
      <c r="G40" s="120"/>
      <c r="H40" s="121"/>
      <c r="I40" s="122" t="s">
        <v>6</v>
      </c>
      <c r="J40" s="122"/>
      <c r="K40" s="122" t="s">
        <v>28</v>
      </c>
      <c r="L40" s="122"/>
      <c r="M40" s="122"/>
      <c r="N40" s="122"/>
      <c r="O40" s="122" t="str">
        <f>+O32</f>
        <v>Норматив
 горячей воды
куб.м. ** Гкал/куб.м</v>
      </c>
      <c r="P40" s="122"/>
      <c r="Q40" s="122"/>
      <c r="R40" s="122"/>
      <c r="S40" s="122"/>
      <c r="T40" s="122" t="s">
        <v>7</v>
      </c>
      <c r="U40" s="122"/>
      <c r="V40" s="122"/>
      <c r="W40" s="122"/>
      <c r="X40" s="122"/>
      <c r="AG40" s="14"/>
      <c r="AI40" s="18"/>
    </row>
    <row r="41" spans="1:38" ht="12.75" customHeight="1" hidden="1">
      <c r="A41" s="123">
        <v>1</v>
      </c>
      <c r="B41" s="124"/>
      <c r="C41" s="123">
        <v>2</v>
      </c>
      <c r="D41" s="125"/>
      <c r="E41" s="125"/>
      <c r="F41" s="125"/>
      <c r="G41" s="125"/>
      <c r="H41" s="124"/>
      <c r="I41" s="126">
        <v>3</v>
      </c>
      <c r="J41" s="126"/>
      <c r="K41" s="126">
        <v>4</v>
      </c>
      <c r="L41" s="126"/>
      <c r="M41" s="126"/>
      <c r="N41" s="126"/>
      <c r="O41" s="126">
        <v>5</v>
      </c>
      <c r="P41" s="126"/>
      <c r="Q41" s="126"/>
      <c r="R41" s="126"/>
      <c r="S41" s="126"/>
      <c r="T41" s="126">
        <v>6</v>
      </c>
      <c r="U41" s="126"/>
      <c r="V41" s="126"/>
      <c r="W41" s="126"/>
      <c r="X41" s="126"/>
      <c r="AG41" s="14"/>
      <c r="AI41" s="18"/>
      <c r="AJ41" s="14"/>
      <c r="AL41" s="14"/>
    </row>
    <row r="42" spans="1:38" ht="12.75" customHeight="1" hidden="1">
      <c r="A42" s="109" t="s">
        <v>8</v>
      </c>
      <c r="B42" s="88"/>
      <c r="C42" s="148" t="s">
        <v>77</v>
      </c>
      <c r="D42" s="149"/>
      <c r="E42" s="149"/>
      <c r="F42" s="149"/>
      <c r="G42" s="150"/>
      <c r="H42" s="68" t="s">
        <v>9</v>
      </c>
      <c r="I42" s="105" t="s">
        <v>10</v>
      </c>
      <c r="J42" s="106"/>
      <c r="K42" s="107">
        <f>K16</f>
        <v>360.34</v>
      </c>
      <c r="L42" s="107"/>
      <c r="M42" s="107"/>
      <c r="N42" s="107"/>
      <c r="O42" s="116">
        <v>3.19</v>
      </c>
      <c r="P42" s="116"/>
      <c r="Q42" s="116"/>
      <c r="R42" s="116"/>
      <c r="S42" s="116"/>
      <c r="T42" s="107">
        <f>K42*O42</f>
        <v>1149.48</v>
      </c>
      <c r="U42" s="107"/>
      <c r="V42" s="107"/>
      <c r="W42" s="107"/>
      <c r="X42" s="107"/>
      <c r="AG42" s="99">
        <f>T42+T43</f>
        <v>2627</v>
      </c>
      <c r="AI42" s="18"/>
      <c r="AJ42" s="101">
        <v>777.52</v>
      </c>
      <c r="AL42" s="103">
        <f>AG42/AJ42</f>
        <v>3.379</v>
      </c>
    </row>
    <row r="43" spans="1:38" ht="12.75" customHeight="1" hidden="1">
      <c r="A43" s="89"/>
      <c r="B43" s="91"/>
      <c r="C43" s="151"/>
      <c r="D43" s="152"/>
      <c r="E43" s="152"/>
      <c r="F43" s="152"/>
      <c r="G43" s="153"/>
      <c r="H43" s="68" t="s">
        <v>11</v>
      </c>
      <c r="I43" s="105" t="s">
        <v>12</v>
      </c>
      <c r="J43" s="106"/>
      <c r="K43" s="107">
        <f>K17</f>
        <v>6752.83</v>
      </c>
      <c r="L43" s="107"/>
      <c r="M43" s="107"/>
      <c r="N43" s="107"/>
      <c r="O43" s="116">
        <f>O42*O17</f>
        <v>0.2188</v>
      </c>
      <c r="P43" s="116"/>
      <c r="Q43" s="116"/>
      <c r="R43" s="116"/>
      <c r="S43" s="116"/>
      <c r="T43" s="107">
        <f>K43*O43</f>
        <v>1477.52</v>
      </c>
      <c r="U43" s="107"/>
      <c r="V43" s="107"/>
      <c r="W43" s="107"/>
      <c r="X43" s="107"/>
      <c r="AG43" s="100"/>
      <c r="AI43" s="18"/>
      <c r="AJ43" s="102"/>
      <c r="AL43" s="104"/>
    </row>
    <row r="44" spans="1:38" ht="12.75" customHeight="1" hidden="1">
      <c r="A44" s="109" t="s">
        <v>8</v>
      </c>
      <c r="B44" s="88"/>
      <c r="C44" s="148" t="s">
        <v>78</v>
      </c>
      <c r="D44" s="149"/>
      <c r="E44" s="149"/>
      <c r="F44" s="149"/>
      <c r="G44" s="150"/>
      <c r="H44" s="68" t="s">
        <v>9</v>
      </c>
      <c r="I44" s="105" t="s">
        <v>10</v>
      </c>
      <c r="J44" s="106"/>
      <c r="K44" s="107">
        <f>K18</f>
        <v>360.34</v>
      </c>
      <c r="L44" s="107"/>
      <c r="M44" s="107"/>
      <c r="N44" s="107"/>
      <c r="O44" s="116">
        <v>3.19</v>
      </c>
      <c r="P44" s="116"/>
      <c r="Q44" s="116"/>
      <c r="R44" s="116"/>
      <c r="S44" s="116"/>
      <c r="T44" s="107">
        <f>K44*O44</f>
        <v>1149.48</v>
      </c>
      <c r="U44" s="107"/>
      <c r="V44" s="107"/>
      <c r="W44" s="107"/>
      <c r="X44" s="107"/>
      <c r="AG44" s="99">
        <f>T44+T45</f>
        <v>2517.6</v>
      </c>
      <c r="AI44" s="18"/>
      <c r="AJ44" s="101">
        <v>777.52</v>
      </c>
      <c r="AL44" s="103">
        <f>AG44/AJ44</f>
        <v>3.238</v>
      </c>
    </row>
    <row r="45" spans="1:38" ht="12.75" customHeight="1" hidden="1">
      <c r="A45" s="89"/>
      <c r="B45" s="91"/>
      <c r="C45" s="151"/>
      <c r="D45" s="152"/>
      <c r="E45" s="152"/>
      <c r="F45" s="152"/>
      <c r="G45" s="153"/>
      <c r="H45" s="68" t="s">
        <v>11</v>
      </c>
      <c r="I45" s="105" t="s">
        <v>12</v>
      </c>
      <c r="J45" s="106"/>
      <c r="K45" s="107">
        <f>K19</f>
        <v>6752.83</v>
      </c>
      <c r="L45" s="107"/>
      <c r="M45" s="107"/>
      <c r="N45" s="107"/>
      <c r="O45" s="116">
        <f>O44*O19</f>
        <v>0.2026</v>
      </c>
      <c r="P45" s="116"/>
      <c r="Q45" s="116"/>
      <c r="R45" s="116"/>
      <c r="S45" s="116"/>
      <c r="T45" s="107">
        <f>K45*O45</f>
        <v>1368.12</v>
      </c>
      <c r="U45" s="107"/>
      <c r="V45" s="107"/>
      <c r="W45" s="107"/>
      <c r="X45" s="107"/>
      <c r="AG45" s="100"/>
      <c r="AI45" s="18"/>
      <c r="AJ45" s="102"/>
      <c r="AL45" s="104"/>
    </row>
    <row r="46" spans="4:35" ht="12.75" hidden="1">
      <c r="D46" s="63"/>
      <c r="E46" s="63"/>
      <c r="F46" s="63"/>
      <c r="G46" s="63"/>
      <c r="H46" s="63"/>
      <c r="I46" s="63"/>
      <c r="J46" s="63"/>
      <c r="AG46" s="14"/>
      <c r="AI46" s="18"/>
    </row>
    <row r="47" spans="1:33" s="19" customFormat="1" ht="39.75" customHeight="1">
      <c r="A47" s="108" t="s">
        <v>40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</row>
    <row r="48" spans="1:35" ht="51" customHeight="1" hidden="1">
      <c r="A48" s="117" t="s">
        <v>5</v>
      </c>
      <c r="B48" s="118"/>
      <c r="C48" s="119" t="s">
        <v>27</v>
      </c>
      <c r="D48" s="120"/>
      <c r="E48" s="120"/>
      <c r="F48" s="120"/>
      <c r="G48" s="120"/>
      <c r="H48" s="121"/>
      <c r="I48" s="122" t="s">
        <v>6</v>
      </c>
      <c r="J48" s="122"/>
      <c r="K48" s="122" t="s">
        <v>28</v>
      </c>
      <c r="L48" s="122"/>
      <c r="M48" s="122"/>
      <c r="N48" s="122"/>
      <c r="O48" s="122" t="str">
        <f>+O40</f>
        <v>Норматив
 горячей воды
куб.м. ** Гкал/куб.м</v>
      </c>
      <c r="P48" s="122"/>
      <c r="Q48" s="122"/>
      <c r="R48" s="122"/>
      <c r="S48" s="122"/>
      <c r="T48" s="122" t="s">
        <v>7</v>
      </c>
      <c r="U48" s="122"/>
      <c r="V48" s="122"/>
      <c r="W48" s="122"/>
      <c r="X48" s="122"/>
      <c r="AG48" s="14"/>
      <c r="AI48" s="18"/>
    </row>
    <row r="49" spans="1:38" ht="12.75" customHeight="1" hidden="1">
      <c r="A49" s="123">
        <v>1</v>
      </c>
      <c r="B49" s="124"/>
      <c r="C49" s="123">
        <v>2</v>
      </c>
      <c r="D49" s="125"/>
      <c r="E49" s="125"/>
      <c r="F49" s="125"/>
      <c r="G49" s="125"/>
      <c r="H49" s="124"/>
      <c r="I49" s="126">
        <v>3</v>
      </c>
      <c r="J49" s="126"/>
      <c r="K49" s="126">
        <v>4</v>
      </c>
      <c r="L49" s="126"/>
      <c r="M49" s="126"/>
      <c r="N49" s="126"/>
      <c r="O49" s="126">
        <v>5</v>
      </c>
      <c r="P49" s="126"/>
      <c r="Q49" s="126"/>
      <c r="R49" s="126"/>
      <c r="S49" s="126"/>
      <c r="T49" s="126">
        <v>6</v>
      </c>
      <c r="U49" s="126"/>
      <c r="V49" s="126"/>
      <c r="W49" s="126"/>
      <c r="X49" s="126"/>
      <c r="AG49" s="14"/>
      <c r="AI49" s="18"/>
      <c r="AJ49" s="14"/>
      <c r="AL49" s="14"/>
    </row>
    <row r="50" spans="1:38" ht="12.75" customHeight="1">
      <c r="A50" s="109" t="s">
        <v>8</v>
      </c>
      <c r="B50" s="88"/>
      <c r="C50" s="148" t="s">
        <v>77</v>
      </c>
      <c r="D50" s="149"/>
      <c r="E50" s="149"/>
      <c r="F50" s="149"/>
      <c r="G50" s="150"/>
      <c r="H50" s="68" t="s">
        <v>9</v>
      </c>
      <c r="I50" s="105" t="s">
        <v>10</v>
      </c>
      <c r="J50" s="106"/>
      <c r="K50" s="107">
        <f>K16</f>
        <v>360.34</v>
      </c>
      <c r="L50" s="107"/>
      <c r="M50" s="107"/>
      <c r="N50" s="107"/>
      <c r="O50" s="154">
        <v>2.63</v>
      </c>
      <c r="P50" s="154"/>
      <c r="Q50" s="154"/>
      <c r="R50" s="154"/>
      <c r="S50" s="154"/>
      <c r="T50" s="107">
        <f>K50*O50</f>
        <v>947.69</v>
      </c>
      <c r="U50" s="107"/>
      <c r="V50" s="107"/>
      <c r="W50" s="107"/>
      <c r="X50" s="107"/>
      <c r="AG50" s="99">
        <f>T50+T51</f>
        <v>2165.9</v>
      </c>
      <c r="AI50" s="18"/>
      <c r="AJ50" s="101">
        <v>693.58</v>
      </c>
      <c r="AL50" s="103">
        <f>AG50/AJ50</f>
        <v>3.123</v>
      </c>
    </row>
    <row r="51" spans="1:38" ht="12.75" customHeight="1">
      <c r="A51" s="89"/>
      <c r="B51" s="91"/>
      <c r="C51" s="151"/>
      <c r="D51" s="152"/>
      <c r="E51" s="152"/>
      <c r="F51" s="152"/>
      <c r="G51" s="153"/>
      <c r="H51" s="68" t="s">
        <v>11</v>
      </c>
      <c r="I51" s="105" t="s">
        <v>12</v>
      </c>
      <c r="J51" s="106"/>
      <c r="K51" s="107">
        <f>K17</f>
        <v>6752.83</v>
      </c>
      <c r="L51" s="107"/>
      <c r="M51" s="107"/>
      <c r="N51" s="107"/>
      <c r="O51" s="116">
        <f>O50*O17</f>
        <v>0.1804</v>
      </c>
      <c r="P51" s="116"/>
      <c r="Q51" s="116"/>
      <c r="R51" s="116"/>
      <c r="S51" s="116"/>
      <c r="T51" s="107">
        <f>K51*O51</f>
        <v>1218.21</v>
      </c>
      <c r="U51" s="107"/>
      <c r="V51" s="107"/>
      <c r="W51" s="107"/>
      <c r="X51" s="107"/>
      <c r="AG51" s="100"/>
      <c r="AI51" s="18"/>
      <c r="AJ51" s="102"/>
      <c r="AL51" s="104"/>
    </row>
    <row r="52" spans="1:38" ht="12.75" customHeight="1">
      <c r="A52" s="109" t="s">
        <v>8</v>
      </c>
      <c r="B52" s="88"/>
      <c r="C52" s="148" t="s">
        <v>78</v>
      </c>
      <c r="D52" s="149"/>
      <c r="E52" s="149"/>
      <c r="F52" s="149"/>
      <c r="G52" s="150"/>
      <c r="H52" s="68" t="s">
        <v>9</v>
      </c>
      <c r="I52" s="105" t="s">
        <v>10</v>
      </c>
      <c r="J52" s="106"/>
      <c r="K52" s="107">
        <f>K18</f>
        <v>360.34</v>
      </c>
      <c r="L52" s="107"/>
      <c r="M52" s="107"/>
      <c r="N52" s="107"/>
      <c r="O52" s="107">
        <v>2.63</v>
      </c>
      <c r="P52" s="107"/>
      <c r="Q52" s="107"/>
      <c r="R52" s="107"/>
      <c r="S52" s="107"/>
      <c r="T52" s="107">
        <f>K52*O52</f>
        <v>947.69</v>
      </c>
      <c r="U52" s="107"/>
      <c r="V52" s="107"/>
      <c r="W52" s="107"/>
      <c r="X52" s="107"/>
      <c r="AG52" s="99">
        <f>T52+T53</f>
        <v>2075.41</v>
      </c>
      <c r="AI52" s="18"/>
      <c r="AJ52" s="101">
        <v>693.58</v>
      </c>
      <c r="AL52" s="103">
        <f>AG52/AJ52</f>
        <v>2.992</v>
      </c>
    </row>
    <row r="53" spans="1:38" ht="12.75" customHeight="1">
      <c r="A53" s="89"/>
      <c r="B53" s="91"/>
      <c r="C53" s="151"/>
      <c r="D53" s="152"/>
      <c r="E53" s="152"/>
      <c r="F53" s="152"/>
      <c r="G53" s="153"/>
      <c r="H53" s="68" t="s">
        <v>11</v>
      </c>
      <c r="I53" s="105" t="s">
        <v>12</v>
      </c>
      <c r="J53" s="106"/>
      <c r="K53" s="107">
        <f>K19</f>
        <v>6752.83</v>
      </c>
      <c r="L53" s="107"/>
      <c r="M53" s="107"/>
      <c r="N53" s="107"/>
      <c r="O53" s="116">
        <f>O52*O19</f>
        <v>0.167</v>
      </c>
      <c r="P53" s="116"/>
      <c r="Q53" s="116"/>
      <c r="R53" s="116"/>
      <c r="S53" s="116"/>
      <c r="T53" s="107">
        <f>K53*O53</f>
        <v>1127.72</v>
      </c>
      <c r="U53" s="107"/>
      <c r="V53" s="107"/>
      <c r="W53" s="107"/>
      <c r="X53" s="107"/>
      <c r="AG53" s="100"/>
      <c r="AI53" s="18"/>
      <c r="AJ53" s="102"/>
      <c r="AL53" s="104"/>
    </row>
    <row r="54" spans="4:35" ht="12.75" hidden="1">
      <c r="D54" s="63"/>
      <c r="E54" s="63"/>
      <c r="F54" s="63"/>
      <c r="G54" s="63"/>
      <c r="H54" s="63"/>
      <c r="I54" s="63"/>
      <c r="J54" s="63"/>
      <c r="AG54" s="14"/>
      <c r="AI54" s="18"/>
    </row>
    <row r="55" spans="1:33" s="19" customFormat="1" ht="37.5" customHeight="1" hidden="1">
      <c r="A55" s="108" t="s">
        <v>41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</row>
    <row r="56" spans="1:35" ht="51" customHeight="1" hidden="1">
      <c r="A56" s="117" t="s">
        <v>5</v>
      </c>
      <c r="B56" s="118"/>
      <c r="C56" s="119" t="s">
        <v>27</v>
      </c>
      <c r="D56" s="120"/>
      <c r="E56" s="120"/>
      <c r="F56" s="120"/>
      <c r="G56" s="120"/>
      <c r="H56" s="121"/>
      <c r="I56" s="122" t="s">
        <v>6</v>
      </c>
      <c r="J56" s="122"/>
      <c r="K56" s="122" t="s">
        <v>28</v>
      </c>
      <c r="L56" s="122"/>
      <c r="M56" s="122"/>
      <c r="N56" s="122"/>
      <c r="O56" s="122" t="str">
        <f>+O48</f>
        <v>Норматив
 горячей воды
куб.м. ** Гкал/куб.м</v>
      </c>
      <c r="P56" s="122"/>
      <c r="Q56" s="122"/>
      <c r="R56" s="122"/>
      <c r="S56" s="122"/>
      <c r="T56" s="122" t="s">
        <v>7</v>
      </c>
      <c r="U56" s="122"/>
      <c r="V56" s="122"/>
      <c r="W56" s="122"/>
      <c r="X56" s="122"/>
      <c r="AG56" s="14"/>
      <c r="AI56" s="18"/>
    </row>
    <row r="57" spans="1:38" ht="12.75" customHeight="1" hidden="1">
      <c r="A57" s="123">
        <v>1</v>
      </c>
      <c r="B57" s="124"/>
      <c r="C57" s="123">
        <v>2</v>
      </c>
      <c r="D57" s="125"/>
      <c r="E57" s="125"/>
      <c r="F57" s="125"/>
      <c r="G57" s="125"/>
      <c r="H57" s="124"/>
      <c r="I57" s="126">
        <v>3</v>
      </c>
      <c r="J57" s="126"/>
      <c r="K57" s="126">
        <v>4</v>
      </c>
      <c r="L57" s="126"/>
      <c r="M57" s="126"/>
      <c r="N57" s="126"/>
      <c r="O57" s="126">
        <v>5</v>
      </c>
      <c r="P57" s="126"/>
      <c r="Q57" s="126"/>
      <c r="R57" s="126"/>
      <c r="S57" s="126"/>
      <c r="T57" s="126">
        <v>6</v>
      </c>
      <c r="U57" s="126"/>
      <c r="V57" s="126"/>
      <c r="W57" s="126"/>
      <c r="X57" s="126"/>
      <c r="AG57" s="14"/>
      <c r="AI57" s="18"/>
      <c r="AJ57" s="14"/>
      <c r="AL57" s="14"/>
    </row>
    <row r="58" spans="1:38" ht="12.75" customHeight="1" hidden="1">
      <c r="A58" s="109" t="s">
        <v>8</v>
      </c>
      <c r="B58" s="88"/>
      <c r="C58" s="148" t="s">
        <v>77</v>
      </c>
      <c r="D58" s="149"/>
      <c r="E58" s="149"/>
      <c r="F58" s="149"/>
      <c r="G58" s="150"/>
      <c r="H58" s="68" t="s">
        <v>9</v>
      </c>
      <c r="I58" s="105" t="s">
        <v>10</v>
      </c>
      <c r="J58" s="106"/>
      <c r="K58" s="107">
        <f>K16</f>
        <v>360.34</v>
      </c>
      <c r="L58" s="107"/>
      <c r="M58" s="107"/>
      <c r="N58" s="107"/>
      <c r="O58" s="116">
        <v>1.69</v>
      </c>
      <c r="P58" s="116"/>
      <c r="Q58" s="116"/>
      <c r="R58" s="116"/>
      <c r="S58" s="116"/>
      <c r="T58" s="107">
        <f>K58*O58</f>
        <v>608.97</v>
      </c>
      <c r="U58" s="107"/>
      <c r="V58" s="107"/>
      <c r="W58" s="107"/>
      <c r="X58" s="107"/>
      <c r="AG58" s="99">
        <f>T58+T59</f>
        <v>1391.62</v>
      </c>
      <c r="AI58" s="18"/>
      <c r="AJ58" s="101">
        <v>609.59</v>
      </c>
      <c r="AL58" s="103">
        <f>AG58/AJ58</f>
        <v>2.283</v>
      </c>
    </row>
    <row r="59" spans="1:38" ht="12.75" customHeight="1" hidden="1">
      <c r="A59" s="89"/>
      <c r="B59" s="91"/>
      <c r="C59" s="151"/>
      <c r="D59" s="152"/>
      <c r="E59" s="152"/>
      <c r="F59" s="152"/>
      <c r="G59" s="153"/>
      <c r="H59" s="68" t="s">
        <v>11</v>
      </c>
      <c r="I59" s="105" t="s">
        <v>12</v>
      </c>
      <c r="J59" s="106"/>
      <c r="K59" s="107">
        <f>K17</f>
        <v>6752.83</v>
      </c>
      <c r="L59" s="107"/>
      <c r="M59" s="107"/>
      <c r="N59" s="107"/>
      <c r="O59" s="116">
        <f>O58*O17</f>
        <v>0.1159</v>
      </c>
      <c r="P59" s="116"/>
      <c r="Q59" s="116"/>
      <c r="R59" s="116"/>
      <c r="S59" s="116"/>
      <c r="T59" s="107">
        <f>K59*O59</f>
        <v>782.65</v>
      </c>
      <c r="U59" s="107"/>
      <c r="V59" s="107"/>
      <c r="W59" s="107"/>
      <c r="X59" s="107"/>
      <c r="AG59" s="100"/>
      <c r="AI59" s="18"/>
      <c r="AJ59" s="102"/>
      <c r="AL59" s="104"/>
    </row>
    <row r="60" spans="1:38" ht="12.75" customHeight="1" hidden="1">
      <c r="A60" s="109" t="s">
        <v>8</v>
      </c>
      <c r="B60" s="88"/>
      <c r="C60" s="148" t="s">
        <v>78</v>
      </c>
      <c r="D60" s="149"/>
      <c r="E60" s="149"/>
      <c r="F60" s="149"/>
      <c r="G60" s="150"/>
      <c r="H60" s="68" t="s">
        <v>9</v>
      </c>
      <c r="I60" s="105" t="s">
        <v>10</v>
      </c>
      <c r="J60" s="106"/>
      <c r="K60" s="107">
        <f>K18</f>
        <v>360.34</v>
      </c>
      <c r="L60" s="107"/>
      <c r="M60" s="107"/>
      <c r="N60" s="107"/>
      <c r="O60" s="116">
        <v>1.69</v>
      </c>
      <c r="P60" s="116"/>
      <c r="Q60" s="116"/>
      <c r="R60" s="116"/>
      <c r="S60" s="116"/>
      <c r="T60" s="107">
        <f>K60*O60</f>
        <v>608.97</v>
      </c>
      <c r="U60" s="107"/>
      <c r="V60" s="107"/>
      <c r="W60" s="107"/>
      <c r="X60" s="107"/>
      <c r="AG60" s="99">
        <f>T60+T61</f>
        <v>1333.55</v>
      </c>
      <c r="AI60" s="18"/>
      <c r="AJ60" s="101">
        <v>609.59</v>
      </c>
      <c r="AL60" s="103">
        <f>AG60/AJ60</f>
        <v>2.188</v>
      </c>
    </row>
    <row r="61" spans="1:38" ht="12.75" customHeight="1" hidden="1">
      <c r="A61" s="89"/>
      <c r="B61" s="91"/>
      <c r="C61" s="151"/>
      <c r="D61" s="152"/>
      <c r="E61" s="152"/>
      <c r="F61" s="152"/>
      <c r="G61" s="153"/>
      <c r="H61" s="68" t="s">
        <v>11</v>
      </c>
      <c r="I61" s="105" t="s">
        <v>12</v>
      </c>
      <c r="J61" s="106"/>
      <c r="K61" s="107">
        <f>K19</f>
        <v>6752.83</v>
      </c>
      <c r="L61" s="107"/>
      <c r="M61" s="107"/>
      <c r="N61" s="107"/>
      <c r="O61" s="116">
        <f>O60*O19</f>
        <v>0.1073</v>
      </c>
      <c r="P61" s="116"/>
      <c r="Q61" s="116"/>
      <c r="R61" s="116"/>
      <c r="S61" s="116"/>
      <c r="T61" s="107">
        <f>K61*O61</f>
        <v>724.58</v>
      </c>
      <c r="U61" s="107"/>
      <c r="V61" s="107"/>
      <c r="W61" s="107"/>
      <c r="X61" s="107"/>
      <c r="AG61" s="100"/>
      <c r="AI61" s="18"/>
      <c r="AJ61" s="102"/>
      <c r="AL61" s="104"/>
    </row>
    <row r="62" spans="4:35" ht="12.75" hidden="1">
      <c r="D62" s="63"/>
      <c r="E62" s="63"/>
      <c r="F62" s="63"/>
      <c r="G62" s="63"/>
      <c r="H62" s="63"/>
      <c r="I62" s="63"/>
      <c r="J62" s="63"/>
      <c r="AG62" s="14"/>
      <c r="AI62" s="18"/>
    </row>
    <row r="63" spans="1:33" s="19" customFormat="1" ht="30" customHeight="1" hidden="1">
      <c r="A63" s="108" t="s">
        <v>42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5" ht="51" customHeight="1" hidden="1">
      <c r="A64" s="117" t="s">
        <v>5</v>
      </c>
      <c r="B64" s="118"/>
      <c r="C64" s="119" t="s">
        <v>27</v>
      </c>
      <c r="D64" s="120"/>
      <c r="E64" s="120"/>
      <c r="F64" s="120"/>
      <c r="G64" s="120"/>
      <c r="H64" s="121"/>
      <c r="I64" s="122" t="s">
        <v>6</v>
      </c>
      <c r="J64" s="122"/>
      <c r="K64" s="122" t="s">
        <v>28</v>
      </c>
      <c r="L64" s="122"/>
      <c r="M64" s="122"/>
      <c r="N64" s="122"/>
      <c r="O64" s="122" t="str">
        <f>+O56</f>
        <v>Норматив
 горячей воды
куб.м. ** Гкал/куб.м</v>
      </c>
      <c r="P64" s="122"/>
      <c r="Q64" s="122"/>
      <c r="R64" s="122"/>
      <c r="S64" s="122"/>
      <c r="T64" s="122" t="s">
        <v>7</v>
      </c>
      <c r="U64" s="122"/>
      <c r="V64" s="122"/>
      <c r="W64" s="122"/>
      <c r="X64" s="122"/>
      <c r="AG64" s="14"/>
      <c r="AI64" s="18"/>
    </row>
    <row r="65" spans="1:38" ht="12.75" customHeight="1" hidden="1">
      <c r="A65" s="123">
        <v>1</v>
      </c>
      <c r="B65" s="124"/>
      <c r="C65" s="123">
        <v>2</v>
      </c>
      <c r="D65" s="125"/>
      <c r="E65" s="125"/>
      <c r="F65" s="125"/>
      <c r="G65" s="125"/>
      <c r="H65" s="124"/>
      <c r="I65" s="126">
        <v>3</v>
      </c>
      <c r="J65" s="126"/>
      <c r="K65" s="126">
        <v>4</v>
      </c>
      <c r="L65" s="126"/>
      <c r="M65" s="126"/>
      <c r="N65" s="126"/>
      <c r="O65" s="126">
        <v>5</v>
      </c>
      <c r="P65" s="126"/>
      <c r="Q65" s="126"/>
      <c r="R65" s="126"/>
      <c r="S65" s="126"/>
      <c r="T65" s="126">
        <v>6</v>
      </c>
      <c r="U65" s="126"/>
      <c r="V65" s="126"/>
      <c r="W65" s="126"/>
      <c r="X65" s="126"/>
      <c r="AG65" s="14"/>
      <c r="AI65" s="18"/>
      <c r="AJ65" s="14"/>
      <c r="AL65" s="14"/>
    </row>
    <row r="66" spans="1:38" ht="12.75" customHeight="1" hidden="1">
      <c r="A66" s="109" t="s">
        <v>8</v>
      </c>
      <c r="B66" s="88"/>
      <c r="C66" s="148" t="s">
        <v>77</v>
      </c>
      <c r="D66" s="149"/>
      <c r="E66" s="149"/>
      <c r="F66" s="149"/>
      <c r="G66" s="150"/>
      <c r="H66" s="68" t="s">
        <v>9</v>
      </c>
      <c r="I66" s="105" t="s">
        <v>10</v>
      </c>
      <c r="J66" s="106"/>
      <c r="K66" s="107">
        <f>K16</f>
        <v>360.34</v>
      </c>
      <c r="L66" s="107"/>
      <c r="M66" s="107"/>
      <c r="N66" s="107"/>
      <c r="O66" s="116">
        <v>1.24</v>
      </c>
      <c r="P66" s="116"/>
      <c r="Q66" s="116"/>
      <c r="R66" s="116"/>
      <c r="S66" s="116"/>
      <c r="T66" s="107">
        <f>K66*O66</f>
        <v>446.82</v>
      </c>
      <c r="U66" s="107"/>
      <c r="V66" s="107"/>
      <c r="W66" s="107"/>
      <c r="X66" s="107"/>
      <c r="AG66" s="99">
        <f>T66+T67</f>
        <v>1021.49</v>
      </c>
      <c r="AI66" s="18"/>
      <c r="AJ66" s="101">
        <v>440.15</v>
      </c>
      <c r="AL66" s="103">
        <f>AG66/AJ66</f>
        <v>2.321</v>
      </c>
    </row>
    <row r="67" spans="1:38" ht="12.75" customHeight="1" hidden="1">
      <c r="A67" s="89"/>
      <c r="B67" s="91"/>
      <c r="C67" s="151"/>
      <c r="D67" s="152"/>
      <c r="E67" s="152"/>
      <c r="F67" s="152"/>
      <c r="G67" s="153"/>
      <c r="H67" s="68" t="s">
        <v>11</v>
      </c>
      <c r="I67" s="105" t="s">
        <v>12</v>
      </c>
      <c r="J67" s="106"/>
      <c r="K67" s="107">
        <f>K17</f>
        <v>6752.83</v>
      </c>
      <c r="L67" s="107"/>
      <c r="M67" s="107"/>
      <c r="N67" s="107"/>
      <c r="O67" s="116">
        <f>O66*O17</f>
        <v>0.0851</v>
      </c>
      <c r="P67" s="116"/>
      <c r="Q67" s="116"/>
      <c r="R67" s="116"/>
      <c r="S67" s="116"/>
      <c r="T67" s="107">
        <f>K67*O67</f>
        <v>574.67</v>
      </c>
      <c r="U67" s="107"/>
      <c r="V67" s="107"/>
      <c r="W67" s="107"/>
      <c r="X67" s="107"/>
      <c r="AG67" s="100"/>
      <c r="AI67" s="18"/>
      <c r="AJ67" s="102"/>
      <c r="AL67" s="104"/>
    </row>
    <row r="68" spans="1:38" ht="12.75" customHeight="1" hidden="1">
      <c r="A68" s="109" t="s">
        <v>8</v>
      </c>
      <c r="B68" s="88"/>
      <c r="C68" s="148" t="s">
        <v>78</v>
      </c>
      <c r="D68" s="149"/>
      <c r="E68" s="149"/>
      <c r="F68" s="149"/>
      <c r="G68" s="150"/>
      <c r="H68" s="68" t="s">
        <v>9</v>
      </c>
      <c r="I68" s="105" t="s">
        <v>10</v>
      </c>
      <c r="J68" s="106"/>
      <c r="K68" s="107">
        <f>K18</f>
        <v>360.34</v>
      </c>
      <c r="L68" s="107"/>
      <c r="M68" s="107"/>
      <c r="N68" s="107"/>
      <c r="O68" s="116">
        <v>1.24</v>
      </c>
      <c r="P68" s="116"/>
      <c r="Q68" s="116"/>
      <c r="R68" s="116"/>
      <c r="S68" s="116"/>
      <c r="T68" s="107">
        <f>K68*O68</f>
        <v>446.82</v>
      </c>
      <c r="U68" s="107"/>
      <c r="V68" s="107"/>
      <c r="W68" s="107"/>
      <c r="X68" s="107"/>
      <c r="AG68" s="99">
        <f>T68+T69</f>
        <v>978.27</v>
      </c>
      <c r="AI68" s="18"/>
      <c r="AJ68" s="101">
        <v>440.15</v>
      </c>
      <c r="AL68" s="103">
        <f>AG68/AJ68</f>
        <v>2.223</v>
      </c>
    </row>
    <row r="69" spans="1:38" ht="12.75" customHeight="1" hidden="1">
      <c r="A69" s="89"/>
      <c r="B69" s="91"/>
      <c r="C69" s="151"/>
      <c r="D69" s="152"/>
      <c r="E69" s="152"/>
      <c r="F69" s="152"/>
      <c r="G69" s="153"/>
      <c r="H69" s="68" t="s">
        <v>11</v>
      </c>
      <c r="I69" s="105" t="s">
        <v>12</v>
      </c>
      <c r="J69" s="106"/>
      <c r="K69" s="107">
        <f>K19</f>
        <v>6752.83</v>
      </c>
      <c r="L69" s="107"/>
      <c r="M69" s="107"/>
      <c r="N69" s="107"/>
      <c r="O69" s="116">
        <f>O68*O19</f>
        <v>0.0787</v>
      </c>
      <c r="P69" s="116"/>
      <c r="Q69" s="116"/>
      <c r="R69" s="116"/>
      <c r="S69" s="116"/>
      <c r="T69" s="107">
        <f>K69*O69</f>
        <v>531.45</v>
      </c>
      <c r="U69" s="107"/>
      <c r="V69" s="107"/>
      <c r="W69" s="107"/>
      <c r="X69" s="107"/>
      <c r="AG69" s="100"/>
      <c r="AI69" s="18"/>
      <c r="AJ69" s="102"/>
      <c r="AL69" s="104"/>
    </row>
    <row r="70" spans="4:35" ht="12.75" hidden="1">
      <c r="D70" s="63"/>
      <c r="E70" s="63"/>
      <c r="F70" s="63"/>
      <c r="G70" s="63"/>
      <c r="H70" s="63"/>
      <c r="I70" s="63"/>
      <c r="J70" s="63"/>
      <c r="AG70" s="14"/>
      <c r="AI70" s="18"/>
    </row>
    <row r="71" spans="1:33" s="19" customFormat="1" ht="29.25" customHeight="1" hidden="1">
      <c r="A71" s="108" t="s">
        <v>43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</row>
    <row r="72" spans="1:35" ht="51" customHeight="1" hidden="1">
      <c r="A72" s="117" t="s">
        <v>5</v>
      </c>
      <c r="B72" s="118"/>
      <c r="C72" s="119" t="s">
        <v>27</v>
      </c>
      <c r="D72" s="120"/>
      <c r="E72" s="120"/>
      <c r="F72" s="120"/>
      <c r="G72" s="120"/>
      <c r="H72" s="121"/>
      <c r="I72" s="122" t="s">
        <v>6</v>
      </c>
      <c r="J72" s="122"/>
      <c r="K72" s="122" t="s">
        <v>28</v>
      </c>
      <c r="L72" s="122"/>
      <c r="M72" s="122"/>
      <c r="N72" s="122"/>
      <c r="O72" s="122" t="str">
        <f>+O64</f>
        <v>Норматив
 горячей воды
куб.м. ** Гкал/куб.м</v>
      </c>
      <c r="P72" s="122"/>
      <c r="Q72" s="122"/>
      <c r="R72" s="122"/>
      <c r="S72" s="122"/>
      <c r="T72" s="122" t="s">
        <v>7</v>
      </c>
      <c r="U72" s="122"/>
      <c r="V72" s="122"/>
      <c r="W72" s="122"/>
      <c r="X72" s="122"/>
      <c r="AG72" s="14"/>
      <c r="AI72" s="18"/>
    </row>
    <row r="73" spans="1:38" ht="12.75" customHeight="1" hidden="1">
      <c r="A73" s="123">
        <v>1</v>
      </c>
      <c r="B73" s="124"/>
      <c r="C73" s="123">
        <v>2</v>
      </c>
      <c r="D73" s="125"/>
      <c r="E73" s="125"/>
      <c r="F73" s="125"/>
      <c r="G73" s="125"/>
      <c r="H73" s="124"/>
      <c r="I73" s="126">
        <v>3</v>
      </c>
      <c r="J73" s="126"/>
      <c r="K73" s="126">
        <v>4</v>
      </c>
      <c r="L73" s="126"/>
      <c r="M73" s="126"/>
      <c r="N73" s="126"/>
      <c r="O73" s="126">
        <v>5</v>
      </c>
      <c r="P73" s="126"/>
      <c r="Q73" s="126"/>
      <c r="R73" s="126"/>
      <c r="S73" s="126"/>
      <c r="T73" s="126">
        <v>6</v>
      </c>
      <c r="U73" s="126"/>
      <c r="V73" s="126"/>
      <c r="W73" s="126"/>
      <c r="X73" s="126"/>
      <c r="AG73" s="14"/>
      <c r="AI73" s="18"/>
      <c r="AJ73" s="14"/>
      <c r="AL73" s="14"/>
    </row>
    <row r="74" spans="1:38" ht="12.75" customHeight="1" hidden="1">
      <c r="A74" s="109" t="s">
        <v>8</v>
      </c>
      <c r="B74" s="88"/>
      <c r="C74" s="148" t="s">
        <v>77</v>
      </c>
      <c r="D74" s="149"/>
      <c r="E74" s="149"/>
      <c r="F74" s="149"/>
      <c r="G74" s="150"/>
      <c r="H74" s="68" t="s">
        <v>9</v>
      </c>
      <c r="I74" s="105" t="s">
        <v>10</v>
      </c>
      <c r="J74" s="106"/>
      <c r="K74" s="107">
        <f>K16</f>
        <v>360.34</v>
      </c>
      <c r="L74" s="107"/>
      <c r="M74" s="107"/>
      <c r="N74" s="107"/>
      <c r="O74" s="116">
        <v>0.77</v>
      </c>
      <c r="P74" s="116"/>
      <c r="Q74" s="116"/>
      <c r="R74" s="116"/>
      <c r="S74" s="116"/>
      <c r="T74" s="107">
        <f>K74*O74</f>
        <v>277.46</v>
      </c>
      <c r="U74" s="107"/>
      <c r="V74" s="107"/>
      <c r="W74" s="107"/>
      <c r="X74" s="107"/>
      <c r="AG74" s="99">
        <f>T74+T75</f>
        <v>634.01</v>
      </c>
      <c r="AI74" s="18"/>
      <c r="AJ74" s="101">
        <v>440.15</v>
      </c>
      <c r="AL74" s="103">
        <f>AG74/AJ74</f>
        <v>1.44</v>
      </c>
    </row>
    <row r="75" spans="1:38" ht="12.75" customHeight="1" hidden="1">
      <c r="A75" s="89"/>
      <c r="B75" s="91"/>
      <c r="C75" s="151"/>
      <c r="D75" s="152"/>
      <c r="E75" s="152"/>
      <c r="F75" s="152"/>
      <c r="G75" s="153"/>
      <c r="H75" s="68" t="s">
        <v>11</v>
      </c>
      <c r="I75" s="105" t="s">
        <v>12</v>
      </c>
      <c r="J75" s="106"/>
      <c r="K75" s="107">
        <f>K17</f>
        <v>6752.83</v>
      </c>
      <c r="L75" s="107"/>
      <c r="M75" s="107"/>
      <c r="N75" s="107"/>
      <c r="O75" s="116">
        <f>O74*O17</f>
        <v>0.0528</v>
      </c>
      <c r="P75" s="116"/>
      <c r="Q75" s="116"/>
      <c r="R75" s="116"/>
      <c r="S75" s="116"/>
      <c r="T75" s="107">
        <f>K75*O75</f>
        <v>356.55</v>
      </c>
      <c r="U75" s="107"/>
      <c r="V75" s="107"/>
      <c r="W75" s="107"/>
      <c r="X75" s="107"/>
      <c r="AG75" s="100"/>
      <c r="AI75" s="18"/>
      <c r="AJ75" s="102"/>
      <c r="AL75" s="104"/>
    </row>
    <row r="76" spans="1:38" ht="12.75" customHeight="1" hidden="1">
      <c r="A76" s="109" t="s">
        <v>8</v>
      </c>
      <c r="B76" s="88"/>
      <c r="C76" s="148" t="s">
        <v>78</v>
      </c>
      <c r="D76" s="149"/>
      <c r="E76" s="149"/>
      <c r="F76" s="149"/>
      <c r="G76" s="150"/>
      <c r="H76" s="68" t="s">
        <v>9</v>
      </c>
      <c r="I76" s="105" t="s">
        <v>10</v>
      </c>
      <c r="J76" s="106"/>
      <c r="K76" s="107">
        <f>K18</f>
        <v>360.34</v>
      </c>
      <c r="L76" s="107"/>
      <c r="M76" s="107"/>
      <c r="N76" s="107"/>
      <c r="O76" s="116">
        <v>0.77</v>
      </c>
      <c r="P76" s="116"/>
      <c r="Q76" s="116"/>
      <c r="R76" s="116"/>
      <c r="S76" s="116"/>
      <c r="T76" s="107">
        <f>K76*O76</f>
        <v>277.46</v>
      </c>
      <c r="U76" s="107"/>
      <c r="V76" s="107"/>
      <c r="W76" s="107"/>
      <c r="X76" s="107"/>
      <c r="AG76" s="99">
        <f>T76+T77</f>
        <v>607.67</v>
      </c>
      <c r="AI76" s="18"/>
      <c r="AJ76" s="101">
        <v>440.15</v>
      </c>
      <c r="AL76" s="103">
        <f>AG76/AJ76</f>
        <v>1.381</v>
      </c>
    </row>
    <row r="77" spans="1:38" ht="12.75" customHeight="1" hidden="1">
      <c r="A77" s="89"/>
      <c r="B77" s="91"/>
      <c r="C77" s="151"/>
      <c r="D77" s="152"/>
      <c r="E77" s="152"/>
      <c r="F77" s="152"/>
      <c r="G77" s="153"/>
      <c r="H77" s="68" t="s">
        <v>11</v>
      </c>
      <c r="I77" s="105" t="s">
        <v>12</v>
      </c>
      <c r="J77" s="106"/>
      <c r="K77" s="107">
        <f>K19</f>
        <v>6752.83</v>
      </c>
      <c r="L77" s="107"/>
      <c r="M77" s="107"/>
      <c r="N77" s="107"/>
      <c r="O77" s="116">
        <f>O76*O19</f>
        <v>0.0489</v>
      </c>
      <c r="P77" s="116"/>
      <c r="Q77" s="116"/>
      <c r="R77" s="116"/>
      <c r="S77" s="116"/>
      <c r="T77" s="107">
        <f>K77*O77</f>
        <v>330.21</v>
      </c>
      <c r="U77" s="107"/>
      <c r="V77" s="107"/>
      <c r="W77" s="107"/>
      <c r="X77" s="107"/>
      <c r="AG77" s="100"/>
      <c r="AI77" s="18"/>
      <c r="AJ77" s="102"/>
      <c r="AL77" s="104"/>
    </row>
    <row r="78" spans="4:35" ht="12.75" hidden="1">
      <c r="D78" s="63"/>
      <c r="E78" s="63"/>
      <c r="F78" s="63"/>
      <c r="G78" s="63"/>
      <c r="H78" s="63"/>
      <c r="I78" s="63"/>
      <c r="J78" s="63"/>
      <c r="AG78" s="14"/>
      <c r="AI78" s="18"/>
    </row>
    <row r="79" spans="1:33" s="19" customFormat="1" ht="29.25" customHeight="1" hidden="1">
      <c r="A79" s="108" t="s">
        <v>44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</row>
    <row r="80" spans="1:35" ht="51" customHeight="1" hidden="1">
      <c r="A80" s="117" t="s">
        <v>5</v>
      </c>
      <c r="B80" s="118"/>
      <c r="C80" s="119" t="s">
        <v>27</v>
      </c>
      <c r="D80" s="120"/>
      <c r="E80" s="120"/>
      <c r="F80" s="120"/>
      <c r="G80" s="120"/>
      <c r="H80" s="121"/>
      <c r="I80" s="122" t="s">
        <v>6</v>
      </c>
      <c r="J80" s="122"/>
      <c r="K80" s="122" t="s">
        <v>28</v>
      </c>
      <c r="L80" s="122"/>
      <c r="M80" s="122"/>
      <c r="N80" s="122"/>
      <c r="O80" s="122" t="str">
        <f>+O72</f>
        <v>Норматив
 горячей воды
куб.м. ** Гкал/куб.м</v>
      </c>
      <c r="P80" s="122"/>
      <c r="Q80" s="122"/>
      <c r="R80" s="122"/>
      <c r="S80" s="122"/>
      <c r="T80" s="122" t="s">
        <v>7</v>
      </c>
      <c r="U80" s="122"/>
      <c r="V80" s="122"/>
      <c r="W80" s="122"/>
      <c r="X80" s="122"/>
      <c r="AG80" s="14"/>
      <c r="AI80" s="18"/>
    </row>
    <row r="81" spans="1:38" ht="12.75" customHeight="1" hidden="1">
      <c r="A81" s="123">
        <v>1</v>
      </c>
      <c r="B81" s="124"/>
      <c r="C81" s="123">
        <v>2</v>
      </c>
      <c r="D81" s="125"/>
      <c r="E81" s="125"/>
      <c r="F81" s="125"/>
      <c r="G81" s="125"/>
      <c r="H81" s="124"/>
      <c r="I81" s="126">
        <v>3</v>
      </c>
      <c r="J81" s="126"/>
      <c r="K81" s="126">
        <v>4</v>
      </c>
      <c r="L81" s="126"/>
      <c r="M81" s="126"/>
      <c r="N81" s="126"/>
      <c r="O81" s="126">
        <v>5</v>
      </c>
      <c r="P81" s="126"/>
      <c r="Q81" s="126"/>
      <c r="R81" s="126"/>
      <c r="S81" s="126"/>
      <c r="T81" s="126">
        <v>6</v>
      </c>
      <c r="U81" s="126"/>
      <c r="V81" s="126"/>
      <c r="W81" s="126"/>
      <c r="X81" s="126"/>
      <c r="AG81" s="14"/>
      <c r="AI81" s="18"/>
      <c r="AJ81" s="14"/>
      <c r="AL81" s="14"/>
    </row>
    <row r="82" spans="1:38" ht="12.75" customHeight="1" hidden="1">
      <c r="A82" s="109" t="s">
        <v>8</v>
      </c>
      <c r="B82" s="88"/>
      <c r="C82" s="148" t="s">
        <v>77</v>
      </c>
      <c r="D82" s="149"/>
      <c r="E82" s="149"/>
      <c r="F82" s="149"/>
      <c r="G82" s="150"/>
      <c r="H82" s="68" t="s">
        <v>9</v>
      </c>
      <c r="I82" s="105" t="s">
        <v>10</v>
      </c>
      <c r="J82" s="106"/>
      <c r="K82" s="107">
        <f>K16</f>
        <v>360.34</v>
      </c>
      <c r="L82" s="107"/>
      <c r="M82" s="107"/>
      <c r="N82" s="107"/>
      <c r="O82" s="116">
        <v>1.24</v>
      </c>
      <c r="P82" s="116"/>
      <c r="Q82" s="116"/>
      <c r="R82" s="116"/>
      <c r="S82" s="116"/>
      <c r="T82" s="107">
        <f>K82*O82</f>
        <v>446.82</v>
      </c>
      <c r="U82" s="107"/>
      <c r="V82" s="107"/>
      <c r="W82" s="107"/>
      <c r="X82" s="107"/>
      <c r="AG82" s="99">
        <f>T82+T83</f>
        <v>1021.49</v>
      </c>
      <c r="AI82" s="18"/>
      <c r="AJ82" s="101">
        <v>155.6</v>
      </c>
      <c r="AL82" s="103">
        <f>AG82/AJ82</f>
        <v>6.565</v>
      </c>
    </row>
    <row r="83" spans="1:38" ht="12.75" customHeight="1" hidden="1">
      <c r="A83" s="89"/>
      <c r="B83" s="91"/>
      <c r="C83" s="151"/>
      <c r="D83" s="152"/>
      <c r="E83" s="152"/>
      <c r="F83" s="152"/>
      <c r="G83" s="153"/>
      <c r="H83" s="68" t="s">
        <v>11</v>
      </c>
      <c r="I83" s="105" t="s">
        <v>12</v>
      </c>
      <c r="J83" s="106"/>
      <c r="K83" s="107">
        <f>K17</f>
        <v>6752.83</v>
      </c>
      <c r="L83" s="107"/>
      <c r="M83" s="107"/>
      <c r="N83" s="107"/>
      <c r="O83" s="116">
        <f>O82*O17</f>
        <v>0.0851</v>
      </c>
      <c r="P83" s="116"/>
      <c r="Q83" s="116"/>
      <c r="R83" s="116"/>
      <c r="S83" s="116"/>
      <c r="T83" s="107">
        <f>K83*O83</f>
        <v>574.67</v>
      </c>
      <c r="U83" s="107"/>
      <c r="V83" s="107"/>
      <c r="W83" s="107"/>
      <c r="X83" s="107"/>
      <c r="AG83" s="100"/>
      <c r="AI83" s="18"/>
      <c r="AJ83" s="102"/>
      <c r="AL83" s="104"/>
    </row>
    <row r="84" spans="1:38" ht="12.75" customHeight="1" hidden="1">
      <c r="A84" s="109" t="s">
        <v>8</v>
      </c>
      <c r="B84" s="88"/>
      <c r="C84" s="148" t="s">
        <v>78</v>
      </c>
      <c r="D84" s="149"/>
      <c r="E84" s="149"/>
      <c r="F84" s="149"/>
      <c r="G84" s="150"/>
      <c r="H84" s="68" t="s">
        <v>9</v>
      </c>
      <c r="I84" s="105" t="s">
        <v>10</v>
      </c>
      <c r="J84" s="106"/>
      <c r="K84" s="107">
        <f>K18</f>
        <v>360.34</v>
      </c>
      <c r="L84" s="107"/>
      <c r="M84" s="107"/>
      <c r="N84" s="107"/>
      <c r="O84" s="116">
        <v>1.24</v>
      </c>
      <c r="P84" s="116"/>
      <c r="Q84" s="116"/>
      <c r="R84" s="116"/>
      <c r="S84" s="116"/>
      <c r="T84" s="107">
        <f>K84*O84</f>
        <v>446.82</v>
      </c>
      <c r="U84" s="107"/>
      <c r="V84" s="107"/>
      <c r="W84" s="107"/>
      <c r="X84" s="107"/>
      <c r="AG84" s="99">
        <f>T84+T85</f>
        <v>978.27</v>
      </c>
      <c r="AI84" s="18"/>
      <c r="AJ84" s="101">
        <v>155.6</v>
      </c>
      <c r="AL84" s="103">
        <f>AG84/AJ84</f>
        <v>6.287</v>
      </c>
    </row>
    <row r="85" spans="1:38" ht="12.75" customHeight="1" hidden="1">
      <c r="A85" s="89"/>
      <c r="B85" s="91"/>
      <c r="C85" s="151"/>
      <c r="D85" s="152"/>
      <c r="E85" s="152"/>
      <c r="F85" s="152"/>
      <c r="G85" s="153"/>
      <c r="H85" s="68" t="s">
        <v>11</v>
      </c>
      <c r="I85" s="105" t="s">
        <v>12</v>
      </c>
      <c r="J85" s="106"/>
      <c r="K85" s="107">
        <f>K19</f>
        <v>6752.83</v>
      </c>
      <c r="L85" s="107"/>
      <c r="M85" s="107"/>
      <c r="N85" s="107"/>
      <c r="O85" s="116">
        <f>O84*O19</f>
        <v>0.0787</v>
      </c>
      <c r="P85" s="116"/>
      <c r="Q85" s="116"/>
      <c r="R85" s="116"/>
      <c r="S85" s="116"/>
      <c r="T85" s="107">
        <f>K85*O85</f>
        <v>531.45</v>
      </c>
      <c r="U85" s="107"/>
      <c r="V85" s="107"/>
      <c r="W85" s="107"/>
      <c r="X85" s="107"/>
      <c r="AG85" s="100"/>
      <c r="AI85" s="18"/>
      <c r="AJ85" s="102"/>
      <c r="AL85" s="104"/>
    </row>
    <row r="86" spans="4:35" ht="12.75" hidden="1">
      <c r="D86" s="63"/>
      <c r="E86" s="63"/>
      <c r="F86" s="63"/>
      <c r="G86" s="63"/>
      <c r="H86" s="63"/>
      <c r="I86" s="63"/>
      <c r="J86" s="63"/>
      <c r="AG86" s="14"/>
      <c r="AI86" s="18"/>
    </row>
    <row r="87" spans="1:33" s="19" customFormat="1" ht="29.25" customHeight="1">
      <c r="A87" s="108" t="s">
        <v>45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</row>
    <row r="88" spans="1:35" ht="51" customHeight="1" hidden="1">
      <c r="A88" s="117" t="s">
        <v>5</v>
      </c>
      <c r="B88" s="118"/>
      <c r="C88" s="119" t="s">
        <v>27</v>
      </c>
      <c r="D88" s="120"/>
      <c r="E88" s="120"/>
      <c r="F88" s="120"/>
      <c r="G88" s="120"/>
      <c r="H88" s="121"/>
      <c r="I88" s="122" t="s">
        <v>6</v>
      </c>
      <c r="J88" s="122"/>
      <c r="K88" s="122" t="s">
        <v>28</v>
      </c>
      <c r="L88" s="122"/>
      <c r="M88" s="122"/>
      <c r="N88" s="122"/>
      <c r="O88" s="122" t="str">
        <f>+O80</f>
        <v>Норматив
 горячей воды
куб.м. ** Гкал/куб.м</v>
      </c>
      <c r="P88" s="122"/>
      <c r="Q88" s="122"/>
      <c r="R88" s="122"/>
      <c r="S88" s="122"/>
      <c r="T88" s="122" t="s">
        <v>7</v>
      </c>
      <c r="U88" s="122"/>
      <c r="V88" s="122"/>
      <c r="W88" s="122"/>
      <c r="X88" s="122"/>
      <c r="AG88" s="14"/>
      <c r="AI88" s="18"/>
    </row>
    <row r="89" spans="1:38" ht="12.75" customHeight="1" hidden="1">
      <c r="A89" s="123">
        <v>1</v>
      </c>
      <c r="B89" s="124"/>
      <c r="C89" s="123">
        <v>2</v>
      </c>
      <c r="D89" s="125"/>
      <c r="E89" s="125"/>
      <c r="F89" s="125"/>
      <c r="G89" s="125"/>
      <c r="H89" s="124"/>
      <c r="I89" s="126">
        <v>3</v>
      </c>
      <c r="J89" s="126"/>
      <c r="K89" s="126">
        <v>4</v>
      </c>
      <c r="L89" s="126"/>
      <c r="M89" s="126"/>
      <c r="N89" s="126"/>
      <c r="O89" s="126">
        <v>5</v>
      </c>
      <c r="P89" s="126"/>
      <c r="Q89" s="126"/>
      <c r="R89" s="126"/>
      <c r="S89" s="126"/>
      <c r="T89" s="127" t="s">
        <v>74</v>
      </c>
      <c r="U89" s="128"/>
      <c r="V89" s="128"/>
      <c r="W89" s="128"/>
      <c r="X89" s="129"/>
      <c r="AG89" s="14"/>
      <c r="AI89" s="18"/>
      <c r="AJ89" s="14"/>
      <c r="AL89" s="14"/>
    </row>
    <row r="90" spans="1:38" ht="12.75" customHeight="1">
      <c r="A90" s="109" t="s">
        <v>8</v>
      </c>
      <c r="B90" s="88"/>
      <c r="C90" s="148" t="s">
        <v>77</v>
      </c>
      <c r="D90" s="149"/>
      <c r="E90" s="149"/>
      <c r="F90" s="149"/>
      <c r="G90" s="150"/>
      <c r="H90" s="68" t="s">
        <v>9</v>
      </c>
      <c r="I90" s="105" t="s">
        <v>10</v>
      </c>
      <c r="J90" s="106"/>
      <c r="K90" s="107">
        <f>K16</f>
        <v>360.34</v>
      </c>
      <c r="L90" s="107"/>
      <c r="M90" s="107"/>
      <c r="N90" s="107"/>
      <c r="O90" s="154">
        <v>0.55</v>
      </c>
      <c r="P90" s="154"/>
      <c r="Q90" s="154"/>
      <c r="R90" s="154"/>
      <c r="S90" s="154"/>
      <c r="T90" s="107">
        <f>K90*O90</f>
        <v>198.19</v>
      </c>
      <c r="U90" s="107"/>
      <c r="V90" s="107"/>
      <c r="W90" s="107"/>
      <c r="X90" s="107"/>
      <c r="AG90" s="99">
        <f>T90+T91</f>
        <v>452.77</v>
      </c>
      <c r="AI90" s="18"/>
      <c r="AJ90" s="101">
        <v>155.6</v>
      </c>
      <c r="AL90" s="103">
        <f>AG90/AJ90</f>
        <v>2.91</v>
      </c>
    </row>
    <row r="91" spans="1:38" ht="12.75" customHeight="1">
      <c r="A91" s="89"/>
      <c r="B91" s="91"/>
      <c r="C91" s="151"/>
      <c r="D91" s="152"/>
      <c r="E91" s="152"/>
      <c r="F91" s="152"/>
      <c r="G91" s="153"/>
      <c r="H91" s="68" t="s">
        <v>11</v>
      </c>
      <c r="I91" s="105" t="s">
        <v>12</v>
      </c>
      <c r="J91" s="106"/>
      <c r="K91" s="107">
        <f>K17</f>
        <v>6752.83</v>
      </c>
      <c r="L91" s="107"/>
      <c r="M91" s="107"/>
      <c r="N91" s="107"/>
      <c r="O91" s="116">
        <f>O90*O17</f>
        <v>0.0377</v>
      </c>
      <c r="P91" s="116"/>
      <c r="Q91" s="116"/>
      <c r="R91" s="116"/>
      <c r="S91" s="116"/>
      <c r="T91" s="107">
        <f>K91*O91</f>
        <v>254.58</v>
      </c>
      <c r="U91" s="107"/>
      <c r="V91" s="107"/>
      <c r="W91" s="107"/>
      <c r="X91" s="107"/>
      <c r="AG91" s="100"/>
      <c r="AI91" s="18"/>
      <c r="AJ91" s="102"/>
      <c r="AL91" s="104"/>
    </row>
    <row r="92" spans="1:38" ht="12.75" customHeight="1">
      <c r="A92" s="109" t="s">
        <v>8</v>
      </c>
      <c r="B92" s="88"/>
      <c r="C92" s="148" t="s">
        <v>78</v>
      </c>
      <c r="D92" s="149"/>
      <c r="E92" s="149"/>
      <c r="F92" s="149"/>
      <c r="G92" s="150"/>
      <c r="H92" s="68" t="s">
        <v>9</v>
      </c>
      <c r="I92" s="105" t="s">
        <v>10</v>
      </c>
      <c r="J92" s="106"/>
      <c r="K92" s="107">
        <f>K18</f>
        <v>360.34</v>
      </c>
      <c r="L92" s="107"/>
      <c r="M92" s="107"/>
      <c r="N92" s="107"/>
      <c r="O92" s="107">
        <v>0.55</v>
      </c>
      <c r="P92" s="107"/>
      <c r="Q92" s="107"/>
      <c r="R92" s="107"/>
      <c r="S92" s="107"/>
      <c r="T92" s="107">
        <f>K92*O92</f>
        <v>198.19</v>
      </c>
      <c r="U92" s="107"/>
      <c r="V92" s="107"/>
      <c r="W92" s="107"/>
      <c r="X92" s="107"/>
      <c r="AG92" s="99">
        <f>T92+T93</f>
        <v>433.86</v>
      </c>
      <c r="AI92" s="18"/>
      <c r="AJ92" s="101">
        <v>155.6</v>
      </c>
      <c r="AL92" s="103">
        <f>AG92/AJ92</f>
        <v>2.788</v>
      </c>
    </row>
    <row r="93" spans="1:38" ht="12.75" customHeight="1">
      <c r="A93" s="89"/>
      <c r="B93" s="91"/>
      <c r="C93" s="151"/>
      <c r="D93" s="152"/>
      <c r="E93" s="152"/>
      <c r="F93" s="152"/>
      <c r="G93" s="153"/>
      <c r="H93" s="68" t="s">
        <v>11</v>
      </c>
      <c r="I93" s="105" t="s">
        <v>12</v>
      </c>
      <c r="J93" s="106"/>
      <c r="K93" s="107">
        <f>K19</f>
        <v>6752.83</v>
      </c>
      <c r="L93" s="107"/>
      <c r="M93" s="107"/>
      <c r="N93" s="107"/>
      <c r="O93" s="116">
        <f>O92*O19</f>
        <v>0.0349</v>
      </c>
      <c r="P93" s="116"/>
      <c r="Q93" s="116"/>
      <c r="R93" s="116"/>
      <c r="S93" s="116"/>
      <c r="T93" s="107">
        <f>K93*O93</f>
        <v>235.67</v>
      </c>
      <c r="U93" s="107"/>
      <c r="V93" s="107"/>
      <c r="W93" s="107"/>
      <c r="X93" s="107"/>
      <c r="AG93" s="100"/>
      <c r="AI93" s="18"/>
      <c r="AJ93" s="102"/>
      <c r="AL93" s="104"/>
    </row>
    <row r="94" spans="4:35" ht="12.75" hidden="1">
      <c r="D94" s="63"/>
      <c r="E94" s="63"/>
      <c r="F94" s="63"/>
      <c r="G94" s="63"/>
      <c r="H94" s="63"/>
      <c r="I94" s="63"/>
      <c r="J94" s="63"/>
      <c r="AG94" s="14"/>
      <c r="AI94" s="18"/>
    </row>
    <row r="95" spans="1:33" s="19" customFormat="1" ht="29.25" customHeight="1" hidden="1">
      <c r="A95" s="108" t="s">
        <v>46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</row>
    <row r="96" spans="1:35" ht="51" customHeight="1" hidden="1">
      <c r="A96" s="117" t="s">
        <v>5</v>
      </c>
      <c r="B96" s="118"/>
      <c r="C96" s="119" t="s">
        <v>27</v>
      </c>
      <c r="D96" s="120"/>
      <c r="E96" s="120"/>
      <c r="F96" s="120"/>
      <c r="G96" s="120"/>
      <c r="H96" s="121"/>
      <c r="I96" s="122" t="s">
        <v>6</v>
      </c>
      <c r="J96" s="122"/>
      <c r="K96" s="122" t="s">
        <v>28</v>
      </c>
      <c r="L96" s="122"/>
      <c r="M96" s="122"/>
      <c r="N96" s="122"/>
      <c r="O96" s="122" t="str">
        <f>+O88</f>
        <v>Норматив
 горячей воды
куб.м. ** Гкал/куб.м</v>
      </c>
      <c r="P96" s="122"/>
      <c r="Q96" s="122"/>
      <c r="R96" s="122"/>
      <c r="S96" s="122"/>
      <c r="T96" s="122" t="s">
        <v>7</v>
      </c>
      <c r="U96" s="122"/>
      <c r="V96" s="122"/>
      <c r="W96" s="122"/>
      <c r="X96" s="122"/>
      <c r="AG96" s="14"/>
      <c r="AI96" s="18"/>
    </row>
    <row r="97" spans="1:38" ht="12.75" customHeight="1" hidden="1">
      <c r="A97" s="123">
        <v>1</v>
      </c>
      <c r="B97" s="124"/>
      <c r="C97" s="123">
        <v>2</v>
      </c>
      <c r="D97" s="125"/>
      <c r="E97" s="125"/>
      <c r="F97" s="125"/>
      <c r="G97" s="125"/>
      <c r="H97" s="124"/>
      <c r="I97" s="126">
        <v>3</v>
      </c>
      <c r="J97" s="126"/>
      <c r="K97" s="126">
        <v>4</v>
      </c>
      <c r="L97" s="126"/>
      <c r="M97" s="126"/>
      <c r="N97" s="126"/>
      <c r="O97" s="126">
        <v>5</v>
      </c>
      <c r="P97" s="126"/>
      <c r="Q97" s="126"/>
      <c r="R97" s="126"/>
      <c r="S97" s="126"/>
      <c r="T97" s="126">
        <v>6</v>
      </c>
      <c r="U97" s="126"/>
      <c r="V97" s="126"/>
      <c r="W97" s="126"/>
      <c r="X97" s="126"/>
      <c r="AG97" s="14"/>
      <c r="AI97" s="18"/>
      <c r="AJ97" s="14"/>
      <c r="AL97" s="14"/>
    </row>
    <row r="98" spans="1:38" ht="12.75" customHeight="1" hidden="1">
      <c r="A98" s="109" t="s">
        <v>8</v>
      </c>
      <c r="B98" s="88"/>
      <c r="C98" s="148" t="s">
        <v>77</v>
      </c>
      <c r="D98" s="149"/>
      <c r="E98" s="149"/>
      <c r="F98" s="149"/>
      <c r="G98" s="150"/>
      <c r="H98" s="68" t="s">
        <v>9</v>
      </c>
      <c r="I98" s="105" t="s">
        <v>10</v>
      </c>
      <c r="J98" s="106"/>
      <c r="K98" s="107">
        <f>K16</f>
        <v>360.34</v>
      </c>
      <c r="L98" s="107"/>
      <c r="M98" s="107"/>
      <c r="N98" s="107"/>
      <c r="O98" s="116">
        <v>1.91</v>
      </c>
      <c r="P98" s="116"/>
      <c r="Q98" s="116"/>
      <c r="R98" s="116"/>
      <c r="S98" s="116"/>
      <c r="T98" s="107">
        <f>K98*O98</f>
        <v>688.25</v>
      </c>
      <c r="U98" s="107"/>
      <c r="V98" s="107"/>
      <c r="W98" s="107"/>
      <c r="X98" s="107"/>
      <c r="AG98" s="99">
        <f>T98+T99</f>
        <v>1572.87</v>
      </c>
      <c r="AI98" s="18"/>
      <c r="AJ98" s="101">
        <v>375.04</v>
      </c>
      <c r="AL98" s="103">
        <f>AG98/AJ98</f>
        <v>4.194</v>
      </c>
    </row>
    <row r="99" spans="1:38" ht="12.75" customHeight="1" hidden="1">
      <c r="A99" s="89"/>
      <c r="B99" s="91"/>
      <c r="C99" s="151"/>
      <c r="D99" s="152"/>
      <c r="E99" s="152"/>
      <c r="F99" s="152"/>
      <c r="G99" s="153"/>
      <c r="H99" s="68" t="s">
        <v>11</v>
      </c>
      <c r="I99" s="105" t="s">
        <v>12</v>
      </c>
      <c r="J99" s="106"/>
      <c r="K99" s="107">
        <f>K17</f>
        <v>6752.83</v>
      </c>
      <c r="L99" s="107"/>
      <c r="M99" s="107"/>
      <c r="N99" s="107"/>
      <c r="O99" s="116">
        <f>O98*O17</f>
        <v>0.131</v>
      </c>
      <c r="P99" s="116"/>
      <c r="Q99" s="116"/>
      <c r="R99" s="116"/>
      <c r="S99" s="116"/>
      <c r="T99" s="107">
        <f>K99*O99</f>
        <v>884.62</v>
      </c>
      <c r="U99" s="107"/>
      <c r="V99" s="107"/>
      <c r="W99" s="107"/>
      <c r="X99" s="107"/>
      <c r="AG99" s="100"/>
      <c r="AI99" s="18"/>
      <c r="AJ99" s="102"/>
      <c r="AL99" s="104"/>
    </row>
    <row r="100" spans="1:38" ht="12.75" customHeight="1" hidden="1">
      <c r="A100" s="109" t="s">
        <v>8</v>
      </c>
      <c r="B100" s="88"/>
      <c r="C100" s="148" t="s">
        <v>78</v>
      </c>
      <c r="D100" s="149"/>
      <c r="E100" s="149"/>
      <c r="F100" s="149"/>
      <c r="G100" s="150"/>
      <c r="H100" s="68" t="s">
        <v>9</v>
      </c>
      <c r="I100" s="105" t="s">
        <v>10</v>
      </c>
      <c r="J100" s="106"/>
      <c r="K100" s="107">
        <f>K18</f>
        <v>360.34</v>
      </c>
      <c r="L100" s="107"/>
      <c r="M100" s="107"/>
      <c r="N100" s="107"/>
      <c r="O100" s="116">
        <v>1.91</v>
      </c>
      <c r="P100" s="116"/>
      <c r="Q100" s="116"/>
      <c r="R100" s="116"/>
      <c r="S100" s="116"/>
      <c r="T100" s="107">
        <f>K100*O100</f>
        <v>688.25</v>
      </c>
      <c r="U100" s="107"/>
      <c r="V100" s="107"/>
      <c r="W100" s="107"/>
      <c r="X100" s="107"/>
      <c r="AG100" s="99">
        <f>T100+T101</f>
        <v>1507.37</v>
      </c>
      <c r="AI100" s="18"/>
      <c r="AJ100" s="101">
        <v>375.04</v>
      </c>
      <c r="AL100" s="103">
        <f>AG100/AJ100</f>
        <v>4.019</v>
      </c>
    </row>
    <row r="101" spans="1:38" ht="12.75" customHeight="1" hidden="1">
      <c r="A101" s="89"/>
      <c r="B101" s="91"/>
      <c r="C101" s="151"/>
      <c r="D101" s="152"/>
      <c r="E101" s="152"/>
      <c r="F101" s="152"/>
      <c r="G101" s="153"/>
      <c r="H101" s="68" t="s">
        <v>11</v>
      </c>
      <c r="I101" s="105" t="s">
        <v>12</v>
      </c>
      <c r="J101" s="106"/>
      <c r="K101" s="107">
        <f>K19</f>
        <v>6752.83</v>
      </c>
      <c r="L101" s="107"/>
      <c r="M101" s="107"/>
      <c r="N101" s="107"/>
      <c r="O101" s="116">
        <f>O100*O19</f>
        <v>0.1213</v>
      </c>
      <c r="P101" s="116"/>
      <c r="Q101" s="116"/>
      <c r="R101" s="116"/>
      <c r="S101" s="116"/>
      <c r="T101" s="107">
        <f>K101*O101</f>
        <v>819.12</v>
      </c>
      <c r="U101" s="107"/>
      <c r="V101" s="107"/>
      <c r="W101" s="107"/>
      <c r="X101" s="107"/>
      <c r="AG101" s="100"/>
      <c r="AI101" s="18"/>
      <c r="AJ101" s="102"/>
      <c r="AL101" s="104"/>
    </row>
    <row r="102" spans="4:35" ht="12.75">
      <c r="D102" s="63"/>
      <c r="E102" s="63"/>
      <c r="F102" s="63"/>
      <c r="G102" s="63"/>
      <c r="H102" s="63"/>
      <c r="I102" s="63"/>
      <c r="J102" s="63"/>
      <c r="AG102" s="14"/>
      <c r="AI102" s="18"/>
    </row>
    <row r="103" spans="4:35" ht="12.75">
      <c r="D103" s="63"/>
      <c r="E103" s="63"/>
      <c r="F103" s="63"/>
      <c r="G103" s="63"/>
      <c r="H103" s="63"/>
      <c r="I103" s="63"/>
      <c r="J103" s="63"/>
      <c r="AG103" s="14"/>
      <c r="AI103" s="18"/>
    </row>
    <row r="104" spans="1:35" s="6" customFormat="1" ht="15">
      <c r="A104" s="155" t="s">
        <v>94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70"/>
      <c r="AG104" s="70"/>
      <c r="AH104"/>
      <c r="AI104" s="27"/>
    </row>
    <row r="105" spans="1:33" s="19" customFormat="1" ht="39" customHeight="1">
      <c r="A105" s="108" t="s">
        <v>38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28"/>
      <c r="AG105" s="28"/>
    </row>
    <row r="106" spans="1:35" ht="51" customHeight="1">
      <c r="A106" s="117" t="s">
        <v>5</v>
      </c>
      <c r="B106" s="118"/>
      <c r="C106" s="119" t="s">
        <v>27</v>
      </c>
      <c r="D106" s="120"/>
      <c r="E106" s="120"/>
      <c r="F106" s="120"/>
      <c r="G106" s="120"/>
      <c r="H106" s="121"/>
      <c r="I106" s="122" t="s">
        <v>6</v>
      </c>
      <c r="J106" s="122"/>
      <c r="K106" s="122" t="s">
        <v>28</v>
      </c>
      <c r="L106" s="122"/>
      <c r="M106" s="122"/>
      <c r="N106" s="122"/>
      <c r="O106" s="122" t="s">
        <v>95</v>
      </c>
      <c r="P106" s="122"/>
      <c r="Q106" s="122"/>
      <c r="R106" s="122"/>
      <c r="S106" s="122"/>
      <c r="T106" s="122" t="s">
        <v>7</v>
      </c>
      <c r="U106" s="122"/>
      <c r="V106" s="122"/>
      <c r="W106" s="122"/>
      <c r="X106" s="122"/>
      <c r="AG106" s="14"/>
      <c r="AI106" s="18"/>
    </row>
    <row r="107" spans="1:38" ht="12.75" customHeight="1">
      <c r="A107" s="123">
        <v>1</v>
      </c>
      <c r="B107" s="124"/>
      <c r="C107" s="123">
        <v>2</v>
      </c>
      <c r="D107" s="125"/>
      <c r="E107" s="125"/>
      <c r="F107" s="125"/>
      <c r="G107" s="125"/>
      <c r="H107" s="124"/>
      <c r="I107" s="126">
        <v>3</v>
      </c>
      <c r="J107" s="126"/>
      <c r="K107" s="126">
        <v>4</v>
      </c>
      <c r="L107" s="126"/>
      <c r="M107" s="126"/>
      <c r="N107" s="126"/>
      <c r="O107" s="126">
        <v>5</v>
      </c>
      <c r="P107" s="126"/>
      <c r="Q107" s="126"/>
      <c r="R107" s="126"/>
      <c r="S107" s="126"/>
      <c r="T107" s="127" t="s">
        <v>74</v>
      </c>
      <c r="U107" s="128"/>
      <c r="V107" s="128"/>
      <c r="W107" s="128"/>
      <c r="X107" s="129"/>
      <c r="AG107" s="14"/>
      <c r="AI107" s="18"/>
      <c r="AJ107" s="14"/>
      <c r="AL107" s="14"/>
    </row>
    <row r="108" spans="1:38" ht="12.75" customHeight="1">
      <c r="A108" s="109" t="s">
        <v>8</v>
      </c>
      <c r="B108" s="88"/>
      <c r="C108" s="110" t="s">
        <v>96</v>
      </c>
      <c r="D108" s="111"/>
      <c r="E108" s="111"/>
      <c r="F108" s="111"/>
      <c r="G108" s="112"/>
      <c r="H108" s="68" t="s">
        <v>9</v>
      </c>
      <c r="I108" s="105" t="s">
        <v>10</v>
      </c>
      <c r="J108" s="106"/>
      <c r="K108" s="107">
        <f>+K34</f>
        <v>360.34</v>
      </c>
      <c r="L108" s="107"/>
      <c r="M108" s="107"/>
      <c r="N108" s="107"/>
      <c r="O108" s="107">
        <f>+O34*2</f>
        <v>6.48</v>
      </c>
      <c r="P108" s="107"/>
      <c r="Q108" s="107"/>
      <c r="R108" s="107"/>
      <c r="S108" s="107"/>
      <c r="T108" s="107">
        <f>K108*O108</f>
        <v>2335</v>
      </c>
      <c r="U108" s="107"/>
      <c r="V108" s="107"/>
      <c r="W108" s="107"/>
      <c r="X108" s="107"/>
      <c r="AG108" s="99">
        <f>T108+T109</f>
        <v>5336.63</v>
      </c>
      <c r="AI108" s="18"/>
      <c r="AJ108" s="101">
        <v>844.99</v>
      </c>
      <c r="AL108" s="103">
        <f>AG108/AJ108</f>
        <v>6.316</v>
      </c>
    </row>
    <row r="109" spans="1:38" ht="12.75" customHeight="1">
      <c r="A109" s="89"/>
      <c r="B109" s="91"/>
      <c r="C109" s="113"/>
      <c r="D109" s="114"/>
      <c r="E109" s="114"/>
      <c r="F109" s="114"/>
      <c r="G109" s="115"/>
      <c r="H109" s="68" t="s">
        <v>11</v>
      </c>
      <c r="I109" s="105" t="s">
        <v>12</v>
      </c>
      <c r="J109" s="106"/>
      <c r="K109" s="107">
        <f>+K35</f>
        <v>6752.83</v>
      </c>
      <c r="L109" s="107"/>
      <c r="M109" s="107"/>
      <c r="N109" s="107"/>
      <c r="O109" s="116">
        <f>O108*O$17</f>
        <v>0.4445</v>
      </c>
      <c r="P109" s="116"/>
      <c r="Q109" s="116"/>
      <c r="R109" s="116"/>
      <c r="S109" s="116"/>
      <c r="T109" s="107">
        <f>K109*O109</f>
        <v>3001.63</v>
      </c>
      <c r="U109" s="107"/>
      <c r="V109" s="107"/>
      <c r="W109" s="107"/>
      <c r="X109" s="107"/>
      <c r="AG109" s="100"/>
      <c r="AI109" s="18"/>
      <c r="AJ109" s="102"/>
      <c r="AL109" s="104"/>
    </row>
    <row r="110" spans="1:38" ht="12.75" customHeight="1">
      <c r="A110" s="109" t="s">
        <v>8</v>
      </c>
      <c r="B110" s="88"/>
      <c r="C110" s="110" t="s">
        <v>78</v>
      </c>
      <c r="D110" s="111"/>
      <c r="E110" s="111"/>
      <c r="F110" s="111"/>
      <c r="G110" s="112"/>
      <c r="H110" s="68" t="s">
        <v>9</v>
      </c>
      <c r="I110" s="105" t="s">
        <v>10</v>
      </c>
      <c r="J110" s="106"/>
      <c r="K110" s="107">
        <f>+K108</f>
        <v>360.34</v>
      </c>
      <c r="L110" s="107"/>
      <c r="M110" s="107"/>
      <c r="N110" s="107"/>
      <c r="O110" s="107">
        <f>+O108</f>
        <v>6.48</v>
      </c>
      <c r="P110" s="107"/>
      <c r="Q110" s="107"/>
      <c r="R110" s="107"/>
      <c r="S110" s="107"/>
      <c r="T110" s="107">
        <f>K110*O110</f>
        <v>2335</v>
      </c>
      <c r="U110" s="107"/>
      <c r="V110" s="107"/>
      <c r="W110" s="107"/>
      <c r="X110" s="107"/>
      <c r="AG110" s="99">
        <f>T110+T111</f>
        <v>5113.79</v>
      </c>
      <c r="AI110" s="18"/>
      <c r="AJ110" s="101">
        <v>844.99</v>
      </c>
      <c r="AL110" s="103">
        <f>AG110/AJ110</f>
        <v>6.052</v>
      </c>
    </row>
    <row r="111" spans="1:38" ht="12.75" customHeight="1">
      <c r="A111" s="89"/>
      <c r="B111" s="91"/>
      <c r="C111" s="113"/>
      <c r="D111" s="114"/>
      <c r="E111" s="114"/>
      <c r="F111" s="114"/>
      <c r="G111" s="115"/>
      <c r="H111" s="68" t="s">
        <v>11</v>
      </c>
      <c r="I111" s="105" t="s">
        <v>12</v>
      </c>
      <c r="J111" s="106"/>
      <c r="K111" s="107">
        <f>+K109</f>
        <v>6752.83</v>
      </c>
      <c r="L111" s="107"/>
      <c r="M111" s="107"/>
      <c r="N111" s="107"/>
      <c r="O111" s="116">
        <f>O110*O$19</f>
        <v>0.4115</v>
      </c>
      <c r="P111" s="116"/>
      <c r="Q111" s="116"/>
      <c r="R111" s="116"/>
      <c r="S111" s="116"/>
      <c r="T111" s="107">
        <f>K111*O111</f>
        <v>2778.79</v>
      </c>
      <c r="U111" s="107"/>
      <c r="V111" s="107"/>
      <c r="W111" s="107"/>
      <c r="X111" s="107"/>
      <c r="AG111" s="100"/>
      <c r="AI111" s="18"/>
      <c r="AJ111" s="102"/>
      <c r="AL111" s="104"/>
    </row>
    <row r="112" spans="1:33" s="19" customFormat="1" ht="30" customHeight="1">
      <c r="A112" s="108" t="s">
        <v>40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1:38" ht="12.75" customHeight="1">
      <c r="A113" s="109" t="s">
        <v>8</v>
      </c>
      <c r="B113" s="88"/>
      <c r="C113" s="110" t="s">
        <v>96</v>
      </c>
      <c r="D113" s="111"/>
      <c r="E113" s="111"/>
      <c r="F113" s="111"/>
      <c r="G113" s="112"/>
      <c r="H113" s="68" t="s">
        <v>9</v>
      </c>
      <c r="I113" s="105" t="s">
        <v>10</v>
      </c>
      <c r="J113" s="106"/>
      <c r="K113" s="107">
        <f>+K108</f>
        <v>360.34</v>
      </c>
      <c r="L113" s="107"/>
      <c r="M113" s="107"/>
      <c r="N113" s="107"/>
      <c r="O113" s="107">
        <f>+O50*2</f>
        <v>5.26</v>
      </c>
      <c r="P113" s="107"/>
      <c r="Q113" s="107"/>
      <c r="R113" s="107"/>
      <c r="S113" s="107"/>
      <c r="T113" s="107">
        <f>K113*O113</f>
        <v>1895.39</v>
      </c>
      <c r="U113" s="107"/>
      <c r="V113" s="107"/>
      <c r="W113" s="107"/>
      <c r="X113" s="107"/>
      <c r="AG113" s="99">
        <f>T113+T114</f>
        <v>4331.81</v>
      </c>
      <c r="AI113" s="18"/>
      <c r="AJ113" s="101">
        <v>844.99</v>
      </c>
      <c r="AL113" s="103">
        <f>AG113/AJ113</f>
        <v>5.126</v>
      </c>
    </row>
    <row r="114" spans="1:38" ht="12.75" customHeight="1">
      <c r="A114" s="89"/>
      <c r="B114" s="91"/>
      <c r="C114" s="113"/>
      <c r="D114" s="114"/>
      <c r="E114" s="114"/>
      <c r="F114" s="114"/>
      <c r="G114" s="115"/>
      <c r="H114" s="68" t="s">
        <v>11</v>
      </c>
      <c r="I114" s="105" t="s">
        <v>12</v>
      </c>
      <c r="J114" s="106"/>
      <c r="K114" s="107">
        <f>+K109</f>
        <v>6752.83</v>
      </c>
      <c r="L114" s="107"/>
      <c r="M114" s="107"/>
      <c r="N114" s="107"/>
      <c r="O114" s="116">
        <f>O113*O$17</f>
        <v>0.3608</v>
      </c>
      <c r="P114" s="116"/>
      <c r="Q114" s="116"/>
      <c r="R114" s="116"/>
      <c r="S114" s="116"/>
      <c r="T114" s="107">
        <f>K114*O114</f>
        <v>2436.42</v>
      </c>
      <c r="U114" s="107"/>
      <c r="V114" s="107"/>
      <c r="W114" s="107"/>
      <c r="X114" s="107"/>
      <c r="AG114" s="100"/>
      <c r="AI114" s="18"/>
      <c r="AJ114" s="102"/>
      <c r="AL114" s="104"/>
    </row>
    <row r="115" spans="1:38" ht="12.75" customHeight="1">
      <c r="A115" s="109" t="s">
        <v>8</v>
      </c>
      <c r="B115" s="88"/>
      <c r="C115" s="110" t="s">
        <v>78</v>
      </c>
      <c r="D115" s="111"/>
      <c r="E115" s="111"/>
      <c r="F115" s="111"/>
      <c r="G115" s="112"/>
      <c r="H115" s="68" t="s">
        <v>9</v>
      </c>
      <c r="I115" s="105" t="s">
        <v>10</v>
      </c>
      <c r="J115" s="106"/>
      <c r="K115" s="107">
        <f>+K110</f>
        <v>360.34</v>
      </c>
      <c r="L115" s="107"/>
      <c r="M115" s="107"/>
      <c r="N115" s="107"/>
      <c r="O115" s="107">
        <f>+O113</f>
        <v>5.26</v>
      </c>
      <c r="P115" s="107"/>
      <c r="Q115" s="107"/>
      <c r="R115" s="107"/>
      <c r="S115" s="107"/>
      <c r="T115" s="107">
        <f>K115*O115</f>
        <v>1895.39</v>
      </c>
      <c r="U115" s="107"/>
      <c r="V115" s="107"/>
      <c r="W115" s="107"/>
      <c r="X115" s="107"/>
      <c r="AG115" s="99">
        <f>T115+T116</f>
        <v>4150.84</v>
      </c>
      <c r="AI115" s="18"/>
      <c r="AJ115" s="101">
        <v>844.99</v>
      </c>
      <c r="AL115" s="103">
        <f>AG115/AJ115</f>
        <v>4.912</v>
      </c>
    </row>
    <row r="116" spans="1:38" ht="12.75" customHeight="1">
      <c r="A116" s="89"/>
      <c r="B116" s="91"/>
      <c r="C116" s="113"/>
      <c r="D116" s="114"/>
      <c r="E116" s="114"/>
      <c r="F116" s="114"/>
      <c r="G116" s="115"/>
      <c r="H116" s="68" t="s">
        <v>11</v>
      </c>
      <c r="I116" s="105" t="s">
        <v>12</v>
      </c>
      <c r="J116" s="106"/>
      <c r="K116" s="107">
        <f>+K111</f>
        <v>6752.83</v>
      </c>
      <c r="L116" s="107"/>
      <c r="M116" s="107"/>
      <c r="N116" s="107"/>
      <c r="O116" s="116">
        <f>O115*O$19</f>
        <v>0.334</v>
      </c>
      <c r="P116" s="116"/>
      <c r="Q116" s="116"/>
      <c r="R116" s="116"/>
      <c r="S116" s="116"/>
      <c r="T116" s="107">
        <f>K116*O116</f>
        <v>2255.45</v>
      </c>
      <c r="U116" s="107"/>
      <c r="V116" s="107"/>
      <c r="W116" s="107"/>
      <c r="X116" s="107"/>
      <c r="AG116" s="100"/>
      <c r="AI116" s="18"/>
      <c r="AJ116" s="102"/>
      <c r="AL116" s="104"/>
    </row>
    <row r="117" spans="1:39" ht="25.5" customHeight="1">
      <c r="A117" s="108" t="s">
        <v>45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"/>
      <c r="AL117" s="31" t="s">
        <v>97</v>
      </c>
      <c r="AM117" s="24" t="s">
        <v>98</v>
      </c>
    </row>
    <row r="118" spans="1:38" ht="12.75" customHeight="1">
      <c r="A118" s="109" t="s">
        <v>8</v>
      </c>
      <c r="B118" s="88"/>
      <c r="C118" s="110" t="s">
        <v>96</v>
      </c>
      <c r="D118" s="111"/>
      <c r="E118" s="111"/>
      <c r="F118" s="111"/>
      <c r="G118" s="112"/>
      <c r="H118" s="68" t="s">
        <v>9</v>
      </c>
      <c r="I118" s="105" t="s">
        <v>10</v>
      </c>
      <c r="J118" s="106"/>
      <c r="K118" s="107">
        <f>+K113</f>
        <v>360.34</v>
      </c>
      <c r="L118" s="107"/>
      <c r="M118" s="107"/>
      <c r="N118" s="107"/>
      <c r="O118" s="107">
        <f>+O90*2</f>
        <v>1.1</v>
      </c>
      <c r="P118" s="107"/>
      <c r="Q118" s="107"/>
      <c r="R118" s="107"/>
      <c r="S118" s="107"/>
      <c r="T118" s="107">
        <f>K118*O118</f>
        <v>396.37</v>
      </c>
      <c r="U118" s="107"/>
      <c r="V118" s="107"/>
      <c r="W118" s="107"/>
      <c r="X118" s="107"/>
      <c r="AG118" s="99">
        <f>T118+T119</f>
        <v>906.21</v>
      </c>
      <c r="AI118" s="18"/>
      <c r="AJ118" s="101">
        <v>844.99</v>
      </c>
      <c r="AL118" s="103">
        <f>AG118/AJ118</f>
        <v>1.072</v>
      </c>
    </row>
    <row r="119" spans="1:38" ht="12.75" customHeight="1">
      <c r="A119" s="89"/>
      <c r="B119" s="91"/>
      <c r="C119" s="113"/>
      <c r="D119" s="114"/>
      <c r="E119" s="114"/>
      <c r="F119" s="114"/>
      <c r="G119" s="115"/>
      <c r="H119" s="68" t="s">
        <v>11</v>
      </c>
      <c r="I119" s="105" t="s">
        <v>12</v>
      </c>
      <c r="J119" s="106"/>
      <c r="K119" s="107">
        <f>+K114</f>
        <v>6752.83</v>
      </c>
      <c r="L119" s="107"/>
      <c r="M119" s="107"/>
      <c r="N119" s="107"/>
      <c r="O119" s="116">
        <f>O118*O$17</f>
        <v>0.0755</v>
      </c>
      <c r="P119" s="116"/>
      <c r="Q119" s="116"/>
      <c r="R119" s="116"/>
      <c r="S119" s="116"/>
      <c r="T119" s="107">
        <f>K119*O119</f>
        <v>509.84</v>
      </c>
      <c r="U119" s="107"/>
      <c r="V119" s="107"/>
      <c r="W119" s="107"/>
      <c r="X119" s="107"/>
      <c r="AG119" s="100"/>
      <c r="AI119" s="18"/>
      <c r="AJ119" s="102"/>
      <c r="AL119" s="104"/>
    </row>
    <row r="120" spans="1:38" ht="12.75" customHeight="1">
      <c r="A120" s="109" t="s">
        <v>8</v>
      </c>
      <c r="B120" s="88"/>
      <c r="C120" s="110" t="s">
        <v>78</v>
      </c>
      <c r="D120" s="111"/>
      <c r="E120" s="111"/>
      <c r="F120" s="111"/>
      <c r="G120" s="112"/>
      <c r="H120" s="68" t="s">
        <v>9</v>
      </c>
      <c r="I120" s="105" t="s">
        <v>10</v>
      </c>
      <c r="J120" s="106"/>
      <c r="K120" s="107">
        <f>+K115</f>
        <v>360.34</v>
      </c>
      <c r="L120" s="107"/>
      <c r="M120" s="107"/>
      <c r="N120" s="107"/>
      <c r="O120" s="107">
        <f>+O118</f>
        <v>1.1</v>
      </c>
      <c r="P120" s="107"/>
      <c r="Q120" s="107"/>
      <c r="R120" s="107"/>
      <c r="S120" s="107"/>
      <c r="T120" s="107">
        <f>K120*O120</f>
        <v>396.37</v>
      </c>
      <c r="U120" s="107"/>
      <c r="V120" s="107"/>
      <c r="W120" s="107"/>
      <c r="X120" s="107"/>
      <c r="AG120" s="99">
        <f>T120+T121</f>
        <v>868.39</v>
      </c>
      <c r="AI120" s="18"/>
      <c r="AJ120" s="101">
        <v>844.99</v>
      </c>
      <c r="AL120" s="103">
        <f>AG120/AJ120</f>
        <v>1.028</v>
      </c>
    </row>
    <row r="121" spans="1:38" ht="12.75" customHeight="1">
      <c r="A121" s="89"/>
      <c r="B121" s="91"/>
      <c r="C121" s="113"/>
      <c r="D121" s="114"/>
      <c r="E121" s="114"/>
      <c r="F121" s="114"/>
      <c r="G121" s="115"/>
      <c r="H121" s="68" t="s">
        <v>11</v>
      </c>
      <c r="I121" s="105" t="s">
        <v>12</v>
      </c>
      <c r="J121" s="106"/>
      <c r="K121" s="107">
        <f>+K116</f>
        <v>6752.83</v>
      </c>
      <c r="L121" s="107"/>
      <c r="M121" s="107"/>
      <c r="N121" s="107"/>
      <c r="O121" s="116">
        <f>O120*O$19</f>
        <v>0.0699</v>
      </c>
      <c r="P121" s="116"/>
      <c r="Q121" s="116"/>
      <c r="R121" s="116"/>
      <c r="S121" s="116"/>
      <c r="T121" s="107">
        <f>K121*O121</f>
        <v>472.02</v>
      </c>
      <c r="U121" s="107"/>
      <c r="V121" s="107"/>
      <c r="W121" s="107"/>
      <c r="X121" s="107"/>
      <c r="AG121" s="100"/>
      <c r="AI121" s="18"/>
      <c r="AJ121" s="102"/>
      <c r="AL121" s="104"/>
    </row>
    <row r="122" spans="4:35" ht="12.75">
      <c r="D122" s="63"/>
      <c r="E122" s="63"/>
      <c r="F122" s="63"/>
      <c r="G122" s="63"/>
      <c r="H122" s="63"/>
      <c r="I122" s="63"/>
      <c r="J122" s="63"/>
      <c r="AG122" s="14"/>
      <c r="AI122" s="18"/>
    </row>
    <row r="123" spans="1:35" s="5" customFormat="1" ht="18">
      <c r="A123" s="147" t="s">
        <v>13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4"/>
      <c r="AG123" s="38"/>
      <c r="AH123"/>
      <c r="AI123" s="39"/>
    </row>
    <row r="124" spans="33:35" ht="12.75">
      <c r="AG124" s="14"/>
      <c r="AI124" s="18"/>
    </row>
    <row r="125" spans="1:35" ht="64.5" customHeight="1">
      <c r="A125" s="137" t="s">
        <v>5</v>
      </c>
      <c r="B125" s="138"/>
      <c r="C125" s="138"/>
      <c r="D125" s="138"/>
      <c r="E125" s="138"/>
      <c r="F125" s="138"/>
      <c r="G125" s="138"/>
      <c r="H125" s="139"/>
      <c r="I125" s="143" t="s">
        <v>14</v>
      </c>
      <c r="J125" s="143"/>
      <c r="K125" s="143"/>
      <c r="L125" s="143"/>
      <c r="M125" s="143"/>
      <c r="N125" s="143"/>
      <c r="O125" s="144" t="s">
        <v>15</v>
      </c>
      <c r="P125" s="145"/>
      <c r="Q125" s="145"/>
      <c r="R125" s="145"/>
      <c r="S125" s="146"/>
      <c r="T125" s="143" t="s">
        <v>16</v>
      </c>
      <c r="U125" s="143"/>
      <c r="V125" s="143"/>
      <c r="W125" s="143"/>
      <c r="X125" s="143"/>
      <c r="Y125" s="143"/>
      <c r="Z125" s="143" t="s">
        <v>17</v>
      </c>
      <c r="AA125" s="143"/>
      <c r="AB125" s="143"/>
      <c r="AC125" s="143"/>
      <c r="AD125" s="143"/>
      <c r="AE125" s="143"/>
      <c r="AF125" s="71"/>
      <c r="AG125" s="14"/>
      <c r="AI125" s="18"/>
    </row>
    <row r="126" spans="1:35" ht="12.75" customHeight="1">
      <c r="A126" s="140"/>
      <c r="B126" s="141"/>
      <c r="C126" s="141"/>
      <c r="D126" s="141"/>
      <c r="E126" s="141"/>
      <c r="F126" s="141"/>
      <c r="G126" s="141"/>
      <c r="H126" s="142"/>
      <c r="I126" s="143" t="s">
        <v>18</v>
      </c>
      <c r="J126" s="143"/>
      <c r="K126" s="143"/>
      <c r="L126" s="143"/>
      <c r="M126" s="143"/>
      <c r="N126" s="143"/>
      <c r="O126" s="144" t="s">
        <v>19</v>
      </c>
      <c r="P126" s="145"/>
      <c r="Q126" s="145"/>
      <c r="R126" s="145"/>
      <c r="S126" s="146"/>
      <c r="T126" s="143" t="s">
        <v>20</v>
      </c>
      <c r="U126" s="143"/>
      <c r="V126" s="143"/>
      <c r="W126" s="143"/>
      <c r="X126" s="143"/>
      <c r="Y126" s="143"/>
      <c r="Z126" s="143" t="s">
        <v>21</v>
      </c>
      <c r="AA126" s="143"/>
      <c r="AB126" s="143"/>
      <c r="AC126" s="143"/>
      <c r="AD126" s="143"/>
      <c r="AE126" s="143"/>
      <c r="AF126" s="72"/>
      <c r="AG126" s="14"/>
      <c r="AI126" s="18"/>
    </row>
    <row r="127" spans="1:38" s="7" customFormat="1" ht="31.5" customHeight="1">
      <c r="A127" s="134">
        <v>1</v>
      </c>
      <c r="B127" s="135"/>
      <c r="C127" s="135"/>
      <c r="D127" s="135"/>
      <c r="E127" s="135"/>
      <c r="F127" s="135"/>
      <c r="G127" s="135"/>
      <c r="H127" s="136"/>
      <c r="I127" s="130">
        <v>2</v>
      </c>
      <c r="J127" s="130"/>
      <c r="K127" s="130"/>
      <c r="L127" s="130"/>
      <c r="M127" s="130"/>
      <c r="N127" s="130"/>
      <c r="O127" s="131">
        <v>3</v>
      </c>
      <c r="P127" s="132"/>
      <c r="Q127" s="132"/>
      <c r="R127" s="132"/>
      <c r="S127" s="133"/>
      <c r="T127" s="130">
        <v>4</v>
      </c>
      <c r="U127" s="130"/>
      <c r="V127" s="130"/>
      <c r="W127" s="130"/>
      <c r="X127" s="130"/>
      <c r="Y127" s="130"/>
      <c r="Z127" s="126" t="s">
        <v>22</v>
      </c>
      <c r="AA127" s="126"/>
      <c r="AB127" s="126"/>
      <c r="AC127" s="126"/>
      <c r="AD127" s="126"/>
      <c r="AE127" s="126"/>
      <c r="AF127" s="73"/>
      <c r="AG127" s="40" t="s">
        <v>33</v>
      </c>
      <c r="AH127"/>
      <c r="AI127" s="41"/>
      <c r="AJ127" s="40" t="s">
        <v>50</v>
      </c>
      <c r="AL127" s="40" t="s">
        <v>32</v>
      </c>
    </row>
    <row r="128" spans="1:38" s="20" customFormat="1" ht="23.25" customHeight="1">
      <c r="A128" s="86" t="s">
        <v>51</v>
      </c>
      <c r="B128" s="87"/>
      <c r="C128" s="87"/>
      <c r="D128" s="87"/>
      <c r="E128" s="87"/>
      <c r="F128" s="87"/>
      <c r="G128" s="87"/>
      <c r="H128" s="88"/>
      <c r="I128" s="92">
        <v>19.8</v>
      </c>
      <c r="J128" s="92"/>
      <c r="K128" s="92"/>
      <c r="L128" s="92"/>
      <c r="M128" s="92"/>
      <c r="N128" s="92"/>
      <c r="O128" s="93">
        <v>0.0446</v>
      </c>
      <c r="P128" s="94"/>
      <c r="Q128" s="94"/>
      <c r="R128" s="94"/>
      <c r="S128" s="95"/>
      <c r="T128" s="96">
        <f>K17</f>
        <v>6752.83</v>
      </c>
      <c r="U128" s="96"/>
      <c r="V128" s="96"/>
      <c r="W128" s="96"/>
      <c r="X128" s="96"/>
      <c r="Y128" s="96"/>
      <c r="Z128" s="97">
        <f>I128*O128*T128</f>
        <v>5963.29</v>
      </c>
      <c r="AA128" s="97"/>
      <c r="AB128" s="97"/>
      <c r="AC128" s="97"/>
      <c r="AD128" s="97"/>
      <c r="AE128" s="97"/>
      <c r="AF128" s="64"/>
      <c r="AG128" s="42">
        <f>O128*T128</f>
        <v>301.18</v>
      </c>
      <c r="AH128"/>
      <c r="AI128" s="43"/>
      <c r="AJ128" s="44">
        <v>54.52</v>
      </c>
      <c r="AL128" s="65">
        <f>AG128/AJ128</f>
        <v>5.524</v>
      </c>
    </row>
    <row r="129" spans="1:35" s="20" customFormat="1" ht="39" customHeight="1">
      <c r="A129" s="89"/>
      <c r="B129" s="90"/>
      <c r="C129" s="90"/>
      <c r="D129" s="90"/>
      <c r="E129" s="90"/>
      <c r="F129" s="90"/>
      <c r="G129" s="90"/>
      <c r="H129" s="91"/>
      <c r="I129" s="98" t="str">
        <f>CONCATENATE(I128," ",I126," х ",O128," ",O126," х ",T128," ",T126," = ",Z128," ",Z126)</f>
        <v>19,8 кв.м х 0,0446 Гкал/кв.м х 6752,83 руб./Гкал = 5963,29 руб.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74"/>
      <c r="AG129" s="45"/>
      <c r="AH129"/>
      <c r="AI129" s="43"/>
    </row>
    <row r="130" spans="1:38" s="20" customFormat="1" ht="23.25" customHeight="1">
      <c r="A130" s="86" t="s">
        <v>87</v>
      </c>
      <c r="B130" s="87"/>
      <c r="C130" s="87"/>
      <c r="D130" s="87"/>
      <c r="E130" s="87"/>
      <c r="F130" s="87"/>
      <c r="G130" s="87"/>
      <c r="H130" s="88"/>
      <c r="I130" s="92">
        <v>19.8</v>
      </c>
      <c r="J130" s="92"/>
      <c r="K130" s="92"/>
      <c r="L130" s="92"/>
      <c r="M130" s="92"/>
      <c r="N130" s="92"/>
      <c r="O130" s="93">
        <v>0.0452</v>
      </c>
      <c r="P130" s="94"/>
      <c r="Q130" s="94"/>
      <c r="R130" s="94"/>
      <c r="S130" s="95"/>
      <c r="T130" s="96">
        <f>+T128</f>
        <v>6752.83</v>
      </c>
      <c r="U130" s="96"/>
      <c r="V130" s="96"/>
      <c r="W130" s="96"/>
      <c r="X130" s="96"/>
      <c r="Y130" s="96"/>
      <c r="Z130" s="97">
        <f>I130*O130*T130</f>
        <v>6043.51</v>
      </c>
      <c r="AA130" s="97"/>
      <c r="AB130" s="97"/>
      <c r="AC130" s="97"/>
      <c r="AD130" s="97"/>
      <c r="AE130" s="97"/>
      <c r="AF130" s="64"/>
      <c r="AG130" s="42">
        <f>O130*T130</f>
        <v>305.23</v>
      </c>
      <c r="AH130"/>
      <c r="AI130" s="43"/>
      <c r="AJ130" s="44">
        <v>54.52</v>
      </c>
      <c r="AL130" s="65">
        <f>AG130/AJ130</f>
        <v>5.598</v>
      </c>
    </row>
    <row r="131" spans="1:35" s="20" customFormat="1" ht="21.75" customHeight="1">
      <c r="A131" s="89"/>
      <c r="B131" s="90"/>
      <c r="C131" s="90"/>
      <c r="D131" s="90"/>
      <c r="E131" s="90"/>
      <c r="F131" s="90"/>
      <c r="G131" s="90"/>
      <c r="H131" s="91"/>
      <c r="I131" s="98" t="str">
        <f>CONCATENATE(I130," ",I$126," х ",O130," ",O$126," х ",T130," ",T$126," = ",Z130," ",Z$126)</f>
        <v>19,8 кв.м х 0,0452 Гкал/кв.м х 6752,83 руб./Гкал = 6043,51 руб.</v>
      </c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74"/>
      <c r="AG131" s="45"/>
      <c r="AH131"/>
      <c r="AI131" s="43"/>
    </row>
    <row r="132" spans="1:38" s="20" customFormat="1" ht="23.25" customHeight="1">
      <c r="A132" s="86" t="s">
        <v>88</v>
      </c>
      <c r="B132" s="87"/>
      <c r="C132" s="87"/>
      <c r="D132" s="87"/>
      <c r="E132" s="87"/>
      <c r="F132" s="87"/>
      <c r="G132" s="87"/>
      <c r="H132" s="88"/>
      <c r="I132" s="92">
        <v>19.8</v>
      </c>
      <c r="J132" s="92"/>
      <c r="K132" s="92"/>
      <c r="L132" s="92"/>
      <c r="M132" s="92"/>
      <c r="N132" s="92"/>
      <c r="O132" s="93">
        <v>0.0451</v>
      </c>
      <c r="P132" s="94"/>
      <c r="Q132" s="94"/>
      <c r="R132" s="94"/>
      <c r="S132" s="95"/>
      <c r="T132" s="96">
        <f>+T128</f>
        <v>6752.83</v>
      </c>
      <c r="U132" s="96"/>
      <c r="V132" s="96"/>
      <c r="W132" s="96"/>
      <c r="X132" s="96"/>
      <c r="Y132" s="96"/>
      <c r="Z132" s="97">
        <f>I132*O132*T132</f>
        <v>6030.14</v>
      </c>
      <c r="AA132" s="97"/>
      <c r="AB132" s="97"/>
      <c r="AC132" s="97"/>
      <c r="AD132" s="97"/>
      <c r="AE132" s="97"/>
      <c r="AF132" s="64"/>
      <c r="AG132" s="42">
        <f>O132*T132</f>
        <v>304.55</v>
      </c>
      <c r="AH132"/>
      <c r="AI132" s="43"/>
      <c r="AJ132" s="44">
        <v>54.52</v>
      </c>
      <c r="AL132" s="65">
        <f>AG132/AJ132</f>
        <v>5.586</v>
      </c>
    </row>
    <row r="133" spans="1:35" s="20" customFormat="1" ht="19.5" customHeight="1">
      <c r="A133" s="89"/>
      <c r="B133" s="90"/>
      <c r="C133" s="90"/>
      <c r="D133" s="90"/>
      <c r="E133" s="90"/>
      <c r="F133" s="90"/>
      <c r="G133" s="90"/>
      <c r="H133" s="91"/>
      <c r="I133" s="98" t="str">
        <f>CONCATENATE(I132," ",I$126," х ",O132," ",O$126," х ",T132," ",T$126," = ",Z132," ",Z$126)</f>
        <v>19,8 кв.м х 0,0451 Гкал/кв.м х 6752,83 руб./Гкал = 6030,14 руб.</v>
      </c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74"/>
      <c r="AG133" s="45"/>
      <c r="AH133"/>
      <c r="AI133" s="43"/>
    </row>
    <row r="134" spans="1:38" s="20" customFormat="1" ht="23.25" customHeight="1">
      <c r="A134" s="86" t="s">
        <v>89</v>
      </c>
      <c r="B134" s="87"/>
      <c r="C134" s="87"/>
      <c r="D134" s="87"/>
      <c r="E134" s="87"/>
      <c r="F134" s="87"/>
      <c r="G134" s="87"/>
      <c r="H134" s="88"/>
      <c r="I134" s="92">
        <v>19.8</v>
      </c>
      <c r="J134" s="92"/>
      <c r="K134" s="92"/>
      <c r="L134" s="92"/>
      <c r="M134" s="92"/>
      <c r="N134" s="92"/>
      <c r="O134" s="93">
        <v>0.0444</v>
      </c>
      <c r="P134" s="94"/>
      <c r="Q134" s="94"/>
      <c r="R134" s="94"/>
      <c r="S134" s="95"/>
      <c r="T134" s="96">
        <f>+T128</f>
        <v>6752.83</v>
      </c>
      <c r="U134" s="96"/>
      <c r="V134" s="96"/>
      <c r="W134" s="96"/>
      <c r="X134" s="96"/>
      <c r="Y134" s="96"/>
      <c r="Z134" s="97">
        <f>I134*O134*T134</f>
        <v>5936.55</v>
      </c>
      <c r="AA134" s="97"/>
      <c r="AB134" s="97"/>
      <c r="AC134" s="97"/>
      <c r="AD134" s="97"/>
      <c r="AE134" s="97"/>
      <c r="AF134" s="64"/>
      <c r="AG134" s="42">
        <f>O134*T134</f>
        <v>299.83</v>
      </c>
      <c r="AH134"/>
      <c r="AI134" s="43"/>
      <c r="AJ134" s="44">
        <v>54.52</v>
      </c>
      <c r="AL134" s="65">
        <f>AG134/AJ134</f>
        <v>5.499</v>
      </c>
    </row>
    <row r="135" spans="1:35" s="20" customFormat="1" ht="20.25" customHeight="1">
      <c r="A135" s="89"/>
      <c r="B135" s="90"/>
      <c r="C135" s="90"/>
      <c r="D135" s="90"/>
      <c r="E135" s="90"/>
      <c r="F135" s="90"/>
      <c r="G135" s="90"/>
      <c r="H135" s="91"/>
      <c r="I135" s="98" t="str">
        <f>CONCATENATE(I134," ",I$126," х ",O134," ",O$126," х ",T134," ",T$126," = ",Z134," ",Z$126)</f>
        <v>19,8 кв.м х 0,0444 Гкал/кв.м х 6752,83 руб./Гкал = 5936,55 руб.</v>
      </c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74"/>
      <c r="AG135" s="45"/>
      <c r="AH135"/>
      <c r="AI135" s="43"/>
    </row>
    <row r="136" spans="1:38" s="20" customFormat="1" ht="23.25" customHeight="1" hidden="1">
      <c r="A136" s="86" t="s">
        <v>90</v>
      </c>
      <c r="B136" s="87"/>
      <c r="C136" s="87"/>
      <c r="D136" s="87"/>
      <c r="E136" s="87"/>
      <c r="F136" s="87"/>
      <c r="G136" s="87"/>
      <c r="H136" s="88"/>
      <c r="I136" s="92">
        <v>19.8</v>
      </c>
      <c r="J136" s="92"/>
      <c r="K136" s="92"/>
      <c r="L136" s="92"/>
      <c r="M136" s="92"/>
      <c r="N136" s="92"/>
      <c r="O136" s="93">
        <v>0.0284</v>
      </c>
      <c r="P136" s="94"/>
      <c r="Q136" s="94"/>
      <c r="R136" s="94"/>
      <c r="S136" s="95"/>
      <c r="T136" s="96">
        <f>+T128</f>
        <v>6752.83</v>
      </c>
      <c r="U136" s="96"/>
      <c r="V136" s="96"/>
      <c r="W136" s="96"/>
      <c r="X136" s="96"/>
      <c r="Y136" s="96"/>
      <c r="Z136" s="97">
        <f>I136*O136*T136</f>
        <v>3797.25</v>
      </c>
      <c r="AA136" s="97"/>
      <c r="AB136" s="97"/>
      <c r="AC136" s="97"/>
      <c r="AD136" s="97"/>
      <c r="AE136" s="97"/>
      <c r="AF136" s="64"/>
      <c r="AG136" s="42">
        <f>O136*T136</f>
        <v>191.78</v>
      </c>
      <c r="AH136"/>
      <c r="AI136" s="43"/>
      <c r="AJ136" s="44">
        <v>54.52</v>
      </c>
      <c r="AL136" s="65">
        <f>AG136/AJ136</f>
        <v>3.518</v>
      </c>
    </row>
    <row r="137" spans="1:35" s="20" customFormat="1" ht="21.75" customHeight="1" hidden="1">
      <c r="A137" s="89"/>
      <c r="B137" s="90"/>
      <c r="C137" s="90"/>
      <c r="D137" s="90"/>
      <c r="E137" s="90"/>
      <c r="F137" s="90"/>
      <c r="G137" s="90"/>
      <c r="H137" s="91"/>
      <c r="I137" s="98" t="str">
        <f>CONCATENATE(I136," ",I$126," х ",O136," ",O$126," х ",T136," ",T$126," = ",Z136," ",Z$126)</f>
        <v>19,8 кв.м х 0,0284 Гкал/кв.м х 6752,83 руб./Гкал = 3797,25 руб.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74"/>
      <c r="AG137" s="45"/>
      <c r="AH137"/>
      <c r="AI137" s="43"/>
    </row>
    <row r="138" spans="1:38" s="20" customFormat="1" ht="23.25" customHeight="1" hidden="1">
      <c r="A138" s="86" t="s">
        <v>91</v>
      </c>
      <c r="B138" s="87"/>
      <c r="C138" s="87"/>
      <c r="D138" s="87"/>
      <c r="E138" s="87"/>
      <c r="F138" s="87"/>
      <c r="G138" s="87"/>
      <c r="H138" s="88"/>
      <c r="I138" s="92">
        <v>19.8</v>
      </c>
      <c r="J138" s="92"/>
      <c r="K138" s="92"/>
      <c r="L138" s="92"/>
      <c r="M138" s="92"/>
      <c r="N138" s="92"/>
      <c r="O138" s="93">
        <v>0.0287</v>
      </c>
      <c r="P138" s="94"/>
      <c r="Q138" s="94"/>
      <c r="R138" s="94"/>
      <c r="S138" s="95"/>
      <c r="T138" s="96">
        <f>+T128</f>
        <v>6752.83</v>
      </c>
      <c r="U138" s="96"/>
      <c r="V138" s="96"/>
      <c r="W138" s="96"/>
      <c r="X138" s="96"/>
      <c r="Y138" s="96"/>
      <c r="Z138" s="97">
        <f>I138*O138*T138</f>
        <v>3837.36</v>
      </c>
      <c r="AA138" s="97"/>
      <c r="AB138" s="97"/>
      <c r="AC138" s="97"/>
      <c r="AD138" s="97"/>
      <c r="AE138" s="97"/>
      <c r="AF138" s="64"/>
      <c r="AG138" s="42">
        <f>O138*T138</f>
        <v>193.81</v>
      </c>
      <c r="AH138"/>
      <c r="AI138" s="43"/>
      <c r="AJ138" s="44">
        <v>54.52</v>
      </c>
      <c r="AL138" s="65">
        <f>AG138/AJ138</f>
        <v>3.555</v>
      </c>
    </row>
    <row r="139" spans="1:35" s="20" customFormat="1" ht="23.25" customHeight="1" hidden="1">
      <c r="A139" s="89"/>
      <c r="B139" s="90"/>
      <c r="C139" s="90"/>
      <c r="D139" s="90"/>
      <c r="E139" s="90"/>
      <c r="F139" s="90"/>
      <c r="G139" s="90"/>
      <c r="H139" s="91"/>
      <c r="I139" s="98" t="str">
        <f>CONCATENATE(I138," ",I$126," х ",O138," ",O$126," х ",T138," ",T$126," = ",Z138," ",Z$126)</f>
        <v>19,8 кв.м х 0,0287 Гкал/кв.м х 6752,83 руб./Гкал = 3837,36 руб.</v>
      </c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74"/>
      <c r="AG139" s="45"/>
      <c r="AH139"/>
      <c r="AI139" s="43"/>
    </row>
    <row r="140" spans="1:38" s="20" customFormat="1" ht="30.75" customHeight="1" hidden="1">
      <c r="A140" s="86" t="s">
        <v>57</v>
      </c>
      <c r="B140" s="87"/>
      <c r="C140" s="87"/>
      <c r="D140" s="87"/>
      <c r="E140" s="87"/>
      <c r="F140" s="87"/>
      <c r="G140" s="87"/>
      <c r="H140" s="88"/>
      <c r="I140" s="92">
        <v>19.8</v>
      </c>
      <c r="J140" s="92"/>
      <c r="K140" s="92"/>
      <c r="L140" s="92"/>
      <c r="M140" s="92"/>
      <c r="N140" s="92"/>
      <c r="O140" s="93">
        <v>0.0243</v>
      </c>
      <c r="P140" s="94"/>
      <c r="Q140" s="94"/>
      <c r="R140" s="94"/>
      <c r="S140" s="95"/>
      <c r="T140" s="96">
        <f>+T132</f>
        <v>6752.83</v>
      </c>
      <c r="U140" s="96"/>
      <c r="V140" s="96"/>
      <c r="W140" s="96"/>
      <c r="X140" s="96"/>
      <c r="Y140" s="96"/>
      <c r="Z140" s="97">
        <f>I140*O140*T140</f>
        <v>3249.06</v>
      </c>
      <c r="AA140" s="97"/>
      <c r="AB140" s="97"/>
      <c r="AC140" s="97"/>
      <c r="AD140" s="97"/>
      <c r="AE140" s="97"/>
      <c r="AF140" s="64"/>
      <c r="AG140" s="42">
        <f>O140*T140</f>
        <v>164.09</v>
      </c>
      <c r="AH140"/>
      <c r="AI140" s="43"/>
      <c r="AJ140" s="44">
        <v>54.52</v>
      </c>
      <c r="AL140" s="65">
        <f>AG140/AJ140</f>
        <v>3.01</v>
      </c>
    </row>
    <row r="141" spans="1:35" s="20" customFormat="1" ht="30.75" customHeight="1" hidden="1">
      <c r="A141" s="89"/>
      <c r="B141" s="90"/>
      <c r="C141" s="90"/>
      <c r="D141" s="90"/>
      <c r="E141" s="90"/>
      <c r="F141" s="90"/>
      <c r="G141" s="90"/>
      <c r="H141" s="91"/>
      <c r="I141" s="98" t="str">
        <f>CONCATENATE(I140," ",I$126," х ",O140," ",O$126," х ",T140," ",T$126," = ",Z140," ",Z$126)</f>
        <v>19,8 кв.м х 0,0243 Гкал/кв.м х 6752,83 руб./Гкал = 3249,06 руб.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74"/>
      <c r="AG141" s="45"/>
      <c r="AH141"/>
      <c r="AI141" s="43"/>
    </row>
    <row r="142" spans="1:38" s="20" customFormat="1" ht="30.75" customHeight="1" hidden="1">
      <c r="A142" s="86" t="s">
        <v>58</v>
      </c>
      <c r="B142" s="87"/>
      <c r="C142" s="87"/>
      <c r="D142" s="87"/>
      <c r="E142" s="87"/>
      <c r="F142" s="87"/>
      <c r="G142" s="87"/>
      <c r="H142" s="88"/>
      <c r="I142" s="92">
        <v>19.8</v>
      </c>
      <c r="J142" s="92"/>
      <c r="K142" s="92"/>
      <c r="L142" s="92"/>
      <c r="M142" s="92"/>
      <c r="N142" s="92"/>
      <c r="O142" s="93">
        <v>0.0247</v>
      </c>
      <c r="P142" s="94"/>
      <c r="Q142" s="94"/>
      <c r="R142" s="94"/>
      <c r="S142" s="95"/>
      <c r="T142" s="96">
        <f>+T132</f>
        <v>6752.83</v>
      </c>
      <c r="U142" s="96"/>
      <c r="V142" s="96"/>
      <c r="W142" s="96"/>
      <c r="X142" s="96"/>
      <c r="Y142" s="96"/>
      <c r="Z142" s="97">
        <f>I142*O142*T142</f>
        <v>3302.54</v>
      </c>
      <c r="AA142" s="97"/>
      <c r="AB142" s="97"/>
      <c r="AC142" s="97"/>
      <c r="AD142" s="97"/>
      <c r="AE142" s="97"/>
      <c r="AF142" s="64"/>
      <c r="AG142" s="42">
        <f>O142*T142</f>
        <v>166.79</v>
      </c>
      <c r="AH142"/>
      <c r="AI142" s="43"/>
      <c r="AJ142" s="44">
        <v>54.52</v>
      </c>
      <c r="AL142" s="65">
        <f>AG142/AJ142</f>
        <v>3.059</v>
      </c>
    </row>
    <row r="143" spans="1:35" s="20" customFormat="1" ht="30.75" customHeight="1" hidden="1">
      <c r="A143" s="89"/>
      <c r="B143" s="90"/>
      <c r="C143" s="90"/>
      <c r="D143" s="90"/>
      <c r="E143" s="90"/>
      <c r="F143" s="90"/>
      <c r="G143" s="90"/>
      <c r="H143" s="91"/>
      <c r="I143" s="98" t="str">
        <f>CONCATENATE(I142," ",I$126," х ",O142," ",O$126," х ",T142," ",T$126," = ",Z142," ",Z$126)</f>
        <v>19,8 кв.м х 0,0247 Гкал/кв.м х 6752,83 руб./Гкал = 3302,54 руб.</v>
      </c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74"/>
      <c r="AG143" s="45"/>
      <c r="AH143"/>
      <c r="AI143" s="43"/>
    </row>
    <row r="144" spans="1:38" s="20" customFormat="1" ht="23.25" customHeight="1">
      <c r="A144" s="86" t="s">
        <v>59</v>
      </c>
      <c r="B144" s="87"/>
      <c r="C144" s="87"/>
      <c r="D144" s="87"/>
      <c r="E144" s="87"/>
      <c r="F144" s="87"/>
      <c r="G144" s="87"/>
      <c r="H144" s="88"/>
      <c r="I144" s="92">
        <v>19.8</v>
      </c>
      <c r="J144" s="92"/>
      <c r="K144" s="92"/>
      <c r="L144" s="92"/>
      <c r="M144" s="92"/>
      <c r="N144" s="92"/>
      <c r="O144" s="93">
        <v>0.0192</v>
      </c>
      <c r="P144" s="94"/>
      <c r="Q144" s="94"/>
      <c r="R144" s="94"/>
      <c r="S144" s="95"/>
      <c r="T144" s="96">
        <f>+T128</f>
        <v>6752.83</v>
      </c>
      <c r="U144" s="96"/>
      <c r="V144" s="96"/>
      <c r="W144" s="96"/>
      <c r="X144" s="96"/>
      <c r="Y144" s="96"/>
      <c r="Z144" s="97">
        <f>I144*O144*T144</f>
        <v>2567.16</v>
      </c>
      <c r="AA144" s="97"/>
      <c r="AB144" s="97"/>
      <c r="AC144" s="97"/>
      <c r="AD144" s="97"/>
      <c r="AE144" s="97"/>
      <c r="AF144" s="64"/>
      <c r="AG144" s="42">
        <f>O144*T144</f>
        <v>129.65</v>
      </c>
      <c r="AH144"/>
      <c r="AI144" s="43"/>
      <c r="AJ144" s="44">
        <v>54.52</v>
      </c>
      <c r="AL144" s="65">
        <f>AG144/AJ144</f>
        <v>2.378</v>
      </c>
    </row>
    <row r="145" spans="1:35" s="20" customFormat="1" ht="43.5" customHeight="1">
      <c r="A145" s="89"/>
      <c r="B145" s="90"/>
      <c r="C145" s="90"/>
      <c r="D145" s="90"/>
      <c r="E145" s="90"/>
      <c r="F145" s="90"/>
      <c r="G145" s="90"/>
      <c r="H145" s="91"/>
      <c r="I145" s="98" t="str">
        <f>CONCATENATE(I144," ",I138," х ",O144," ",O138," х ",T144," ",T138," = ",Z144," ",Z138)</f>
        <v>19,8 19,8 х 0,0192 0,0287 х 6752,83 6752,83 = 2567,16 3837,36</v>
      </c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74"/>
      <c r="AG145" s="45"/>
      <c r="AH145"/>
      <c r="AI145" s="43"/>
    </row>
    <row r="146" spans="1:38" s="20" customFormat="1" ht="23.25" customHeight="1" hidden="1">
      <c r="A146" s="86" t="s">
        <v>92</v>
      </c>
      <c r="B146" s="87"/>
      <c r="C146" s="87"/>
      <c r="D146" s="87"/>
      <c r="E146" s="87"/>
      <c r="F146" s="87"/>
      <c r="G146" s="87"/>
      <c r="H146" s="88"/>
      <c r="I146" s="92">
        <v>19.8</v>
      </c>
      <c r="J146" s="92"/>
      <c r="K146" s="92"/>
      <c r="L146" s="92"/>
      <c r="M146" s="92"/>
      <c r="N146" s="92"/>
      <c r="O146" s="93">
        <v>0.0176</v>
      </c>
      <c r="P146" s="94"/>
      <c r="Q146" s="94"/>
      <c r="R146" s="94"/>
      <c r="S146" s="95"/>
      <c r="T146" s="96">
        <f>+T128</f>
        <v>6752.83</v>
      </c>
      <c r="U146" s="96"/>
      <c r="V146" s="96"/>
      <c r="W146" s="96"/>
      <c r="X146" s="96"/>
      <c r="Y146" s="96"/>
      <c r="Z146" s="97">
        <f>I146*O146*T146</f>
        <v>2353.23</v>
      </c>
      <c r="AA146" s="97"/>
      <c r="AB146" s="97"/>
      <c r="AC146" s="97"/>
      <c r="AD146" s="97"/>
      <c r="AE146" s="97"/>
      <c r="AF146" s="64"/>
      <c r="AG146" s="42">
        <f>O146*T146</f>
        <v>118.85</v>
      </c>
      <c r="AH146"/>
      <c r="AI146" s="43"/>
      <c r="AJ146" s="44">
        <v>54.52</v>
      </c>
      <c r="AL146" s="65">
        <f>AG146/AJ146</f>
        <v>2.18</v>
      </c>
    </row>
    <row r="147" spans="1:35" s="20" customFormat="1" ht="18.75" customHeight="1" hidden="1">
      <c r="A147" s="89"/>
      <c r="B147" s="90"/>
      <c r="C147" s="90"/>
      <c r="D147" s="90"/>
      <c r="E147" s="90"/>
      <c r="F147" s="90"/>
      <c r="G147" s="90"/>
      <c r="H147" s="91"/>
      <c r="I147" s="98" t="str">
        <f>CONCATENATE(I146," ",I$126," х ",O146," ",O$126," х ",T146," ",T$126," = ",Z146," ",Z$126)</f>
        <v>19,8 кв.м х 0,0176 Гкал/кв.м х 6752,83 руб./Гкал = 2353,23 руб.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74"/>
      <c r="AG147" s="45"/>
      <c r="AH147"/>
      <c r="AI147" s="43"/>
    </row>
    <row r="148" spans="1:38" s="20" customFormat="1" ht="23.25" customHeight="1" hidden="1">
      <c r="A148" s="86" t="s">
        <v>61</v>
      </c>
      <c r="B148" s="87"/>
      <c r="C148" s="87"/>
      <c r="D148" s="87"/>
      <c r="E148" s="87"/>
      <c r="F148" s="87"/>
      <c r="G148" s="87"/>
      <c r="H148" s="88"/>
      <c r="I148" s="92">
        <v>19.8</v>
      </c>
      <c r="J148" s="92"/>
      <c r="K148" s="92"/>
      <c r="L148" s="92"/>
      <c r="M148" s="92"/>
      <c r="N148" s="92"/>
      <c r="O148" s="93">
        <v>0.0164</v>
      </c>
      <c r="P148" s="94"/>
      <c r="Q148" s="94"/>
      <c r="R148" s="94"/>
      <c r="S148" s="95"/>
      <c r="T148" s="96">
        <f>+T128</f>
        <v>6752.83</v>
      </c>
      <c r="U148" s="96"/>
      <c r="V148" s="96"/>
      <c r="W148" s="96"/>
      <c r="X148" s="96"/>
      <c r="Y148" s="96"/>
      <c r="Z148" s="97">
        <f>I148*O148*T148</f>
        <v>2192.78</v>
      </c>
      <c r="AA148" s="97"/>
      <c r="AB148" s="97"/>
      <c r="AC148" s="97"/>
      <c r="AD148" s="97"/>
      <c r="AE148" s="97"/>
      <c r="AF148" s="64"/>
      <c r="AG148" s="42">
        <f>O148*T148</f>
        <v>110.75</v>
      </c>
      <c r="AH148"/>
      <c r="AI148" s="43"/>
      <c r="AJ148" s="44">
        <v>54.52</v>
      </c>
      <c r="AL148" s="65">
        <f>AG148/AJ148</f>
        <v>2.031</v>
      </c>
    </row>
    <row r="149" spans="1:35" s="20" customFormat="1" ht="33" customHeight="1" hidden="1">
      <c r="A149" s="89"/>
      <c r="B149" s="90"/>
      <c r="C149" s="90"/>
      <c r="D149" s="90"/>
      <c r="E149" s="90"/>
      <c r="F149" s="90"/>
      <c r="G149" s="90"/>
      <c r="H149" s="91"/>
      <c r="I149" s="98" t="str">
        <f>CONCATENATE(I148," ",I$126," х ",O148," ",O$126," х ",T148," ",T$126," = ",Z148," ",Z$126)</f>
        <v>19,8 кв.м х 0,0164 Гкал/кв.м х 6752,83 руб./Гкал = 2192,78 руб.</v>
      </c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74"/>
      <c r="AG149" s="45"/>
      <c r="AH149"/>
      <c r="AI149" s="43"/>
    </row>
    <row r="150" spans="1:38" s="20" customFormat="1" ht="23.25" customHeight="1" hidden="1">
      <c r="A150" s="86" t="s">
        <v>93</v>
      </c>
      <c r="B150" s="87"/>
      <c r="C150" s="87"/>
      <c r="D150" s="87"/>
      <c r="E150" s="87"/>
      <c r="F150" s="87"/>
      <c r="G150" s="87"/>
      <c r="H150" s="88"/>
      <c r="I150" s="92">
        <v>19.8</v>
      </c>
      <c r="J150" s="92"/>
      <c r="K150" s="92"/>
      <c r="L150" s="92"/>
      <c r="M150" s="92"/>
      <c r="N150" s="92"/>
      <c r="O150" s="93">
        <v>0.0179</v>
      </c>
      <c r="P150" s="94"/>
      <c r="Q150" s="94"/>
      <c r="R150" s="94"/>
      <c r="S150" s="95"/>
      <c r="T150" s="96">
        <f>+T128</f>
        <v>6752.83</v>
      </c>
      <c r="U150" s="96"/>
      <c r="V150" s="96"/>
      <c r="W150" s="96"/>
      <c r="X150" s="96"/>
      <c r="Y150" s="96"/>
      <c r="Z150" s="97">
        <f>I150*O150*T150</f>
        <v>2393.34</v>
      </c>
      <c r="AA150" s="97"/>
      <c r="AB150" s="97"/>
      <c r="AC150" s="97"/>
      <c r="AD150" s="97"/>
      <c r="AE150" s="97"/>
      <c r="AF150" s="64"/>
      <c r="AG150" s="42">
        <f>O150*T150</f>
        <v>120.88</v>
      </c>
      <c r="AH150"/>
      <c r="AI150" s="43"/>
      <c r="AJ150" s="44">
        <v>54.52</v>
      </c>
      <c r="AL150" s="65">
        <f>AG150/AJ150</f>
        <v>2.217</v>
      </c>
    </row>
    <row r="151" spans="1:35" s="20" customFormat="1" ht="20.25" customHeight="1" hidden="1">
      <c r="A151" s="89"/>
      <c r="B151" s="90"/>
      <c r="C151" s="90"/>
      <c r="D151" s="90"/>
      <c r="E151" s="90"/>
      <c r="F151" s="90"/>
      <c r="G151" s="90"/>
      <c r="H151" s="91"/>
      <c r="I151" s="98" t="str">
        <f>CONCATENATE(I150," ",I$126," х ",O150," ",O$126," х ",T150," ",T$126," = ",Z150," ",Z$126)</f>
        <v>19,8 кв.м х 0,0179 Гкал/кв.м х 6752,83 руб./Гкал = 2393,34 руб.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74"/>
      <c r="AG151" s="45"/>
      <c r="AH151"/>
      <c r="AI151" s="43"/>
    </row>
    <row r="152" spans="1:38" s="20" customFormat="1" ht="23.25" customHeight="1" hidden="1">
      <c r="A152" s="86" t="s">
        <v>63</v>
      </c>
      <c r="B152" s="87"/>
      <c r="C152" s="87"/>
      <c r="D152" s="87"/>
      <c r="E152" s="87"/>
      <c r="F152" s="87"/>
      <c r="G152" s="87"/>
      <c r="H152" s="88"/>
      <c r="I152" s="92">
        <v>19.8</v>
      </c>
      <c r="J152" s="92"/>
      <c r="K152" s="92"/>
      <c r="L152" s="92"/>
      <c r="M152" s="92"/>
      <c r="N152" s="92"/>
      <c r="O152" s="93">
        <v>0.0154</v>
      </c>
      <c r="P152" s="94"/>
      <c r="Q152" s="94"/>
      <c r="R152" s="94"/>
      <c r="S152" s="95"/>
      <c r="T152" s="96">
        <f>+T128</f>
        <v>6752.83</v>
      </c>
      <c r="U152" s="96"/>
      <c r="V152" s="96"/>
      <c r="W152" s="96"/>
      <c r="X152" s="96"/>
      <c r="Y152" s="96"/>
      <c r="Z152" s="97">
        <f>I152*O152*T152</f>
        <v>2059.07</v>
      </c>
      <c r="AA152" s="97"/>
      <c r="AB152" s="97"/>
      <c r="AC152" s="97"/>
      <c r="AD152" s="97"/>
      <c r="AE152" s="97"/>
      <c r="AF152" s="64"/>
      <c r="AG152" s="42">
        <f>O152*T152</f>
        <v>103.99</v>
      </c>
      <c r="AH152"/>
      <c r="AI152" s="43"/>
      <c r="AJ152" s="44">
        <v>54.52</v>
      </c>
      <c r="AL152" s="65">
        <f>AG152/AJ152</f>
        <v>1.907</v>
      </c>
    </row>
    <row r="153" spans="1:35" s="20" customFormat="1" ht="20.25" customHeight="1" hidden="1">
      <c r="A153" s="89"/>
      <c r="B153" s="90"/>
      <c r="C153" s="90"/>
      <c r="D153" s="90"/>
      <c r="E153" s="90"/>
      <c r="F153" s="90"/>
      <c r="G153" s="90"/>
      <c r="H153" s="91"/>
      <c r="I153" s="98" t="str">
        <f>CONCATENATE(I152," ",I$126," х ",O152," ",O$126," х ",T152," ",T$126," = ",Z152," ",Z$126)</f>
        <v>19,8 кв.м х 0,0154 Гкал/кв.м х 6752,83 руб./Гкал = 2059,07 руб.</v>
      </c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74"/>
      <c r="AG153" s="45"/>
      <c r="AH153"/>
      <c r="AI153" s="43"/>
    </row>
    <row r="154" ht="12.75">
      <c r="AJ154" s="13"/>
    </row>
    <row r="155" ht="12.75">
      <c r="AJ155" s="13"/>
    </row>
    <row r="156" spans="1:36" ht="12.75">
      <c r="A156" s="8" t="s">
        <v>23</v>
      </c>
      <c r="AJ156" s="13"/>
    </row>
    <row r="157" spans="1:36" ht="25.5" customHeight="1">
      <c r="A157" s="9" t="s">
        <v>24</v>
      </c>
      <c r="B157" s="83" t="str">
        <f>CONCATENATE("Тариф на тепловую энергию в размере ",K17," руб./Гкал (с НДС) утвержден Приказом Министерства тарифной политики Красноярского края ",AH157," № ",AI157)</f>
        <v>Тариф на тепловую энергию в размере 6752,83 руб./Гкал (с НДС) утвержден Приказом Министерства тарифной политики Красноярского края от 18.12.2023 г. № 344-п</v>
      </c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10"/>
      <c r="AH157" s="31" t="str">
        <f>+'[6]Зар_2'!AH136</f>
        <v>от 18.12.2023 г.</v>
      </c>
      <c r="AI157" s="24" t="str">
        <f>+'[6]Зар_2'!AI136</f>
        <v>344-п</v>
      </c>
      <c r="AJ157" s="13"/>
    </row>
    <row r="158" spans="1:36" ht="25.5" customHeight="1">
      <c r="A158" s="9">
        <v>2</v>
      </c>
      <c r="B158" s="83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",AH158," № ",AI158)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10"/>
      <c r="AH158" s="31" t="str">
        <f>+'[6]Зар_2'!AH137</f>
        <v>от 18.12.2023 г.</v>
      </c>
      <c r="AI158" s="24" t="str">
        <f>+'[6]Зар_2'!AI137</f>
        <v>346-п</v>
      </c>
      <c r="AJ158" s="13"/>
    </row>
    <row r="159" spans="1:36" ht="20.25" customHeight="1" hidden="1">
      <c r="A159" s="9" t="s">
        <v>34</v>
      </c>
      <c r="B159" s="83" t="str">
        <f>CONCATENATE("Тариф на теплоноситель "," утвержден Приказом Министерства тарифной политики Красноярского края ",AH159," № ",AI159)</f>
        <v>Тариф на теплоноситель  утвержден Приказом Министерства тарифной политики Красноярского края 0 № 0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10"/>
      <c r="AH159" s="31">
        <f>+'[6]Зар_2'!AH138</f>
        <v>0</v>
      </c>
      <c r="AI159" s="24">
        <f>+'[6]Зар_2'!AI138</f>
        <v>0</v>
      </c>
      <c r="AJ159" s="13"/>
    </row>
    <row r="160" spans="1:39" ht="37.5" customHeight="1">
      <c r="A160" s="9">
        <v>3</v>
      </c>
      <c r="B160" s="84" t="str">
        <f>+'[6]Шуш_1-2 эт'!B299:AE299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10"/>
      <c r="AL160" s="75"/>
      <c r="AM160" s="76"/>
    </row>
    <row r="161" spans="1:33" ht="30.75" customHeight="1">
      <c r="A161" s="9">
        <v>4</v>
      </c>
      <c r="B161" s="84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G161" s="14"/>
    </row>
    <row r="162" spans="1:31" ht="33.75" customHeight="1">
      <c r="A162" s="9">
        <v>5</v>
      </c>
      <c r="B162" s="84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</row>
    <row r="163" spans="1:36" s="21" customFormat="1" ht="21.75" customHeight="1">
      <c r="A163" s="30" t="str">
        <f>+'[6]Шуш_3 эт и выше'!A368</f>
        <v>Начальник ПЭО                                         С.А.Окунева</v>
      </c>
      <c r="AE163" s="22"/>
      <c r="AF163" s="22"/>
      <c r="AG163" s="23"/>
      <c r="AJ163" s="23"/>
    </row>
    <row r="164" spans="1:36" ht="18" customHeight="1">
      <c r="A164" s="32" t="s">
        <v>47</v>
      </c>
      <c r="AJ164" s="13"/>
    </row>
    <row r="165" spans="1:36" ht="12.75">
      <c r="A165" s="33" t="s">
        <v>48</v>
      </c>
      <c r="AJ165" s="13"/>
    </row>
  </sheetData>
  <sheetProtection/>
  <mergeCells count="633">
    <mergeCell ref="A104:AE104"/>
    <mergeCell ref="O106:S106"/>
    <mergeCell ref="O107:S107"/>
    <mergeCell ref="O109:S109"/>
    <mergeCell ref="A110:B111"/>
    <mergeCell ref="C110:G111"/>
    <mergeCell ref="I110:J110"/>
    <mergeCell ref="K110:N110"/>
    <mergeCell ref="O111:S111"/>
    <mergeCell ref="A105:AE105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O100:S100"/>
    <mergeCell ref="A92:B93"/>
    <mergeCell ref="C92:G93"/>
    <mergeCell ref="I92:J92"/>
    <mergeCell ref="K92:N92"/>
    <mergeCell ref="C89:H89"/>
    <mergeCell ref="I89:J89"/>
    <mergeCell ref="K89:N89"/>
    <mergeCell ref="A63:AE63"/>
    <mergeCell ref="C64:H64"/>
    <mergeCell ref="O77:S77"/>
    <mergeCell ref="T77:X77"/>
    <mergeCell ref="I76:J76"/>
    <mergeCell ref="A6:AE6"/>
    <mergeCell ref="A7:AD7"/>
    <mergeCell ref="A9:AE9"/>
    <mergeCell ref="I77:J77"/>
    <mergeCell ref="K77:N77"/>
    <mergeCell ref="I64:J64"/>
    <mergeCell ref="K64:N64"/>
    <mergeCell ref="O64:S64"/>
    <mergeCell ref="T64:X64"/>
    <mergeCell ref="C65:H65"/>
    <mergeCell ref="I65:J65"/>
    <mergeCell ref="K65:N65"/>
    <mergeCell ref="O65:S65"/>
    <mergeCell ref="T65:X65"/>
    <mergeCell ref="A52:B53"/>
    <mergeCell ref="I58:J58"/>
    <mergeCell ref="K58:N58"/>
    <mergeCell ref="O58:S58"/>
    <mergeCell ref="T58:X58"/>
    <mergeCell ref="I59:J59"/>
    <mergeCell ref="K59:N59"/>
    <mergeCell ref="O59:S59"/>
    <mergeCell ref="T59:X59"/>
    <mergeCell ref="T56:X56"/>
    <mergeCell ref="A47:AE47"/>
    <mergeCell ref="I52:J52"/>
    <mergeCell ref="K52:N52"/>
    <mergeCell ref="O52:S52"/>
    <mergeCell ref="T52:X52"/>
    <mergeCell ref="C52:G53"/>
    <mergeCell ref="I53:J53"/>
    <mergeCell ref="K53:N53"/>
    <mergeCell ref="O53:S53"/>
    <mergeCell ref="T53:X53"/>
    <mergeCell ref="C41:H41"/>
    <mergeCell ref="I41:J41"/>
    <mergeCell ref="K41:N41"/>
    <mergeCell ref="O41:S41"/>
    <mergeCell ref="T41:X41"/>
    <mergeCell ref="O40:S40"/>
    <mergeCell ref="T40:X40"/>
    <mergeCell ref="T29:X29"/>
    <mergeCell ref="O35:S35"/>
    <mergeCell ref="T35:X35"/>
    <mergeCell ref="O34:S34"/>
    <mergeCell ref="T34:X34"/>
    <mergeCell ref="C40:H40"/>
    <mergeCell ref="I40:J40"/>
    <mergeCell ref="K40:N40"/>
    <mergeCell ref="I34:J34"/>
    <mergeCell ref="K34:N34"/>
    <mergeCell ref="A39:AE39"/>
    <mergeCell ref="T17:X17"/>
    <mergeCell ref="O29:S29"/>
    <mergeCell ref="A10:AE10"/>
    <mergeCell ref="I17:J17"/>
    <mergeCell ref="K17:N17"/>
    <mergeCell ref="O17:S17"/>
    <mergeCell ref="A15:B15"/>
    <mergeCell ref="C15:H15"/>
    <mergeCell ref="I15:J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11:X11"/>
    <mergeCell ref="O15:S15"/>
    <mergeCell ref="T15:X15"/>
    <mergeCell ref="A16:B17"/>
    <mergeCell ref="I16:J16"/>
    <mergeCell ref="K16:N16"/>
    <mergeCell ref="O16:S16"/>
    <mergeCell ref="T16:X16"/>
    <mergeCell ref="C16:G17"/>
    <mergeCell ref="K15:N15"/>
    <mergeCell ref="C18:G19"/>
    <mergeCell ref="I18:J18"/>
    <mergeCell ref="K18:N18"/>
    <mergeCell ref="O18:S18"/>
    <mergeCell ref="T18:X18"/>
    <mergeCell ref="I19:J19"/>
    <mergeCell ref="K19:N19"/>
    <mergeCell ref="O19:S19"/>
    <mergeCell ref="T19:X19"/>
    <mergeCell ref="AG36:AG37"/>
    <mergeCell ref="I28:J28"/>
    <mergeCell ref="C25:H25"/>
    <mergeCell ref="I25:J25"/>
    <mergeCell ref="K25:N25"/>
    <mergeCell ref="O25:S25"/>
    <mergeCell ref="T25:X25"/>
    <mergeCell ref="I35:J35"/>
    <mergeCell ref="K35:N35"/>
    <mergeCell ref="K28:N28"/>
    <mergeCell ref="O37:S37"/>
    <mergeCell ref="T37:X37"/>
    <mergeCell ref="A36:B37"/>
    <mergeCell ref="I36:J36"/>
    <mergeCell ref="K36:N36"/>
    <mergeCell ref="O36:S36"/>
    <mergeCell ref="T36:X36"/>
    <mergeCell ref="C42:G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K61:N61"/>
    <mergeCell ref="O61:S61"/>
    <mergeCell ref="T61:X61"/>
    <mergeCell ref="A60:B61"/>
    <mergeCell ref="I60:J60"/>
    <mergeCell ref="K60:N60"/>
    <mergeCell ref="O60:S60"/>
    <mergeCell ref="T60:X60"/>
    <mergeCell ref="C66:G67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G68:AG69"/>
    <mergeCell ref="O24:S24"/>
    <mergeCell ref="T24:X24"/>
    <mergeCell ref="A21:AE21"/>
    <mergeCell ref="C73:H73"/>
    <mergeCell ref="I73:J73"/>
    <mergeCell ref="K73:N73"/>
    <mergeCell ref="O73:S73"/>
    <mergeCell ref="T73:X73"/>
    <mergeCell ref="C72:H72"/>
    <mergeCell ref="I72:J72"/>
    <mergeCell ref="A18:B19"/>
    <mergeCell ref="A26:B27"/>
    <mergeCell ref="C26:G27"/>
    <mergeCell ref="I26:J26"/>
    <mergeCell ref="K26:N26"/>
    <mergeCell ref="I24:J24"/>
    <mergeCell ref="K24:N24"/>
    <mergeCell ref="A23:AE23"/>
    <mergeCell ref="A24:B24"/>
    <mergeCell ref="A25:B25"/>
    <mergeCell ref="O26:S26"/>
    <mergeCell ref="T26:X26"/>
    <mergeCell ref="C24:H24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AG28:AG29"/>
    <mergeCell ref="AJ28:AJ29"/>
    <mergeCell ref="AL28:AL29"/>
    <mergeCell ref="A31:AE31"/>
    <mergeCell ref="O28:S28"/>
    <mergeCell ref="T28:X28"/>
    <mergeCell ref="I29:J29"/>
    <mergeCell ref="K29:N29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76:B77"/>
    <mergeCell ref="C76:G77"/>
    <mergeCell ref="AG76:AG77"/>
    <mergeCell ref="AJ76:AJ77"/>
    <mergeCell ref="AL76:AL77"/>
    <mergeCell ref="A79:AE79"/>
    <mergeCell ref="AF79:AG79"/>
    <mergeCell ref="K76:N76"/>
    <mergeCell ref="O76:S76"/>
    <mergeCell ref="T76:X76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88:B88"/>
    <mergeCell ref="C88:H88"/>
    <mergeCell ref="I88:J88"/>
    <mergeCell ref="K88:N88"/>
    <mergeCell ref="O88:S88"/>
    <mergeCell ref="T88:X88"/>
    <mergeCell ref="T89:X89"/>
    <mergeCell ref="A90:B91"/>
    <mergeCell ref="C90:G91"/>
    <mergeCell ref="I90:J90"/>
    <mergeCell ref="K90:N90"/>
    <mergeCell ref="O90:S90"/>
    <mergeCell ref="T90:X90"/>
    <mergeCell ref="O89:S89"/>
    <mergeCell ref="O91:S91"/>
    <mergeCell ref="A89:B89"/>
    <mergeCell ref="AG90:AG91"/>
    <mergeCell ref="AJ90:AJ91"/>
    <mergeCell ref="AL90:AL91"/>
    <mergeCell ref="I91:J91"/>
    <mergeCell ref="K91:N91"/>
    <mergeCell ref="T91:X91"/>
    <mergeCell ref="T92:X92"/>
    <mergeCell ref="AG92:AG93"/>
    <mergeCell ref="AJ92:AJ93"/>
    <mergeCell ref="AL92:AL93"/>
    <mergeCell ref="I93:J93"/>
    <mergeCell ref="K93:N93"/>
    <mergeCell ref="T93:X93"/>
    <mergeCell ref="O93:S93"/>
    <mergeCell ref="O92:S92"/>
    <mergeCell ref="AF95:AG95"/>
    <mergeCell ref="A96:B96"/>
    <mergeCell ref="C96:H96"/>
    <mergeCell ref="I96:J96"/>
    <mergeCell ref="K96:N96"/>
    <mergeCell ref="O96:S96"/>
    <mergeCell ref="T96:X96"/>
    <mergeCell ref="A95:AE95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G98:AG99"/>
    <mergeCell ref="AJ98:AJ99"/>
    <mergeCell ref="AL98:AL99"/>
    <mergeCell ref="I99:J99"/>
    <mergeCell ref="K99:N99"/>
    <mergeCell ref="T99:X99"/>
    <mergeCell ref="T100:X100"/>
    <mergeCell ref="AG100:AG101"/>
    <mergeCell ref="AJ100:AJ101"/>
    <mergeCell ref="AL100:AL101"/>
    <mergeCell ref="I101:J101"/>
    <mergeCell ref="K101:N101"/>
    <mergeCell ref="T101:X101"/>
    <mergeCell ref="A115:B116"/>
    <mergeCell ref="C115:G116"/>
    <mergeCell ref="I115:J115"/>
    <mergeCell ref="K115:N115"/>
    <mergeCell ref="O108:S108"/>
    <mergeCell ref="O113:S113"/>
    <mergeCell ref="A108:B109"/>
    <mergeCell ref="C108:G109"/>
    <mergeCell ref="I108:J108"/>
    <mergeCell ref="K108:N108"/>
    <mergeCell ref="A123:AE123"/>
    <mergeCell ref="O121:S121"/>
    <mergeCell ref="A120:B121"/>
    <mergeCell ref="C120:G121"/>
    <mergeCell ref="I120:J120"/>
    <mergeCell ref="K120:N120"/>
    <mergeCell ref="O120:S120"/>
    <mergeCell ref="T120:X120"/>
    <mergeCell ref="A125:H126"/>
    <mergeCell ref="I125:N125"/>
    <mergeCell ref="O125:S125"/>
    <mergeCell ref="T125:Y125"/>
    <mergeCell ref="Z125:AE125"/>
    <mergeCell ref="I126:N126"/>
    <mergeCell ref="O126:S126"/>
    <mergeCell ref="T126:Y126"/>
    <mergeCell ref="Z126:AE126"/>
    <mergeCell ref="A132:H133"/>
    <mergeCell ref="I127:N127"/>
    <mergeCell ref="O127:S127"/>
    <mergeCell ref="T127:Y127"/>
    <mergeCell ref="Z127:AE127"/>
    <mergeCell ref="A127:H127"/>
    <mergeCell ref="Z128:AE128"/>
    <mergeCell ref="A128:H129"/>
    <mergeCell ref="I128:N128"/>
    <mergeCell ref="O128:S128"/>
    <mergeCell ref="T128:Y128"/>
    <mergeCell ref="I129:AE129"/>
    <mergeCell ref="A130:H131"/>
    <mergeCell ref="I130:N130"/>
    <mergeCell ref="O130:S130"/>
    <mergeCell ref="A106:B106"/>
    <mergeCell ref="C106:H106"/>
    <mergeCell ref="I106:J106"/>
    <mergeCell ref="K106:N106"/>
    <mergeCell ref="T106:X106"/>
    <mergeCell ref="A107:B107"/>
    <mergeCell ref="C107:H107"/>
    <mergeCell ref="I107:J107"/>
    <mergeCell ref="K107:N107"/>
    <mergeCell ref="T107:X107"/>
    <mergeCell ref="T108:X108"/>
    <mergeCell ref="AG108:AG109"/>
    <mergeCell ref="AJ108:AJ109"/>
    <mergeCell ref="AL108:AL109"/>
    <mergeCell ref="I109:J109"/>
    <mergeCell ref="K109:N109"/>
    <mergeCell ref="T109:X109"/>
    <mergeCell ref="O110:S110"/>
    <mergeCell ref="T110:X110"/>
    <mergeCell ref="AG110:AG111"/>
    <mergeCell ref="AJ110:AJ111"/>
    <mergeCell ref="AL110:AL111"/>
    <mergeCell ref="I111:J111"/>
    <mergeCell ref="K111:N111"/>
    <mergeCell ref="T111:X111"/>
    <mergeCell ref="A112:AE112"/>
    <mergeCell ref="AF112:AG112"/>
    <mergeCell ref="A113:B114"/>
    <mergeCell ref="C113:G114"/>
    <mergeCell ref="I113:J113"/>
    <mergeCell ref="K113:N113"/>
    <mergeCell ref="T113:X113"/>
    <mergeCell ref="AG113:AG114"/>
    <mergeCell ref="AJ113:AJ114"/>
    <mergeCell ref="AL113:AL114"/>
    <mergeCell ref="I114:J114"/>
    <mergeCell ref="K114:N114"/>
    <mergeCell ref="O114:S114"/>
    <mergeCell ref="T114:X114"/>
    <mergeCell ref="T115:X115"/>
    <mergeCell ref="AG115:AG116"/>
    <mergeCell ref="AJ115:AJ116"/>
    <mergeCell ref="AL115:AL116"/>
    <mergeCell ref="I116:J116"/>
    <mergeCell ref="K116:N116"/>
    <mergeCell ref="O116:S116"/>
    <mergeCell ref="T116:X116"/>
    <mergeCell ref="O115:S115"/>
    <mergeCell ref="A117:AE117"/>
    <mergeCell ref="A118:B119"/>
    <mergeCell ref="C118:G119"/>
    <mergeCell ref="I118:J118"/>
    <mergeCell ref="K118:N118"/>
    <mergeCell ref="O118:S118"/>
    <mergeCell ref="T118:X118"/>
    <mergeCell ref="O119:S119"/>
    <mergeCell ref="AG118:AG119"/>
    <mergeCell ref="AJ118:AJ119"/>
    <mergeCell ref="AL118:AL119"/>
    <mergeCell ref="I119:J119"/>
    <mergeCell ref="K119:N119"/>
    <mergeCell ref="T119:X119"/>
    <mergeCell ref="AG120:AG121"/>
    <mergeCell ref="AJ120:AJ121"/>
    <mergeCell ref="AL120:AL121"/>
    <mergeCell ref="I121:J121"/>
    <mergeCell ref="K121:N121"/>
    <mergeCell ref="T121:X121"/>
    <mergeCell ref="T130:Y130"/>
    <mergeCell ref="Z130:AE130"/>
    <mergeCell ref="I131:AE131"/>
    <mergeCell ref="T132:Y132"/>
    <mergeCell ref="Z132:AE132"/>
    <mergeCell ref="I133:AE133"/>
    <mergeCell ref="I132:N132"/>
    <mergeCell ref="O132:S132"/>
    <mergeCell ref="T136:Y136"/>
    <mergeCell ref="Z136:AE136"/>
    <mergeCell ref="I137:AE137"/>
    <mergeCell ref="T134:Y134"/>
    <mergeCell ref="Z134:AE134"/>
    <mergeCell ref="I135:AE135"/>
    <mergeCell ref="A134:H135"/>
    <mergeCell ref="I134:N134"/>
    <mergeCell ref="O134:S134"/>
    <mergeCell ref="A138:H139"/>
    <mergeCell ref="I138:N138"/>
    <mergeCell ref="O138:S138"/>
    <mergeCell ref="A136:H137"/>
    <mergeCell ref="I136:N136"/>
    <mergeCell ref="O136:S136"/>
    <mergeCell ref="T138:Y138"/>
    <mergeCell ref="Z138:AE138"/>
    <mergeCell ref="I139:AE139"/>
    <mergeCell ref="A140:H141"/>
    <mergeCell ref="I140:N140"/>
    <mergeCell ref="O140:S140"/>
    <mergeCell ref="T140:Y140"/>
    <mergeCell ref="Z140:AE140"/>
    <mergeCell ref="I141:AE141"/>
    <mergeCell ref="A142:H143"/>
    <mergeCell ref="I142:N142"/>
    <mergeCell ref="O142:S142"/>
    <mergeCell ref="T142:Y142"/>
    <mergeCell ref="Z142:AE142"/>
    <mergeCell ref="I143:AE143"/>
    <mergeCell ref="A144:H145"/>
    <mergeCell ref="I144:N144"/>
    <mergeCell ref="O144:S144"/>
    <mergeCell ref="T144:Y144"/>
    <mergeCell ref="Z144:AE144"/>
    <mergeCell ref="I145:AE145"/>
    <mergeCell ref="A146:H147"/>
    <mergeCell ref="I146:N146"/>
    <mergeCell ref="O146:S146"/>
    <mergeCell ref="T146:Y146"/>
    <mergeCell ref="Z146:AE146"/>
    <mergeCell ref="I147:AE147"/>
    <mergeCell ref="A148:H149"/>
    <mergeCell ref="I148:N148"/>
    <mergeCell ref="O148:S148"/>
    <mergeCell ref="T148:Y148"/>
    <mergeCell ref="Z148:AE148"/>
    <mergeCell ref="I149:AE149"/>
    <mergeCell ref="A150:H151"/>
    <mergeCell ref="I150:N150"/>
    <mergeCell ref="O150:S150"/>
    <mergeCell ref="T150:Y150"/>
    <mergeCell ref="Z150:AE150"/>
    <mergeCell ref="I151:AE151"/>
    <mergeCell ref="A152:H153"/>
    <mergeCell ref="I152:N152"/>
    <mergeCell ref="O152:S152"/>
    <mergeCell ref="T152:Y152"/>
    <mergeCell ref="Z152:AE152"/>
    <mergeCell ref="I153:AE153"/>
    <mergeCell ref="B157:AE157"/>
    <mergeCell ref="B158:AE158"/>
    <mergeCell ref="B159:AE159"/>
    <mergeCell ref="B160:AE160"/>
    <mergeCell ref="B161:AE161"/>
    <mergeCell ref="B162:AE162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9"/>
  <sheetViews>
    <sheetView tabSelected="1" zoomScalePageLayoutView="0" workbookViewId="0" topLeftCell="A117">
      <selection activeCell="H163" sqref="H163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21.50390625" style="0" customWidth="1"/>
    <col min="8" max="8" width="17.125" style="0" customWidth="1"/>
    <col min="9" max="9" width="2.50390625" style="0" customWidth="1"/>
    <col min="10" max="10" width="3.00390625" style="0" customWidth="1"/>
    <col min="11" max="11" width="2.875" style="0" customWidth="1"/>
    <col min="12" max="12" width="2.625" style="0" customWidth="1"/>
    <col min="13" max="13" width="2.125" style="0" customWidth="1"/>
    <col min="14" max="14" width="3.875" style="0" customWidth="1"/>
    <col min="15" max="15" width="3.50390625" style="0" customWidth="1"/>
    <col min="16" max="16" width="2.50390625" style="0" customWidth="1"/>
    <col min="17" max="17" width="2.875" style="0" customWidth="1"/>
    <col min="18" max="18" width="2.625" style="0" customWidth="1"/>
    <col min="19" max="19" width="1.4921875" style="0" customWidth="1"/>
    <col min="20" max="20" width="2.375" style="0" customWidth="1"/>
    <col min="21" max="23" width="3.50390625" style="0" customWidth="1"/>
    <col min="24" max="24" width="1.875" style="0" customWidth="1"/>
    <col min="25" max="25" width="13.00390625" style="0" customWidth="1"/>
    <col min="26" max="26" width="14.125" style="0" customWidth="1"/>
    <col min="27" max="27" width="1.12109375" style="0" customWidth="1"/>
    <col min="28" max="28" width="3.00390625" style="0" hidden="1" customWidth="1"/>
    <col min="29" max="29" width="3.50390625" style="0" hidden="1" customWidth="1"/>
    <col min="30" max="30" width="3.375" style="0" hidden="1" customWidth="1"/>
    <col min="31" max="31" width="1.37890625" style="0" hidden="1" customWidth="1"/>
    <col min="32" max="32" width="0.875" style="0" hidden="1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40" width="0" style="0" hidden="1" customWidth="1"/>
  </cols>
  <sheetData>
    <row r="1" spans="20:33" s="11" customFormat="1" ht="16.5">
      <c r="T1" s="11" t="s">
        <v>25</v>
      </c>
      <c r="AG1" s="12"/>
    </row>
    <row r="2" spans="20:34" s="11" customFormat="1" ht="16.5">
      <c r="T2" s="36" t="s">
        <v>68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G2" s="37"/>
      <c r="AH2"/>
    </row>
    <row r="3" spans="20:34" s="11" customFormat="1" ht="17.25" customHeight="1">
      <c r="T3" s="36" t="s">
        <v>69</v>
      </c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G3" s="37"/>
      <c r="AH3"/>
    </row>
    <row r="4" s="11" customFormat="1" ht="12" customHeight="1">
      <c r="AG4" s="12"/>
    </row>
    <row r="5" spans="1:32" ht="21" customHeight="1">
      <c r="A5" s="159" t="s">
        <v>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"/>
    </row>
    <row r="6" spans="1:32" ht="21" customHeight="1">
      <c r="A6" s="159" t="s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"/>
    </row>
    <row r="7" spans="1:32" ht="21" customHeight="1">
      <c r="A7" s="159" t="s">
        <v>26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"/>
      <c r="AF7" s="1"/>
    </row>
    <row r="8" spans="1:33" ht="21" customHeight="1">
      <c r="A8" s="160" t="str">
        <f>+'[6]Шуш_3 эт и выше'!A8</f>
        <v>с 1 января 2024 г. по 30 июня 2024 г.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2"/>
      <c r="AG8" s="14"/>
    </row>
    <row r="9" spans="1:32" ht="21" customHeight="1">
      <c r="A9" s="162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3"/>
    </row>
    <row r="10" spans="1:33" s="5" customFormat="1" ht="18">
      <c r="A10" s="147" t="s">
        <v>100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4"/>
      <c r="AG10" s="15"/>
    </row>
    <row r="11" spans="1:24" ht="14.25" customHeight="1">
      <c r="A11" s="123" t="s">
        <v>99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4"/>
    </row>
    <row r="12" spans="1:33" s="6" customFormat="1" ht="15" hidden="1">
      <c r="A12" s="161" t="s">
        <v>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AG12" s="16"/>
    </row>
    <row r="13" ht="12.75" hidden="1"/>
    <row r="14" spans="1:24" ht="52.5" customHeight="1" hidden="1">
      <c r="A14" s="117" t="s">
        <v>5</v>
      </c>
      <c r="B14" s="118"/>
      <c r="C14" s="119" t="s">
        <v>27</v>
      </c>
      <c r="D14" s="120"/>
      <c r="E14" s="120"/>
      <c r="F14" s="120"/>
      <c r="G14" s="120"/>
      <c r="H14" s="121"/>
      <c r="I14" s="122" t="s">
        <v>6</v>
      </c>
      <c r="J14" s="122"/>
      <c r="K14" s="122" t="s">
        <v>28</v>
      </c>
      <c r="L14" s="122"/>
      <c r="M14" s="122"/>
      <c r="N14" s="122"/>
      <c r="O14" s="122" t="s">
        <v>35</v>
      </c>
      <c r="P14" s="122"/>
      <c r="Q14" s="122"/>
      <c r="R14" s="122"/>
      <c r="S14" s="122"/>
      <c r="T14" s="122" t="s">
        <v>7</v>
      </c>
      <c r="U14" s="122"/>
      <c r="V14" s="122"/>
      <c r="W14" s="122"/>
      <c r="X14" s="122"/>
    </row>
    <row r="15" spans="1:38" s="17" customFormat="1" ht="12.75" hidden="1">
      <c r="A15" s="123">
        <v>1</v>
      </c>
      <c r="B15" s="124"/>
      <c r="C15" s="123">
        <v>2</v>
      </c>
      <c r="D15" s="125"/>
      <c r="E15" s="125"/>
      <c r="F15" s="125"/>
      <c r="G15" s="125"/>
      <c r="H15" s="124"/>
      <c r="I15" s="126">
        <v>3</v>
      </c>
      <c r="J15" s="126"/>
      <c r="K15" s="126">
        <v>4</v>
      </c>
      <c r="L15" s="126"/>
      <c r="M15" s="126"/>
      <c r="N15" s="126"/>
      <c r="O15" s="126">
        <v>5</v>
      </c>
      <c r="P15" s="126"/>
      <c r="Q15" s="126"/>
      <c r="R15" s="126"/>
      <c r="S15" s="126"/>
      <c r="T15" s="126">
        <v>6</v>
      </c>
      <c r="U15" s="126"/>
      <c r="V15" s="126"/>
      <c r="W15" s="126"/>
      <c r="X15" s="126"/>
      <c r="AG15" s="13" t="s">
        <v>29</v>
      </c>
      <c r="AJ15" s="14" t="s">
        <v>29</v>
      </c>
      <c r="AK15"/>
      <c r="AL15" s="14" t="s">
        <v>32</v>
      </c>
    </row>
    <row r="16" spans="1:38" ht="12.75" customHeight="1" hidden="1">
      <c r="A16" s="109" t="s">
        <v>8</v>
      </c>
      <c r="B16" s="88"/>
      <c r="C16" s="148" t="s">
        <v>77</v>
      </c>
      <c r="D16" s="149"/>
      <c r="E16" s="149"/>
      <c r="F16" s="149"/>
      <c r="G16" s="150"/>
      <c r="H16" s="68" t="s">
        <v>9</v>
      </c>
      <c r="I16" s="156" t="s">
        <v>10</v>
      </c>
      <c r="J16" s="156"/>
      <c r="K16" s="107">
        <f>+'[6]Суб_2'!K16</f>
        <v>360.34</v>
      </c>
      <c r="L16" s="107"/>
      <c r="M16" s="107"/>
      <c r="N16" s="107"/>
      <c r="O16" s="157">
        <v>0</v>
      </c>
      <c r="P16" s="157"/>
      <c r="Q16" s="157"/>
      <c r="R16" s="157"/>
      <c r="S16" s="157"/>
      <c r="T16" s="107">
        <f>K16</f>
        <v>360.34</v>
      </c>
      <c r="U16" s="107"/>
      <c r="V16" s="107"/>
      <c r="W16" s="107"/>
      <c r="X16" s="107"/>
      <c r="AG16" s="25">
        <f>T16+T17</f>
        <v>823.58</v>
      </c>
      <c r="AJ16" s="29">
        <v>372.91</v>
      </c>
      <c r="AL16" s="61">
        <f>AG16/AJ16</f>
        <v>2.209</v>
      </c>
    </row>
    <row r="17" spans="1:38" ht="12.75" customHeight="1" hidden="1">
      <c r="A17" s="89"/>
      <c r="B17" s="91"/>
      <c r="C17" s="151"/>
      <c r="D17" s="152"/>
      <c r="E17" s="152"/>
      <c r="F17" s="152"/>
      <c r="G17" s="153"/>
      <c r="H17" s="68" t="s">
        <v>11</v>
      </c>
      <c r="I17" s="156" t="s">
        <v>12</v>
      </c>
      <c r="J17" s="156"/>
      <c r="K17" s="107">
        <f>+'[6]Суб_2'!K17</f>
        <v>6752.83</v>
      </c>
      <c r="L17" s="107"/>
      <c r="M17" s="107"/>
      <c r="N17" s="107"/>
      <c r="O17" s="116">
        <f>+'[6]Суб_2'!O17</f>
        <v>0.0686</v>
      </c>
      <c r="P17" s="116"/>
      <c r="Q17" s="116"/>
      <c r="R17" s="116"/>
      <c r="S17" s="116"/>
      <c r="T17" s="107">
        <f>K17*O17</f>
        <v>463.24</v>
      </c>
      <c r="U17" s="107"/>
      <c r="V17" s="107"/>
      <c r="W17" s="107"/>
      <c r="X17" s="107"/>
      <c r="AG17" s="26"/>
      <c r="AJ17" s="69"/>
      <c r="AL17" s="62"/>
    </row>
    <row r="18" spans="1:38" ht="12.75" customHeight="1" hidden="1">
      <c r="A18" s="109" t="s">
        <v>8</v>
      </c>
      <c r="B18" s="88"/>
      <c r="C18" s="148" t="s">
        <v>78</v>
      </c>
      <c r="D18" s="149"/>
      <c r="E18" s="149"/>
      <c r="F18" s="149"/>
      <c r="G18" s="150"/>
      <c r="H18" s="68" t="s">
        <v>9</v>
      </c>
      <c r="I18" s="156" t="s">
        <v>10</v>
      </c>
      <c r="J18" s="156"/>
      <c r="K18" s="107">
        <f>+'[6]Суб_2'!K18</f>
        <v>360.34</v>
      </c>
      <c r="L18" s="107"/>
      <c r="M18" s="107"/>
      <c r="N18" s="107"/>
      <c r="O18" s="157">
        <v>0</v>
      </c>
      <c r="P18" s="157"/>
      <c r="Q18" s="157"/>
      <c r="R18" s="157"/>
      <c r="S18" s="157"/>
      <c r="T18" s="107">
        <f>K18</f>
        <v>360.34</v>
      </c>
      <c r="U18" s="107"/>
      <c r="V18" s="107"/>
      <c r="W18" s="107"/>
      <c r="X18" s="107"/>
      <c r="AG18" s="25">
        <f>T18+T19</f>
        <v>789.14</v>
      </c>
      <c r="AJ18" s="29">
        <v>372.91</v>
      </c>
      <c r="AL18" s="61">
        <f>AG18/AJ18</f>
        <v>2.116</v>
      </c>
    </row>
    <row r="19" spans="1:38" ht="12.75" customHeight="1" hidden="1">
      <c r="A19" s="89"/>
      <c r="B19" s="91"/>
      <c r="C19" s="151"/>
      <c r="D19" s="152"/>
      <c r="E19" s="152"/>
      <c r="F19" s="152"/>
      <c r="G19" s="153"/>
      <c r="H19" s="68" t="s">
        <v>11</v>
      </c>
      <c r="I19" s="156" t="s">
        <v>12</v>
      </c>
      <c r="J19" s="156"/>
      <c r="K19" s="107">
        <f>+'[6]Суб_2'!K19</f>
        <v>6752.83</v>
      </c>
      <c r="L19" s="107"/>
      <c r="M19" s="107"/>
      <c r="N19" s="107"/>
      <c r="O19" s="116">
        <f>+'[6]Суб_2'!O19</f>
        <v>0.0635</v>
      </c>
      <c r="P19" s="116"/>
      <c r="Q19" s="116"/>
      <c r="R19" s="116"/>
      <c r="S19" s="116"/>
      <c r="T19" s="107">
        <f>K19*O19</f>
        <v>428.8</v>
      </c>
      <c r="U19" s="107"/>
      <c r="V19" s="107"/>
      <c r="W19" s="107"/>
      <c r="X19" s="107"/>
      <c r="AG19" s="26"/>
      <c r="AJ19" s="69"/>
      <c r="AL19" s="62"/>
    </row>
    <row r="20" ht="12.75" hidden="1">
      <c r="K20" t="s">
        <v>49</v>
      </c>
    </row>
    <row r="21" spans="1:35" s="6" customFormat="1" ht="15">
      <c r="A21" s="155" t="s">
        <v>101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70"/>
      <c r="AG21" s="70"/>
      <c r="AH21"/>
      <c r="AI21" s="27"/>
    </row>
    <row r="22" spans="1:35" ht="30" customHeight="1">
      <c r="A22" s="178" t="s">
        <v>70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G22" s="46">
        <v>0.5</v>
      </c>
      <c r="AI22" s="18"/>
    </row>
    <row r="23" spans="1:33" s="19" customFormat="1" ht="42.75" customHeight="1" hidden="1">
      <c r="A23" s="108" t="s">
        <v>36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28"/>
      <c r="AG23" s="28"/>
    </row>
    <row r="24" spans="1:35" ht="51" customHeight="1" hidden="1">
      <c r="A24" s="117" t="s">
        <v>5</v>
      </c>
      <c r="B24" s="118"/>
      <c r="C24" s="119" t="s">
        <v>27</v>
      </c>
      <c r="D24" s="120"/>
      <c r="E24" s="120"/>
      <c r="F24" s="120"/>
      <c r="G24" s="120"/>
      <c r="H24" s="121"/>
      <c r="I24" s="122" t="s">
        <v>6</v>
      </c>
      <c r="J24" s="122"/>
      <c r="K24" s="122" t="s">
        <v>28</v>
      </c>
      <c r="L24" s="122"/>
      <c r="M24" s="122"/>
      <c r="N24" s="122"/>
      <c r="O24" s="122" t="s">
        <v>37</v>
      </c>
      <c r="P24" s="122"/>
      <c r="Q24" s="122"/>
      <c r="R24" s="122"/>
      <c r="S24" s="122"/>
      <c r="T24" s="122" t="s">
        <v>71</v>
      </c>
      <c r="U24" s="122"/>
      <c r="V24" s="122"/>
      <c r="W24" s="122"/>
      <c r="X24" s="122"/>
      <c r="Y24" s="47" t="s">
        <v>72</v>
      </c>
      <c r="Z24" s="47" t="s">
        <v>73</v>
      </c>
      <c r="AG24" s="14"/>
      <c r="AI24" s="18"/>
    </row>
    <row r="25" spans="1:38" ht="26.25" customHeight="1" hidden="1">
      <c r="A25" s="123">
        <v>1</v>
      </c>
      <c r="B25" s="124"/>
      <c r="C25" s="123">
        <v>2</v>
      </c>
      <c r="D25" s="125"/>
      <c r="E25" s="125"/>
      <c r="F25" s="125"/>
      <c r="G25" s="125"/>
      <c r="H25" s="124"/>
      <c r="I25" s="126">
        <v>3</v>
      </c>
      <c r="J25" s="126"/>
      <c r="K25" s="126">
        <v>4</v>
      </c>
      <c r="L25" s="126"/>
      <c r="M25" s="126"/>
      <c r="N25" s="126"/>
      <c r="O25" s="126">
        <v>5</v>
      </c>
      <c r="P25" s="126"/>
      <c r="Q25" s="126"/>
      <c r="R25" s="126"/>
      <c r="S25" s="126"/>
      <c r="T25" s="127" t="s">
        <v>74</v>
      </c>
      <c r="U25" s="128"/>
      <c r="V25" s="128"/>
      <c r="W25" s="128"/>
      <c r="X25" s="129"/>
      <c r="Y25" s="34" t="s">
        <v>79</v>
      </c>
      <c r="Z25" s="34" t="s">
        <v>75</v>
      </c>
      <c r="AG25" s="14" t="s">
        <v>31</v>
      </c>
      <c r="AI25" s="18"/>
      <c r="AJ25" s="14" t="s">
        <v>31</v>
      </c>
      <c r="AL25" s="14" t="s">
        <v>32</v>
      </c>
    </row>
    <row r="26" spans="1:38" ht="12" customHeight="1" hidden="1">
      <c r="A26" s="109" t="s">
        <v>8</v>
      </c>
      <c r="B26" s="88"/>
      <c r="C26" s="148" t="s">
        <v>77</v>
      </c>
      <c r="D26" s="149"/>
      <c r="E26" s="149"/>
      <c r="F26" s="149"/>
      <c r="G26" s="150"/>
      <c r="H26" s="68" t="s">
        <v>9</v>
      </c>
      <c r="I26" s="105" t="s">
        <v>10</v>
      </c>
      <c r="J26" s="106"/>
      <c r="K26" s="107">
        <f>K16</f>
        <v>360.34</v>
      </c>
      <c r="L26" s="107"/>
      <c r="M26" s="107"/>
      <c r="N26" s="107"/>
      <c r="O26" s="116">
        <f>+ROUND('[6]Шуш_3 эт и выше'!O33,2)</f>
        <v>3.3</v>
      </c>
      <c r="P26" s="116"/>
      <c r="Q26" s="116"/>
      <c r="R26" s="116"/>
      <c r="S26" s="116"/>
      <c r="T26" s="107">
        <f>ROUND(K26*O26,2)</f>
        <v>1189.12</v>
      </c>
      <c r="U26" s="107"/>
      <c r="V26" s="107"/>
      <c r="W26" s="107"/>
      <c r="X26" s="107"/>
      <c r="Y26" s="48">
        <f>ROUND(T26*$AG$22,2)</f>
        <v>594.56</v>
      </c>
      <c r="Z26" s="49">
        <f>+T26+Y26</f>
        <v>1783.68</v>
      </c>
      <c r="AG26" s="99">
        <f>+Z26+Z27</f>
        <v>3312.52</v>
      </c>
      <c r="AI26" s="18"/>
      <c r="AJ26" s="101">
        <v>844.99</v>
      </c>
      <c r="AL26" s="103">
        <f>AG26/AJ26</f>
        <v>3.92</v>
      </c>
    </row>
    <row r="27" spans="1:38" ht="12.75" customHeight="1" hidden="1">
      <c r="A27" s="89"/>
      <c r="B27" s="91"/>
      <c r="C27" s="151"/>
      <c r="D27" s="152"/>
      <c r="E27" s="152"/>
      <c r="F27" s="152"/>
      <c r="G27" s="153"/>
      <c r="H27" s="68" t="s">
        <v>11</v>
      </c>
      <c r="I27" s="105" t="s">
        <v>12</v>
      </c>
      <c r="J27" s="106"/>
      <c r="K27" s="107">
        <f>K17</f>
        <v>6752.83</v>
      </c>
      <c r="L27" s="107"/>
      <c r="M27" s="107"/>
      <c r="N27" s="107"/>
      <c r="O27" s="116">
        <f>O26*O17</f>
        <v>0.2264</v>
      </c>
      <c r="P27" s="116"/>
      <c r="Q27" s="116"/>
      <c r="R27" s="116"/>
      <c r="S27" s="116"/>
      <c r="T27" s="107">
        <f>K27*O27</f>
        <v>1528.84</v>
      </c>
      <c r="U27" s="107"/>
      <c r="V27" s="107"/>
      <c r="W27" s="107"/>
      <c r="X27" s="107"/>
      <c r="Y27" s="35">
        <v>0</v>
      </c>
      <c r="Z27" s="49">
        <f>+T27+Y27</f>
        <v>1528.84</v>
      </c>
      <c r="AG27" s="100"/>
      <c r="AI27" s="18"/>
      <c r="AJ27" s="102"/>
      <c r="AL27" s="104"/>
    </row>
    <row r="28" spans="1:38" ht="12" customHeight="1" hidden="1">
      <c r="A28" s="109" t="s">
        <v>8</v>
      </c>
      <c r="B28" s="88"/>
      <c r="C28" s="148" t="s">
        <v>78</v>
      </c>
      <c r="D28" s="149"/>
      <c r="E28" s="149"/>
      <c r="F28" s="149"/>
      <c r="G28" s="150"/>
      <c r="H28" s="68" t="s">
        <v>9</v>
      </c>
      <c r="I28" s="105" t="s">
        <v>10</v>
      </c>
      <c r="J28" s="106"/>
      <c r="K28" s="107">
        <f>K18</f>
        <v>360.34</v>
      </c>
      <c r="L28" s="107"/>
      <c r="M28" s="107"/>
      <c r="N28" s="107"/>
      <c r="O28" s="116">
        <f>+ROUND('[6]Шуш_3 эт и выше'!O35,2)</f>
        <v>3.3</v>
      </c>
      <c r="P28" s="116"/>
      <c r="Q28" s="116"/>
      <c r="R28" s="116"/>
      <c r="S28" s="116"/>
      <c r="T28" s="107">
        <f>ROUND(K28*O28,2)</f>
        <v>1189.12</v>
      </c>
      <c r="U28" s="107"/>
      <c r="V28" s="107"/>
      <c r="W28" s="107"/>
      <c r="X28" s="107"/>
      <c r="Y28" s="48">
        <f>ROUND(T28*$AG$22,2)</f>
        <v>594.56</v>
      </c>
      <c r="Z28" s="49">
        <f>+T28+Y28</f>
        <v>1783.68</v>
      </c>
      <c r="AG28" s="99">
        <f>+Z28+Z29</f>
        <v>3199.07</v>
      </c>
      <c r="AI28" s="18"/>
      <c r="AJ28" s="101">
        <v>844.99</v>
      </c>
      <c r="AL28" s="103">
        <f>AG28/AJ28</f>
        <v>3.786</v>
      </c>
    </row>
    <row r="29" spans="1:38" ht="12.75" customHeight="1" hidden="1">
      <c r="A29" s="89"/>
      <c r="B29" s="91"/>
      <c r="C29" s="151"/>
      <c r="D29" s="152"/>
      <c r="E29" s="152"/>
      <c r="F29" s="152"/>
      <c r="G29" s="153"/>
      <c r="H29" s="68" t="s">
        <v>11</v>
      </c>
      <c r="I29" s="105" t="s">
        <v>12</v>
      </c>
      <c r="J29" s="106"/>
      <c r="K29" s="107">
        <f>K19</f>
        <v>6752.83</v>
      </c>
      <c r="L29" s="107"/>
      <c r="M29" s="107"/>
      <c r="N29" s="107"/>
      <c r="O29" s="116">
        <f>O28*O19</f>
        <v>0.2096</v>
      </c>
      <c r="P29" s="116"/>
      <c r="Q29" s="116"/>
      <c r="R29" s="116"/>
      <c r="S29" s="116"/>
      <c r="T29" s="107">
        <f>K29*O29</f>
        <v>1415.39</v>
      </c>
      <c r="U29" s="107"/>
      <c r="V29" s="107"/>
      <c r="W29" s="107"/>
      <c r="X29" s="107"/>
      <c r="Y29" s="35">
        <v>0</v>
      </c>
      <c r="Z29" s="49">
        <f>+T29+Y29</f>
        <v>1415.39</v>
      </c>
      <c r="AG29" s="100"/>
      <c r="AI29" s="18"/>
      <c r="AJ29" s="102"/>
      <c r="AL29" s="104"/>
    </row>
    <row r="30" spans="4:35" ht="12.75" hidden="1">
      <c r="D30" s="63"/>
      <c r="E30" s="63"/>
      <c r="F30" s="63"/>
      <c r="G30" s="63"/>
      <c r="H30" s="63"/>
      <c r="I30" s="63"/>
      <c r="J30" s="63"/>
      <c r="AG30" s="14"/>
      <c r="AI30" s="18"/>
    </row>
    <row r="31" spans="1:33" s="19" customFormat="1" ht="36" customHeight="1">
      <c r="A31" s="108" t="s">
        <v>38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28"/>
      <c r="AG31" s="28"/>
    </row>
    <row r="32" spans="1:35" ht="51" customHeight="1">
      <c r="A32" s="117" t="s">
        <v>5</v>
      </c>
      <c r="B32" s="118"/>
      <c r="C32" s="119" t="s">
        <v>27</v>
      </c>
      <c r="D32" s="120"/>
      <c r="E32" s="120"/>
      <c r="F32" s="120"/>
      <c r="G32" s="120"/>
      <c r="H32" s="121"/>
      <c r="I32" s="122" t="s">
        <v>6</v>
      </c>
      <c r="J32" s="122"/>
      <c r="K32" s="122" t="s">
        <v>28</v>
      </c>
      <c r="L32" s="122"/>
      <c r="M32" s="122"/>
      <c r="N32" s="122"/>
      <c r="O32" s="122" t="str">
        <f>+O24</f>
        <v>Норматив
 горячей воды
куб.м. ** Гкал/куб.м</v>
      </c>
      <c r="P32" s="122"/>
      <c r="Q32" s="122"/>
      <c r="R32" s="122"/>
      <c r="S32" s="122"/>
      <c r="T32" s="122" t="s">
        <v>71</v>
      </c>
      <c r="U32" s="122"/>
      <c r="V32" s="122"/>
      <c r="W32" s="122"/>
      <c r="X32" s="122"/>
      <c r="Y32" s="47" t="s">
        <v>72</v>
      </c>
      <c r="Z32" s="47" t="s">
        <v>73</v>
      </c>
      <c r="AG32" s="14"/>
      <c r="AI32" s="18"/>
    </row>
    <row r="33" spans="1:38" ht="24" customHeight="1">
      <c r="A33" s="123">
        <v>1</v>
      </c>
      <c r="B33" s="124"/>
      <c r="C33" s="123">
        <v>2</v>
      </c>
      <c r="D33" s="125"/>
      <c r="E33" s="125"/>
      <c r="F33" s="125"/>
      <c r="G33" s="125"/>
      <c r="H33" s="124"/>
      <c r="I33" s="126">
        <v>3</v>
      </c>
      <c r="J33" s="126"/>
      <c r="K33" s="126">
        <v>4</v>
      </c>
      <c r="L33" s="126"/>
      <c r="M33" s="126"/>
      <c r="N33" s="126"/>
      <c r="O33" s="126">
        <v>5</v>
      </c>
      <c r="P33" s="126"/>
      <c r="Q33" s="126"/>
      <c r="R33" s="126"/>
      <c r="S33" s="126"/>
      <c r="T33" s="127" t="s">
        <v>74</v>
      </c>
      <c r="U33" s="128"/>
      <c r="V33" s="128"/>
      <c r="W33" s="128"/>
      <c r="X33" s="129"/>
      <c r="Y33" s="34" t="s">
        <v>79</v>
      </c>
      <c r="Z33" s="34" t="s">
        <v>75</v>
      </c>
      <c r="AG33" s="14"/>
      <c r="AI33" s="18"/>
      <c r="AJ33" s="14"/>
      <c r="AL33" s="14"/>
    </row>
    <row r="34" spans="1:38" ht="12.75" customHeight="1">
      <c r="A34" s="109" t="s">
        <v>8</v>
      </c>
      <c r="B34" s="88"/>
      <c r="C34" s="148" t="s">
        <v>77</v>
      </c>
      <c r="D34" s="149"/>
      <c r="E34" s="149"/>
      <c r="F34" s="149"/>
      <c r="G34" s="150"/>
      <c r="H34" s="68" t="s">
        <v>9</v>
      </c>
      <c r="I34" s="105" t="s">
        <v>10</v>
      </c>
      <c r="J34" s="106"/>
      <c r="K34" s="107">
        <f>K16</f>
        <v>360.34</v>
      </c>
      <c r="L34" s="107"/>
      <c r="M34" s="107"/>
      <c r="N34" s="107"/>
      <c r="O34" s="107">
        <f>+ROUND('[6]Шуш_3 эт и выше'!O47,2)</f>
        <v>3.24</v>
      </c>
      <c r="P34" s="107"/>
      <c r="Q34" s="107"/>
      <c r="R34" s="107"/>
      <c r="S34" s="107"/>
      <c r="T34" s="107">
        <f>ROUND(K34*O34,2)</f>
        <v>1167.5</v>
      </c>
      <c r="U34" s="107"/>
      <c r="V34" s="107"/>
      <c r="W34" s="107"/>
      <c r="X34" s="107"/>
      <c r="Y34" s="48">
        <f>ROUND(T34*$AG$22,2)</f>
        <v>583.75</v>
      </c>
      <c r="Z34" s="49">
        <f>+T34+Y34</f>
        <v>1751.25</v>
      </c>
      <c r="AG34" s="99">
        <f>+Z34+Z35</f>
        <v>3252.4</v>
      </c>
      <c r="AI34" s="18"/>
      <c r="AJ34" s="101">
        <v>810.49</v>
      </c>
      <c r="AL34" s="103">
        <f>AG34/AJ34</f>
        <v>4.013</v>
      </c>
    </row>
    <row r="35" spans="1:38" ht="12.75" customHeight="1">
      <c r="A35" s="89"/>
      <c r="B35" s="91"/>
      <c r="C35" s="151"/>
      <c r="D35" s="152"/>
      <c r="E35" s="152"/>
      <c r="F35" s="152"/>
      <c r="G35" s="153"/>
      <c r="H35" s="68" t="s">
        <v>11</v>
      </c>
      <c r="I35" s="105" t="s">
        <v>12</v>
      </c>
      <c r="J35" s="106"/>
      <c r="K35" s="107">
        <f>K17</f>
        <v>6752.83</v>
      </c>
      <c r="L35" s="107"/>
      <c r="M35" s="107"/>
      <c r="N35" s="107"/>
      <c r="O35" s="116">
        <f>O34*O17</f>
        <v>0.2223</v>
      </c>
      <c r="P35" s="116"/>
      <c r="Q35" s="116"/>
      <c r="R35" s="116"/>
      <c r="S35" s="116"/>
      <c r="T35" s="107">
        <f>K35*O35</f>
        <v>1501.15</v>
      </c>
      <c r="U35" s="107"/>
      <c r="V35" s="107"/>
      <c r="W35" s="107"/>
      <c r="X35" s="107"/>
      <c r="Y35" s="35">
        <v>0</v>
      </c>
      <c r="Z35" s="49">
        <f>+T35+Y35</f>
        <v>1501.15</v>
      </c>
      <c r="AG35" s="100"/>
      <c r="AI35" s="18"/>
      <c r="AJ35" s="102"/>
      <c r="AL35" s="104"/>
    </row>
    <row r="36" spans="1:38" ht="12.75" customHeight="1">
      <c r="A36" s="109" t="s">
        <v>8</v>
      </c>
      <c r="B36" s="88"/>
      <c r="C36" s="148" t="s">
        <v>78</v>
      </c>
      <c r="D36" s="149"/>
      <c r="E36" s="149"/>
      <c r="F36" s="149"/>
      <c r="G36" s="150"/>
      <c r="H36" s="68" t="s">
        <v>9</v>
      </c>
      <c r="I36" s="105" t="s">
        <v>10</v>
      </c>
      <c r="J36" s="106"/>
      <c r="K36" s="107">
        <f>K18</f>
        <v>360.34</v>
      </c>
      <c r="L36" s="107"/>
      <c r="M36" s="107"/>
      <c r="N36" s="107"/>
      <c r="O36" s="107">
        <f>+ROUND('[6]Шуш_3 эт и выше'!O49,2)</f>
        <v>3.24</v>
      </c>
      <c r="P36" s="107"/>
      <c r="Q36" s="107"/>
      <c r="R36" s="107"/>
      <c r="S36" s="107"/>
      <c r="T36" s="107">
        <f>ROUND(K36*O36,2)</f>
        <v>1167.5</v>
      </c>
      <c r="U36" s="107"/>
      <c r="V36" s="107"/>
      <c r="W36" s="107"/>
      <c r="X36" s="107"/>
      <c r="Y36" s="48">
        <f>ROUND(T36*$AG$22,2)</f>
        <v>583.75</v>
      </c>
      <c r="Z36" s="49">
        <f>+T36+Y36</f>
        <v>1751.25</v>
      </c>
      <c r="AG36" s="99">
        <f>+Z36+Z37</f>
        <v>3140.31</v>
      </c>
      <c r="AI36" s="18"/>
      <c r="AJ36" s="101">
        <v>810.49</v>
      </c>
      <c r="AL36" s="103">
        <f>AG36/AJ36</f>
        <v>3.875</v>
      </c>
    </row>
    <row r="37" spans="1:38" ht="12.75" customHeight="1">
      <c r="A37" s="89"/>
      <c r="B37" s="91"/>
      <c r="C37" s="151"/>
      <c r="D37" s="152"/>
      <c r="E37" s="152"/>
      <c r="F37" s="152"/>
      <c r="G37" s="153"/>
      <c r="H37" s="68" t="s">
        <v>11</v>
      </c>
      <c r="I37" s="105" t="s">
        <v>12</v>
      </c>
      <c r="J37" s="106"/>
      <c r="K37" s="107">
        <f>K19</f>
        <v>6752.83</v>
      </c>
      <c r="L37" s="107"/>
      <c r="M37" s="107"/>
      <c r="N37" s="107"/>
      <c r="O37" s="116">
        <f>O36*O19</f>
        <v>0.2057</v>
      </c>
      <c r="P37" s="116"/>
      <c r="Q37" s="116"/>
      <c r="R37" s="116"/>
      <c r="S37" s="116"/>
      <c r="T37" s="107">
        <f>K37*O37</f>
        <v>1389.06</v>
      </c>
      <c r="U37" s="107"/>
      <c r="V37" s="107"/>
      <c r="W37" s="107"/>
      <c r="X37" s="107"/>
      <c r="Y37" s="35">
        <v>0</v>
      </c>
      <c r="Z37" s="49">
        <f>+T37+Y37</f>
        <v>1389.06</v>
      </c>
      <c r="AG37" s="100"/>
      <c r="AI37" s="18"/>
      <c r="AJ37" s="102"/>
      <c r="AL37" s="104"/>
    </row>
    <row r="38" spans="1:38" ht="14.25" customHeight="1" hidden="1">
      <c r="A38" s="20"/>
      <c r="B38" s="20"/>
      <c r="C38" s="77"/>
      <c r="D38" s="77"/>
      <c r="E38" s="77"/>
      <c r="F38" s="77"/>
      <c r="G38" s="77"/>
      <c r="H38" s="77"/>
      <c r="I38" s="14"/>
      <c r="J38" s="14"/>
      <c r="K38" s="55"/>
      <c r="L38" s="55"/>
      <c r="M38" s="55"/>
      <c r="N38" s="55"/>
      <c r="O38" s="56"/>
      <c r="P38" s="56"/>
      <c r="Q38" s="56"/>
      <c r="R38" s="56"/>
      <c r="S38" s="56"/>
      <c r="T38" s="55"/>
      <c r="U38" s="55"/>
      <c r="V38" s="55"/>
      <c r="W38" s="55"/>
      <c r="X38" s="55"/>
      <c r="Y38" s="14"/>
      <c r="Z38" s="78"/>
      <c r="AG38" s="79"/>
      <c r="AI38" s="18"/>
      <c r="AJ38" s="80"/>
      <c r="AL38" s="66"/>
    </row>
    <row r="39" spans="4:35" ht="12.75" hidden="1">
      <c r="D39" s="63"/>
      <c r="E39" s="63"/>
      <c r="F39" s="63"/>
      <c r="G39" s="63"/>
      <c r="H39" s="63"/>
      <c r="I39" s="63"/>
      <c r="J39" s="63"/>
      <c r="AG39" s="14"/>
      <c r="AI39" s="18"/>
    </row>
    <row r="40" spans="1:33" s="19" customFormat="1" ht="38.25" customHeight="1" hidden="1">
      <c r="A40" s="108" t="s">
        <v>39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</row>
    <row r="41" spans="1:35" ht="51" customHeight="1" hidden="1">
      <c r="A41" s="117" t="s">
        <v>5</v>
      </c>
      <c r="B41" s="118"/>
      <c r="C41" s="119" t="s">
        <v>27</v>
      </c>
      <c r="D41" s="120"/>
      <c r="E41" s="120"/>
      <c r="F41" s="120"/>
      <c r="G41" s="120"/>
      <c r="H41" s="121"/>
      <c r="I41" s="122" t="s">
        <v>6</v>
      </c>
      <c r="J41" s="122"/>
      <c r="K41" s="122" t="s">
        <v>28</v>
      </c>
      <c r="L41" s="122"/>
      <c r="M41" s="122"/>
      <c r="N41" s="122"/>
      <c r="O41" s="122" t="str">
        <f>+O32</f>
        <v>Норматив
 горячей воды
куб.м. ** Гкал/куб.м</v>
      </c>
      <c r="P41" s="122"/>
      <c r="Q41" s="122"/>
      <c r="R41" s="122"/>
      <c r="S41" s="122"/>
      <c r="T41" s="122" t="s">
        <v>71</v>
      </c>
      <c r="U41" s="122"/>
      <c r="V41" s="122"/>
      <c r="W41" s="122"/>
      <c r="X41" s="122"/>
      <c r="Y41" s="47" t="s">
        <v>72</v>
      </c>
      <c r="Z41" s="47" t="s">
        <v>73</v>
      </c>
      <c r="AG41" s="14"/>
      <c r="AI41" s="18"/>
    </row>
    <row r="42" spans="1:38" ht="12.75" customHeight="1" hidden="1">
      <c r="A42" s="123">
        <v>1</v>
      </c>
      <c r="B42" s="124"/>
      <c r="C42" s="123">
        <v>2</v>
      </c>
      <c r="D42" s="125"/>
      <c r="E42" s="125"/>
      <c r="F42" s="125"/>
      <c r="G42" s="125"/>
      <c r="H42" s="124"/>
      <c r="I42" s="126">
        <v>3</v>
      </c>
      <c r="J42" s="126"/>
      <c r="K42" s="126">
        <v>4</v>
      </c>
      <c r="L42" s="126"/>
      <c r="M42" s="126"/>
      <c r="N42" s="126"/>
      <c r="O42" s="126">
        <v>5</v>
      </c>
      <c r="P42" s="126"/>
      <c r="Q42" s="126"/>
      <c r="R42" s="126"/>
      <c r="S42" s="126"/>
      <c r="T42" s="126">
        <v>6</v>
      </c>
      <c r="U42" s="126"/>
      <c r="V42" s="126"/>
      <c r="W42" s="126"/>
      <c r="X42" s="126"/>
      <c r="Y42" s="34">
        <v>7</v>
      </c>
      <c r="Z42" s="34">
        <v>8</v>
      </c>
      <c r="AG42" s="14"/>
      <c r="AI42" s="18"/>
      <c r="AJ42" s="14"/>
      <c r="AL42" s="14"/>
    </row>
    <row r="43" spans="1:38" ht="12.75" customHeight="1" hidden="1">
      <c r="A43" s="109" t="s">
        <v>8</v>
      </c>
      <c r="B43" s="88"/>
      <c r="C43" s="148" t="s">
        <v>77</v>
      </c>
      <c r="D43" s="149"/>
      <c r="E43" s="149"/>
      <c r="F43" s="149"/>
      <c r="G43" s="150"/>
      <c r="H43" s="68" t="s">
        <v>9</v>
      </c>
      <c r="I43" s="105" t="s">
        <v>10</v>
      </c>
      <c r="J43" s="106"/>
      <c r="K43" s="107">
        <f>K16</f>
        <v>360.34</v>
      </c>
      <c r="L43" s="107"/>
      <c r="M43" s="107"/>
      <c r="N43" s="107"/>
      <c r="O43" s="116">
        <f>+ROUND('[6]Шуш_3 эт и выше'!O61,2)</f>
        <v>3.19</v>
      </c>
      <c r="P43" s="116"/>
      <c r="Q43" s="116"/>
      <c r="R43" s="116"/>
      <c r="S43" s="116"/>
      <c r="T43" s="107">
        <f>ROUND(K43*O43,2)</f>
        <v>1149.48</v>
      </c>
      <c r="U43" s="107"/>
      <c r="V43" s="107"/>
      <c r="W43" s="107"/>
      <c r="X43" s="107"/>
      <c r="Y43" s="48">
        <f>ROUND(T43*$AG$22,2)</f>
        <v>574.74</v>
      </c>
      <c r="Z43" s="49">
        <f>+T43+Y43</f>
        <v>1724.22</v>
      </c>
      <c r="AG43" s="99">
        <f>+Z43+Z44</f>
        <v>3201.74</v>
      </c>
      <c r="AI43" s="18"/>
      <c r="AJ43" s="101">
        <v>777.52</v>
      </c>
      <c r="AL43" s="103">
        <f>AG43/AJ43</f>
        <v>4.118</v>
      </c>
    </row>
    <row r="44" spans="1:38" ht="12.75" customHeight="1" hidden="1">
      <c r="A44" s="89"/>
      <c r="B44" s="91"/>
      <c r="C44" s="151"/>
      <c r="D44" s="152"/>
      <c r="E44" s="152"/>
      <c r="F44" s="152"/>
      <c r="G44" s="153"/>
      <c r="H44" s="68" t="s">
        <v>11</v>
      </c>
      <c r="I44" s="105" t="s">
        <v>12</v>
      </c>
      <c r="J44" s="106"/>
      <c r="K44" s="107">
        <f>K17</f>
        <v>6752.83</v>
      </c>
      <c r="L44" s="107"/>
      <c r="M44" s="107"/>
      <c r="N44" s="107"/>
      <c r="O44" s="116">
        <f>O43*O17</f>
        <v>0.2188</v>
      </c>
      <c r="P44" s="116"/>
      <c r="Q44" s="116"/>
      <c r="R44" s="116"/>
      <c r="S44" s="116"/>
      <c r="T44" s="107">
        <f>K44*O44</f>
        <v>1477.52</v>
      </c>
      <c r="U44" s="107"/>
      <c r="V44" s="107"/>
      <c r="W44" s="107"/>
      <c r="X44" s="107"/>
      <c r="Y44" s="35">
        <v>0</v>
      </c>
      <c r="Z44" s="49">
        <f>+T44+Y44</f>
        <v>1477.52</v>
      </c>
      <c r="AG44" s="100"/>
      <c r="AI44" s="18"/>
      <c r="AJ44" s="102"/>
      <c r="AL44" s="104"/>
    </row>
    <row r="45" spans="1:38" ht="12.75" customHeight="1" hidden="1">
      <c r="A45" s="109" t="s">
        <v>8</v>
      </c>
      <c r="B45" s="88"/>
      <c r="C45" s="148" t="s">
        <v>78</v>
      </c>
      <c r="D45" s="149"/>
      <c r="E45" s="149"/>
      <c r="F45" s="149"/>
      <c r="G45" s="150"/>
      <c r="H45" s="68" t="s">
        <v>9</v>
      </c>
      <c r="I45" s="105" t="s">
        <v>10</v>
      </c>
      <c r="J45" s="106"/>
      <c r="K45" s="107">
        <f>K18</f>
        <v>360.34</v>
      </c>
      <c r="L45" s="107"/>
      <c r="M45" s="107"/>
      <c r="N45" s="107"/>
      <c r="O45" s="116">
        <f>+ROUND('[6]Шуш_3 эт и выше'!O63,2)</f>
        <v>3.19</v>
      </c>
      <c r="P45" s="116"/>
      <c r="Q45" s="116"/>
      <c r="R45" s="116"/>
      <c r="S45" s="116"/>
      <c r="T45" s="107">
        <f>ROUND(K45*O45,2)</f>
        <v>1149.48</v>
      </c>
      <c r="U45" s="107"/>
      <c r="V45" s="107"/>
      <c r="W45" s="107"/>
      <c r="X45" s="107"/>
      <c r="Y45" s="48">
        <f>ROUND(T45*$AG$22,2)</f>
        <v>574.74</v>
      </c>
      <c r="Z45" s="49">
        <f>+T45+Y45</f>
        <v>1724.22</v>
      </c>
      <c r="AG45" s="99">
        <f>+Z45+Z46</f>
        <v>3092.34</v>
      </c>
      <c r="AI45" s="18"/>
      <c r="AJ45" s="101">
        <v>777.52</v>
      </c>
      <c r="AL45" s="103">
        <f>AG45/AJ45</f>
        <v>3.977</v>
      </c>
    </row>
    <row r="46" spans="1:38" ht="12.75" customHeight="1" hidden="1">
      <c r="A46" s="89"/>
      <c r="B46" s="91"/>
      <c r="C46" s="151"/>
      <c r="D46" s="152"/>
      <c r="E46" s="152"/>
      <c r="F46" s="152"/>
      <c r="G46" s="153"/>
      <c r="H46" s="68" t="s">
        <v>11</v>
      </c>
      <c r="I46" s="105" t="s">
        <v>12</v>
      </c>
      <c r="J46" s="106"/>
      <c r="K46" s="107">
        <f>K19</f>
        <v>6752.83</v>
      </c>
      <c r="L46" s="107"/>
      <c r="M46" s="107"/>
      <c r="N46" s="107"/>
      <c r="O46" s="116">
        <f>O45*O19</f>
        <v>0.2026</v>
      </c>
      <c r="P46" s="116"/>
      <c r="Q46" s="116"/>
      <c r="R46" s="116"/>
      <c r="S46" s="116"/>
      <c r="T46" s="107">
        <f>K46*O46</f>
        <v>1368.12</v>
      </c>
      <c r="U46" s="107"/>
      <c r="V46" s="107"/>
      <c r="W46" s="107"/>
      <c r="X46" s="107"/>
      <c r="Y46" s="35">
        <v>0</v>
      </c>
      <c r="Z46" s="49">
        <f>+T46+Y46</f>
        <v>1368.12</v>
      </c>
      <c r="AG46" s="100"/>
      <c r="AI46" s="18"/>
      <c r="AJ46" s="102"/>
      <c r="AL46" s="104"/>
    </row>
    <row r="47" spans="4:35" ht="12.75" hidden="1">
      <c r="D47" s="63"/>
      <c r="E47" s="63"/>
      <c r="F47" s="63"/>
      <c r="G47" s="63"/>
      <c r="H47" s="63"/>
      <c r="I47" s="63"/>
      <c r="J47" s="63"/>
      <c r="AG47" s="14"/>
      <c r="AI47" s="18"/>
    </row>
    <row r="48" spans="1:33" s="19" customFormat="1" ht="45" customHeight="1">
      <c r="A48" s="108" t="s">
        <v>40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</row>
    <row r="49" spans="1:35" ht="51" customHeight="1" hidden="1">
      <c r="A49" s="117" t="s">
        <v>5</v>
      </c>
      <c r="B49" s="118"/>
      <c r="C49" s="119" t="s">
        <v>27</v>
      </c>
      <c r="D49" s="120"/>
      <c r="E49" s="120"/>
      <c r="F49" s="120"/>
      <c r="G49" s="120"/>
      <c r="H49" s="121"/>
      <c r="I49" s="122" t="s">
        <v>6</v>
      </c>
      <c r="J49" s="122"/>
      <c r="K49" s="122" t="s">
        <v>28</v>
      </c>
      <c r="L49" s="122"/>
      <c r="M49" s="122"/>
      <c r="N49" s="122"/>
      <c r="O49" s="122" t="str">
        <f>+O41</f>
        <v>Норматив
 горячей воды
куб.м. ** Гкал/куб.м</v>
      </c>
      <c r="P49" s="122"/>
      <c r="Q49" s="122"/>
      <c r="R49" s="122"/>
      <c r="S49" s="122"/>
      <c r="T49" s="122" t="s">
        <v>71</v>
      </c>
      <c r="U49" s="122"/>
      <c r="V49" s="122"/>
      <c r="W49" s="122"/>
      <c r="X49" s="122"/>
      <c r="Y49" s="47" t="s">
        <v>72</v>
      </c>
      <c r="Z49" s="47" t="s">
        <v>73</v>
      </c>
      <c r="AG49" s="14"/>
      <c r="AI49" s="18"/>
    </row>
    <row r="50" spans="1:38" ht="12.75" customHeight="1" hidden="1">
      <c r="A50" s="123">
        <v>1</v>
      </c>
      <c r="B50" s="124"/>
      <c r="C50" s="123">
        <v>2</v>
      </c>
      <c r="D50" s="125"/>
      <c r="E50" s="125"/>
      <c r="F50" s="125"/>
      <c r="G50" s="125"/>
      <c r="H50" s="124"/>
      <c r="I50" s="126">
        <v>3</v>
      </c>
      <c r="J50" s="126"/>
      <c r="K50" s="126">
        <v>4</v>
      </c>
      <c r="L50" s="126"/>
      <c r="M50" s="126"/>
      <c r="N50" s="126"/>
      <c r="O50" s="126">
        <v>5</v>
      </c>
      <c r="P50" s="126"/>
      <c r="Q50" s="126"/>
      <c r="R50" s="126"/>
      <c r="S50" s="126"/>
      <c r="T50" s="126">
        <v>6</v>
      </c>
      <c r="U50" s="126"/>
      <c r="V50" s="126"/>
      <c r="W50" s="126"/>
      <c r="X50" s="126"/>
      <c r="Y50" s="34">
        <v>7</v>
      </c>
      <c r="Z50" s="34">
        <v>8</v>
      </c>
      <c r="AG50" s="14"/>
      <c r="AI50" s="18"/>
      <c r="AJ50" s="14"/>
      <c r="AL50" s="14"/>
    </row>
    <row r="51" spans="1:38" ht="12.75" customHeight="1">
      <c r="A51" s="109" t="s">
        <v>8</v>
      </c>
      <c r="B51" s="88"/>
      <c r="C51" s="148" t="s">
        <v>77</v>
      </c>
      <c r="D51" s="149"/>
      <c r="E51" s="149"/>
      <c r="F51" s="149"/>
      <c r="G51" s="150"/>
      <c r="H51" s="68" t="s">
        <v>9</v>
      </c>
      <c r="I51" s="105" t="s">
        <v>10</v>
      </c>
      <c r="J51" s="106"/>
      <c r="K51" s="107">
        <f>K16</f>
        <v>360.34</v>
      </c>
      <c r="L51" s="107"/>
      <c r="M51" s="107"/>
      <c r="N51" s="107"/>
      <c r="O51" s="107">
        <f>+ROUND('[6]Шуш_3 эт и выше'!O75,2)</f>
        <v>2.63</v>
      </c>
      <c r="P51" s="107"/>
      <c r="Q51" s="107"/>
      <c r="R51" s="107"/>
      <c r="S51" s="107"/>
      <c r="T51" s="107">
        <f>ROUND(K51*O51,2)</f>
        <v>947.69</v>
      </c>
      <c r="U51" s="107"/>
      <c r="V51" s="107"/>
      <c r="W51" s="107"/>
      <c r="X51" s="107"/>
      <c r="Y51" s="48">
        <f>ROUND(T51*$AG$22,2)</f>
        <v>473.85</v>
      </c>
      <c r="Z51" s="49">
        <f>+T51+Y51</f>
        <v>1421.54</v>
      </c>
      <c r="AG51" s="99">
        <f>+Z51+Z52</f>
        <v>2639.75</v>
      </c>
      <c r="AI51" s="18"/>
      <c r="AJ51" s="101">
        <v>693.58</v>
      </c>
      <c r="AL51" s="103">
        <f>AG51/AJ51</f>
        <v>3.806</v>
      </c>
    </row>
    <row r="52" spans="1:38" ht="12.75" customHeight="1">
      <c r="A52" s="89"/>
      <c r="B52" s="91"/>
      <c r="C52" s="151"/>
      <c r="D52" s="152"/>
      <c r="E52" s="152"/>
      <c r="F52" s="152"/>
      <c r="G52" s="153"/>
      <c r="H52" s="68" t="s">
        <v>11</v>
      </c>
      <c r="I52" s="105" t="s">
        <v>12</v>
      </c>
      <c r="J52" s="106"/>
      <c r="K52" s="107">
        <f>K17</f>
        <v>6752.83</v>
      </c>
      <c r="L52" s="107"/>
      <c r="M52" s="107"/>
      <c r="N52" s="107"/>
      <c r="O52" s="116">
        <f>O51*O17</f>
        <v>0.1804</v>
      </c>
      <c r="P52" s="116"/>
      <c r="Q52" s="116"/>
      <c r="R52" s="116"/>
      <c r="S52" s="116"/>
      <c r="T52" s="107">
        <f>K52*O52</f>
        <v>1218.21</v>
      </c>
      <c r="U52" s="107"/>
      <c r="V52" s="107"/>
      <c r="W52" s="107"/>
      <c r="X52" s="107"/>
      <c r="Y52" s="35">
        <v>0</v>
      </c>
      <c r="Z52" s="49">
        <f>+T52+Y52</f>
        <v>1218.21</v>
      </c>
      <c r="AG52" s="100"/>
      <c r="AI52" s="18"/>
      <c r="AJ52" s="102"/>
      <c r="AL52" s="104"/>
    </row>
    <row r="53" spans="1:38" ht="12.75" customHeight="1">
      <c r="A53" s="109" t="s">
        <v>8</v>
      </c>
      <c r="B53" s="88"/>
      <c r="C53" s="148" t="s">
        <v>78</v>
      </c>
      <c r="D53" s="149"/>
      <c r="E53" s="149"/>
      <c r="F53" s="149"/>
      <c r="G53" s="150"/>
      <c r="H53" s="68" t="s">
        <v>9</v>
      </c>
      <c r="I53" s="105" t="s">
        <v>10</v>
      </c>
      <c r="J53" s="106"/>
      <c r="K53" s="107">
        <f>K18</f>
        <v>360.34</v>
      </c>
      <c r="L53" s="107"/>
      <c r="M53" s="107"/>
      <c r="N53" s="107"/>
      <c r="O53" s="107">
        <f>+ROUND('[6]Шуш_3 эт и выше'!O77,2)</f>
        <v>2.63</v>
      </c>
      <c r="P53" s="107"/>
      <c r="Q53" s="107"/>
      <c r="R53" s="107"/>
      <c r="S53" s="107"/>
      <c r="T53" s="107">
        <f>ROUND(K53*O53,2)</f>
        <v>947.69</v>
      </c>
      <c r="U53" s="107"/>
      <c r="V53" s="107"/>
      <c r="W53" s="107"/>
      <c r="X53" s="107"/>
      <c r="Y53" s="48">
        <f>ROUND(T53*$AG$22,2)</f>
        <v>473.85</v>
      </c>
      <c r="Z53" s="49">
        <f>+T53+Y53</f>
        <v>1421.54</v>
      </c>
      <c r="AG53" s="99">
        <f>+Z53+Z54</f>
        <v>2549.26</v>
      </c>
      <c r="AI53" s="18"/>
      <c r="AJ53" s="101">
        <v>693.58</v>
      </c>
      <c r="AL53" s="103">
        <f>AG53/AJ53</f>
        <v>3.676</v>
      </c>
    </row>
    <row r="54" spans="1:38" ht="12.75" customHeight="1">
      <c r="A54" s="89"/>
      <c r="B54" s="91"/>
      <c r="C54" s="151"/>
      <c r="D54" s="152"/>
      <c r="E54" s="152"/>
      <c r="F54" s="152"/>
      <c r="G54" s="153"/>
      <c r="H54" s="68" t="s">
        <v>11</v>
      </c>
      <c r="I54" s="105" t="s">
        <v>12</v>
      </c>
      <c r="J54" s="106"/>
      <c r="K54" s="107">
        <f>K19</f>
        <v>6752.83</v>
      </c>
      <c r="L54" s="107"/>
      <c r="M54" s="107"/>
      <c r="N54" s="107"/>
      <c r="O54" s="116">
        <f>O53*O19</f>
        <v>0.167</v>
      </c>
      <c r="P54" s="116"/>
      <c r="Q54" s="116"/>
      <c r="R54" s="116"/>
      <c r="S54" s="116"/>
      <c r="T54" s="107">
        <f>K54*O54</f>
        <v>1127.72</v>
      </c>
      <c r="U54" s="107"/>
      <c r="V54" s="107"/>
      <c r="W54" s="107"/>
      <c r="X54" s="107"/>
      <c r="Y54" s="35">
        <v>0</v>
      </c>
      <c r="Z54" s="49">
        <f>+T54+Y54</f>
        <v>1127.72</v>
      </c>
      <c r="AG54" s="100"/>
      <c r="AI54" s="18"/>
      <c r="AJ54" s="102"/>
      <c r="AL54" s="104"/>
    </row>
    <row r="55" spans="4:35" ht="12.75" hidden="1">
      <c r="D55" s="63"/>
      <c r="E55" s="63"/>
      <c r="F55" s="63"/>
      <c r="G55" s="63"/>
      <c r="H55" s="63"/>
      <c r="I55" s="63"/>
      <c r="J55" s="63"/>
      <c r="AG55" s="14"/>
      <c r="AI55" s="18"/>
    </row>
    <row r="56" spans="1:33" s="19" customFormat="1" ht="37.5" customHeight="1" hidden="1">
      <c r="A56" s="108" t="s">
        <v>41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</row>
    <row r="57" spans="1:35" ht="51" customHeight="1" hidden="1">
      <c r="A57" s="117" t="s">
        <v>5</v>
      </c>
      <c r="B57" s="118"/>
      <c r="C57" s="119" t="s">
        <v>27</v>
      </c>
      <c r="D57" s="120"/>
      <c r="E57" s="120"/>
      <c r="F57" s="120"/>
      <c r="G57" s="120"/>
      <c r="H57" s="121"/>
      <c r="I57" s="122" t="s">
        <v>6</v>
      </c>
      <c r="J57" s="122"/>
      <c r="K57" s="122" t="s">
        <v>28</v>
      </c>
      <c r="L57" s="122"/>
      <c r="M57" s="122"/>
      <c r="N57" s="122"/>
      <c r="O57" s="122" t="str">
        <f>+O49</f>
        <v>Норматив
 горячей воды
куб.м. ** Гкал/куб.м</v>
      </c>
      <c r="P57" s="122"/>
      <c r="Q57" s="122"/>
      <c r="R57" s="122"/>
      <c r="S57" s="122"/>
      <c r="T57" s="122" t="s">
        <v>71</v>
      </c>
      <c r="U57" s="122"/>
      <c r="V57" s="122"/>
      <c r="W57" s="122"/>
      <c r="X57" s="122"/>
      <c r="Y57" s="47" t="s">
        <v>72</v>
      </c>
      <c r="Z57" s="47" t="s">
        <v>73</v>
      </c>
      <c r="AG57" s="14"/>
      <c r="AI57" s="18"/>
    </row>
    <row r="58" spans="1:38" ht="12.75" customHeight="1" hidden="1">
      <c r="A58" s="123">
        <v>1</v>
      </c>
      <c r="B58" s="124"/>
      <c r="C58" s="123">
        <v>2</v>
      </c>
      <c r="D58" s="125"/>
      <c r="E58" s="125"/>
      <c r="F58" s="125"/>
      <c r="G58" s="125"/>
      <c r="H58" s="124"/>
      <c r="I58" s="126">
        <v>3</v>
      </c>
      <c r="J58" s="126"/>
      <c r="K58" s="126">
        <v>4</v>
      </c>
      <c r="L58" s="126"/>
      <c r="M58" s="126"/>
      <c r="N58" s="126"/>
      <c r="O58" s="126">
        <v>5</v>
      </c>
      <c r="P58" s="126"/>
      <c r="Q58" s="126"/>
      <c r="R58" s="126"/>
      <c r="S58" s="126"/>
      <c r="T58" s="126">
        <v>6</v>
      </c>
      <c r="U58" s="126"/>
      <c r="V58" s="126"/>
      <c r="W58" s="126"/>
      <c r="X58" s="126"/>
      <c r="Y58" s="34">
        <v>7</v>
      </c>
      <c r="Z58" s="34">
        <v>8</v>
      </c>
      <c r="AG58" s="14"/>
      <c r="AI58" s="18"/>
      <c r="AJ58" s="14"/>
      <c r="AL58" s="14"/>
    </row>
    <row r="59" spans="1:38" ht="12.75" customHeight="1" hidden="1">
      <c r="A59" s="109" t="s">
        <v>8</v>
      </c>
      <c r="B59" s="88"/>
      <c r="C59" s="148" t="s">
        <v>77</v>
      </c>
      <c r="D59" s="149"/>
      <c r="E59" s="149"/>
      <c r="F59" s="149"/>
      <c r="G59" s="150"/>
      <c r="H59" s="68" t="s">
        <v>9</v>
      </c>
      <c r="I59" s="105" t="s">
        <v>10</v>
      </c>
      <c r="J59" s="106"/>
      <c r="K59" s="107">
        <f>K16</f>
        <v>360.34</v>
      </c>
      <c r="L59" s="107"/>
      <c r="M59" s="107"/>
      <c r="N59" s="107"/>
      <c r="O59" s="116">
        <f>+ROUND('[6]Шуш_3 эт и выше'!O89,2)</f>
        <v>1.69</v>
      </c>
      <c r="P59" s="116"/>
      <c r="Q59" s="116"/>
      <c r="R59" s="116"/>
      <c r="S59" s="116"/>
      <c r="T59" s="107">
        <f>ROUND(K59*O59,2)</f>
        <v>608.97</v>
      </c>
      <c r="U59" s="107"/>
      <c r="V59" s="107"/>
      <c r="W59" s="107"/>
      <c r="X59" s="107"/>
      <c r="Y59" s="48">
        <f>ROUND(T59*$AG$22,2)</f>
        <v>304.49</v>
      </c>
      <c r="Z59" s="49">
        <f>+T59+Y59</f>
        <v>913.46</v>
      </c>
      <c r="AG59" s="99">
        <f>+Z59+Z60</f>
        <v>1696.11</v>
      </c>
      <c r="AI59" s="18"/>
      <c r="AJ59" s="101">
        <v>609.59</v>
      </c>
      <c r="AL59" s="103">
        <f>AG59/AJ59</f>
        <v>2.782</v>
      </c>
    </row>
    <row r="60" spans="1:38" ht="12.75" customHeight="1" hidden="1">
      <c r="A60" s="89"/>
      <c r="B60" s="91"/>
      <c r="C60" s="151"/>
      <c r="D60" s="152"/>
      <c r="E60" s="152"/>
      <c r="F60" s="152"/>
      <c r="G60" s="153"/>
      <c r="H60" s="68" t="s">
        <v>11</v>
      </c>
      <c r="I60" s="105" t="s">
        <v>12</v>
      </c>
      <c r="J60" s="106"/>
      <c r="K60" s="107">
        <f>K17</f>
        <v>6752.83</v>
      </c>
      <c r="L60" s="107"/>
      <c r="M60" s="107"/>
      <c r="N60" s="107"/>
      <c r="O60" s="116">
        <f>O59*O17</f>
        <v>0.1159</v>
      </c>
      <c r="P60" s="116"/>
      <c r="Q60" s="116"/>
      <c r="R60" s="116"/>
      <c r="S60" s="116"/>
      <c r="T60" s="107">
        <f>K60*O60</f>
        <v>782.65</v>
      </c>
      <c r="U60" s="107"/>
      <c r="V60" s="107"/>
      <c r="W60" s="107"/>
      <c r="X60" s="107"/>
      <c r="Y60" s="35">
        <v>0</v>
      </c>
      <c r="Z60" s="49">
        <f>+T60+Y60</f>
        <v>782.65</v>
      </c>
      <c r="AG60" s="100"/>
      <c r="AI60" s="18"/>
      <c r="AJ60" s="102"/>
      <c r="AL60" s="104"/>
    </row>
    <row r="61" spans="1:38" ht="12.75" customHeight="1" hidden="1">
      <c r="A61" s="109" t="s">
        <v>8</v>
      </c>
      <c r="B61" s="88"/>
      <c r="C61" s="148" t="s">
        <v>78</v>
      </c>
      <c r="D61" s="149"/>
      <c r="E61" s="149"/>
      <c r="F61" s="149"/>
      <c r="G61" s="150"/>
      <c r="H61" s="68" t="s">
        <v>9</v>
      </c>
      <c r="I61" s="105" t="s">
        <v>10</v>
      </c>
      <c r="J61" s="106"/>
      <c r="K61" s="107">
        <f>K18</f>
        <v>360.34</v>
      </c>
      <c r="L61" s="107"/>
      <c r="M61" s="107"/>
      <c r="N61" s="107"/>
      <c r="O61" s="116">
        <f>+ROUND('[6]Шуш_3 эт и выше'!O91,2)</f>
        <v>1.69</v>
      </c>
      <c r="P61" s="116"/>
      <c r="Q61" s="116"/>
      <c r="R61" s="116"/>
      <c r="S61" s="116"/>
      <c r="T61" s="107">
        <f>ROUND(K61*O61,2)</f>
        <v>608.97</v>
      </c>
      <c r="U61" s="107"/>
      <c r="V61" s="107"/>
      <c r="W61" s="107"/>
      <c r="X61" s="107"/>
      <c r="Y61" s="48">
        <f>ROUND(T61*$AG$22,2)</f>
        <v>304.49</v>
      </c>
      <c r="Z61" s="49">
        <f>+T61+Y61</f>
        <v>913.46</v>
      </c>
      <c r="AG61" s="99">
        <f>+Z61+Z62</f>
        <v>1638.04</v>
      </c>
      <c r="AI61" s="18"/>
      <c r="AJ61" s="101">
        <v>609.59</v>
      </c>
      <c r="AL61" s="103">
        <f>AG61/AJ61</f>
        <v>2.687</v>
      </c>
    </row>
    <row r="62" spans="1:38" ht="12.75" customHeight="1" hidden="1">
      <c r="A62" s="89"/>
      <c r="B62" s="91"/>
      <c r="C62" s="151"/>
      <c r="D62" s="152"/>
      <c r="E62" s="152"/>
      <c r="F62" s="152"/>
      <c r="G62" s="153"/>
      <c r="H62" s="68" t="s">
        <v>11</v>
      </c>
      <c r="I62" s="105" t="s">
        <v>12</v>
      </c>
      <c r="J62" s="106"/>
      <c r="K62" s="107">
        <f>K19</f>
        <v>6752.83</v>
      </c>
      <c r="L62" s="107"/>
      <c r="M62" s="107"/>
      <c r="N62" s="107"/>
      <c r="O62" s="116">
        <f>O61*O19</f>
        <v>0.1073</v>
      </c>
      <c r="P62" s="116"/>
      <c r="Q62" s="116"/>
      <c r="R62" s="116"/>
      <c r="S62" s="116"/>
      <c r="T62" s="107">
        <f>K62*O62</f>
        <v>724.58</v>
      </c>
      <c r="U62" s="107"/>
      <c r="V62" s="107"/>
      <c r="W62" s="107"/>
      <c r="X62" s="107"/>
      <c r="Y62" s="35">
        <v>0</v>
      </c>
      <c r="Z62" s="49">
        <f>+T62+Y62</f>
        <v>724.58</v>
      </c>
      <c r="AG62" s="100"/>
      <c r="AI62" s="18"/>
      <c r="AJ62" s="102"/>
      <c r="AL62" s="104"/>
    </row>
    <row r="63" spans="4:35" ht="12.75" hidden="1">
      <c r="D63" s="63"/>
      <c r="E63" s="63"/>
      <c r="F63" s="63"/>
      <c r="G63" s="63"/>
      <c r="H63" s="63"/>
      <c r="I63" s="63"/>
      <c r="J63" s="63"/>
      <c r="AG63" s="14"/>
      <c r="AI63" s="18"/>
    </row>
    <row r="64" spans="1:33" s="19" customFormat="1" ht="30" customHeight="1" hidden="1">
      <c r="A64" s="108" t="s">
        <v>42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</row>
    <row r="65" spans="1:35" ht="51" customHeight="1" hidden="1">
      <c r="A65" s="117" t="s">
        <v>5</v>
      </c>
      <c r="B65" s="118"/>
      <c r="C65" s="119" t="s">
        <v>27</v>
      </c>
      <c r="D65" s="120"/>
      <c r="E65" s="120"/>
      <c r="F65" s="120"/>
      <c r="G65" s="120"/>
      <c r="H65" s="121"/>
      <c r="I65" s="122" t="s">
        <v>6</v>
      </c>
      <c r="J65" s="122"/>
      <c r="K65" s="122" t="s">
        <v>28</v>
      </c>
      <c r="L65" s="122"/>
      <c r="M65" s="122"/>
      <c r="N65" s="122"/>
      <c r="O65" s="122" t="str">
        <f>+O57</f>
        <v>Норматив
 горячей воды
куб.м. ** Гкал/куб.м</v>
      </c>
      <c r="P65" s="122"/>
      <c r="Q65" s="122"/>
      <c r="R65" s="122"/>
      <c r="S65" s="122"/>
      <c r="T65" s="122" t="s">
        <v>71</v>
      </c>
      <c r="U65" s="122"/>
      <c r="V65" s="122"/>
      <c r="W65" s="122"/>
      <c r="X65" s="122"/>
      <c r="Y65" s="47" t="s">
        <v>72</v>
      </c>
      <c r="Z65" s="47" t="s">
        <v>73</v>
      </c>
      <c r="AG65" s="14"/>
      <c r="AI65" s="18"/>
    </row>
    <row r="66" spans="1:38" ht="12.75" customHeight="1" hidden="1">
      <c r="A66" s="123">
        <v>1</v>
      </c>
      <c r="B66" s="124"/>
      <c r="C66" s="123">
        <v>2</v>
      </c>
      <c r="D66" s="125"/>
      <c r="E66" s="125"/>
      <c r="F66" s="125"/>
      <c r="G66" s="125"/>
      <c r="H66" s="124"/>
      <c r="I66" s="126">
        <v>3</v>
      </c>
      <c r="J66" s="126"/>
      <c r="K66" s="126">
        <v>4</v>
      </c>
      <c r="L66" s="126"/>
      <c r="M66" s="126"/>
      <c r="N66" s="126"/>
      <c r="O66" s="126">
        <v>5</v>
      </c>
      <c r="P66" s="126"/>
      <c r="Q66" s="126"/>
      <c r="R66" s="126"/>
      <c r="S66" s="126"/>
      <c r="T66" s="126">
        <v>6</v>
      </c>
      <c r="U66" s="126"/>
      <c r="V66" s="126"/>
      <c r="W66" s="126"/>
      <c r="X66" s="126"/>
      <c r="Y66" s="34">
        <v>7</v>
      </c>
      <c r="Z66" s="34">
        <v>8</v>
      </c>
      <c r="AG66" s="14"/>
      <c r="AI66" s="18"/>
      <c r="AJ66" s="14"/>
      <c r="AL66" s="14"/>
    </row>
    <row r="67" spans="1:38" ht="12.75" customHeight="1" hidden="1">
      <c r="A67" s="109" t="s">
        <v>8</v>
      </c>
      <c r="B67" s="88"/>
      <c r="C67" s="148" t="s">
        <v>77</v>
      </c>
      <c r="D67" s="149"/>
      <c r="E67" s="149"/>
      <c r="F67" s="149"/>
      <c r="G67" s="150"/>
      <c r="H67" s="68" t="s">
        <v>9</v>
      </c>
      <c r="I67" s="105" t="s">
        <v>10</v>
      </c>
      <c r="J67" s="106"/>
      <c r="K67" s="107">
        <f>K16</f>
        <v>360.34</v>
      </c>
      <c r="L67" s="107"/>
      <c r="M67" s="107"/>
      <c r="N67" s="107"/>
      <c r="O67" s="116">
        <f>+ROUND('[6]Шуш_3 эт и выше'!O103,2)</f>
        <v>1.24</v>
      </c>
      <c r="P67" s="116"/>
      <c r="Q67" s="116"/>
      <c r="R67" s="116"/>
      <c r="S67" s="116"/>
      <c r="T67" s="107">
        <f>ROUND(K67*O67,2)</f>
        <v>446.82</v>
      </c>
      <c r="U67" s="107"/>
      <c r="V67" s="107"/>
      <c r="W67" s="107"/>
      <c r="X67" s="107"/>
      <c r="Y67" s="48">
        <f>ROUND(T67*$AG$22,2)</f>
        <v>223.41</v>
      </c>
      <c r="Z67" s="49">
        <f>+T67+Y67</f>
        <v>670.23</v>
      </c>
      <c r="AG67" s="99">
        <f>+Z67+Z68</f>
        <v>1244.9</v>
      </c>
      <c r="AI67" s="18"/>
      <c r="AJ67" s="101">
        <v>440.15</v>
      </c>
      <c r="AL67" s="103">
        <f>AG67/AJ67</f>
        <v>2.828</v>
      </c>
    </row>
    <row r="68" spans="1:38" ht="12.75" customHeight="1" hidden="1">
      <c r="A68" s="89"/>
      <c r="B68" s="91"/>
      <c r="C68" s="151"/>
      <c r="D68" s="152"/>
      <c r="E68" s="152"/>
      <c r="F68" s="152"/>
      <c r="G68" s="153"/>
      <c r="H68" s="68" t="s">
        <v>11</v>
      </c>
      <c r="I68" s="105" t="s">
        <v>12</v>
      </c>
      <c r="J68" s="106"/>
      <c r="K68" s="107">
        <f>K17</f>
        <v>6752.83</v>
      </c>
      <c r="L68" s="107"/>
      <c r="M68" s="107"/>
      <c r="N68" s="107"/>
      <c r="O68" s="116">
        <f>O67*O17</f>
        <v>0.0851</v>
      </c>
      <c r="P68" s="116"/>
      <c r="Q68" s="116"/>
      <c r="R68" s="116"/>
      <c r="S68" s="116"/>
      <c r="T68" s="107">
        <f>K68*O68</f>
        <v>574.67</v>
      </c>
      <c r="U68" s="107"/>
      <c r="V68" s="107"/>
      <c r="W68" s="107"/>
      <c r="X68" s="107"/>
      <c r="Y68" s="35">
        <v>0</v>
      </c>
      <c r="Z68" s="49">
        <f>+T68+Y68</f>
        <v>574.67</v>
      </c>
      <c r="AG68" s="100"/>
      <c r="AI68" s="18"/>
      <c r="AJ68" s="102"/>
      <c r="AL68" s="104"/>
    </row>
    <row r="69" spans="1:38" ht="12.75" customHeight="1" hidden="1">
      <c r="A69" s="109" t="s">
        <v>8</v>
      </c>
      <c r="B69" s="88"/>
      <c r="C69" s="148" t="s">
        <v>78</v>
      </c>
      <c r="D69" s="149"/>
      <c r="E69" s="149"/>
      <c r="F69" s="149"/>
      <c r="G69" s="150"/>
      <c r="H69" s="68" t="s">
        <v>9</v>
      </c>
      <c r="I69" s="105" t="s">
        <v>10</v>
      </c>
      <c r="J69" s="106"/>
      <c r="K69" s="107">
        <f>K18</f>
        <v>360.34</v>
      </c>
      <c r="L69" s="107"/>
      <c r="M69" s="107"/>
      <c r="N69" s="107"/>
      <c r="O69" s="116">
        <f>+ROUND('[6]Шуш_3 эт и выше'!O105,2)</f>
        <v>1.24</v>
      </c>
      <c r="P69" s="116"/>
      <c r="Q69" s="116"/>
      <c r="R69" s="116"/>
      <c r="S69" s="116"/>
      <c r="T69" s="107">
        <f>ROUND(K69*O69,2)</f>
        <v>446.82</v>
      </c>
      <c r="U69" s="107"/>
      <c r="V69" s="107"/>
      <c r="W69" s="107"/>
      <c r="X69" s="107"/>
      <c r="Y69" s="48">
        <f>ROUND(T69*$AG$22,2)</f>
        <v>223.41</v>
      </c>
      <c r="Z69" s="49">
        <f>+T69+Y69</f>
        <v>670.23</v>
      </c>
      <c r="AG69" s="99">
        <f>+Z69+Z70</f>
        <v>1201.68</v>
      </c>
      <c r="AI69" s="18"/>
      <c r="AJ69" s="101">
        <v>440.15</v>
      </c>
      <c r="AL69" s="103">
        <f>AG69/AJ69</f>
        <v>2.73</v>
      </c>
    </row>
    <row r="70" spans="1:38" ht="12.75" customHeight="1" hidden="1">
      <c r="A70" s="89"/>
      <c r="B70" s="91"/>
      <c r="C70" s="151"/>
      <c r="D70" s="152"/>
      <c r="E70" s="152"/>
      <c r="F70" s="152"/>
      <c r="G70" s="153"/>
      <c r="H70" s="68" t="s">
        <v>11</v>
      </c>
      <c r="I70" s="105" t="s">
        <v>12</v>
      </c>
      <c r="J70" s="106"/>
      <c r="K70" s="107">
        <f>K19</f>
        <v>6752.83</v>
      </c>
      <c r="L70" s="107"/>
      <c r="M70" s="107"/>
      <c r="N70" s="107"/>
      <c r="O70" s="116">
        <f>O69*O19</f>
        <v>0.0787</v>
      </c>
      <c r="P70" s="116"/>
      <c r="Q70" s="116"/>
      <c r="R70" s="116"/>
      <c r="S70" s="116"/>
      <c r="T70" s="107">
        <f>K70*O70</f>
        <v>531.45</v>
      </c>
      <c r="U70" s="107"/>
      <c r="V70" s="107"/>
      <c r="W70" s="107"/>
      <c r="X70" s="107"/>
      <c r="Y70" s="35">
        <v>0</v>
      </c>
      <c r="Z70" s="49">
        <f>+T70+Y70</f>
        <v>531.45</v>
      </c>
      <c r="AG70" s="100"/>
      <c r="AI70" s="18"/>
      <c r="AJ70" s="102"/>
      <c r="AL70" s="104"/>
    </row>
    <row r="71" spans="4:35" ht="12.75" hidden="1">
      <c r="D71" s="63"/>
      <c r="E71" s="63"/>
      <c r="F71" s="63"/>
      <c r="G71" s="63"/>
      <c r="H71" s="63"/>
      <c r="I71" s="63"/>
      <c r="J71" s="63"/>
      <c r="AG71" s="14"/>
      <c r="AI71" s="18"/>
    </row>
    <row r="72" spans="1:33" s="19" customFormat="1" ht="29.25" customHeight="1" hidden="1">
      <c r="A72" s="108" t="s">
        <v>43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</row>
    <row r="73" spans="1:35" ht="51" customHeight="1" hidden="1">
      <c r="A73" s="117" t="s">
        <v>5</v>
      </c>
      <c r="B73" s="118"/>
      <c r="C73" s="119" t="s">
        <v>27</v>
      </c>
      <c r="D73" s="120"/>
      <c r="E73" s="120"/>
      <c r="F73" s="120"/>
      <c r="G73" s="120"/>
      <c r="H73" s="121"/>
      <c r="I73" s="122" t="s">
        <v>6</v>
      </c>
      <c r="J73" s="122"/>
      <c r="K73" s="122" t="s">
        <v>28</v>
      </c>
      <c r="L73" s="122"/>
      <c r="M73" s="122"/>
      <c r="N73" s="122"/>
      <c r="O73" s="122" t="str">
        <f>+O65</f>
        <v>Норматив
 горячей воды
куб.м. ** Гкал/куб.м</v>
      </c>
      <c r="P73" s="122"/>
      <c r="Q73" s="122"/>
      <c r="R73" s="122"/>
      <c r="S73" s="122"/>
      <c r="T73" s="122" t="s">
        <v>71</v>
      </c>
      <c r="U73" s="122"/>
      <c r="V73" s="122"/>
      <c r="W73" s="122"/>
      <c r="X73" s="122"/>
      <c r="Y73" s="47" t="s">
        <v>72</v>
      </c>
      <c r="Z73" s="47" t="s">
        <v>73</v>
      </c>
      <c r="AG73" s="14"/>
      <c r="AI73" s="18"/>
    </row>
    <row r="74" spans="1:38" ht="21" customHeight="1" hidden="1">
      <c r="A74" s="123">
        <v>1</v>
      </c>
      <c r="B74" s="124"/>
      <c r="C74" s="123">
        <v>2</v>
      </c>
      <c r="D74" s="125"/>
      <c r="E74" s="125"/>
      <c r="F74" s="125"/>
      <c r="G74" s="125"/>
      <c r="H74" s="124"/>
      <c r="I74" s="126">
        <v>3</v>
      </c>
      <c r="J74" s="126"/>
      <c r="K74" s="126">
        <v>4</v>
      </c>
      <c r="L74" s="126"/>
      <c r="M74" s="126"/>
      <c r="N74" s="126"/>
      <c r="O74" s="126">
        <v>5</v>
      </c>
      <c r="P74" s="126"/>
      <c r="Q74" s="126"/>
      <c r="R74" s="126"/>
      <c r="S74" s="126"/>
      <c r="T74" s="127" t="s">
        <v>74</v>
      </c>
      <c r="U74" s="128"/>
      <c r="V74" s="128"/>
      <c r="W74" s="128"/>
      <c r="X74" s="129"/>
      <c r="Y74" s="34" t="s">
        <v>79</v>
      </c>
      <c r="Z74" s="34" t="s">
        <v>75</v>
      </c>
      <c r="AG74" s="14"/>
      <c r="AI74" s="18"/>
      <c r="AJ74" s="14"/>
      <c r="AL74" s="14"/>
    </row>
    <row r="75" spans="1:38" ht="12.75" customHeight="1" hidden="1">
      <c r="A75" s="109" t="s">
        <v>8</v>
      </c>
      <c r="B75" s="88"/>
      <c r="C75" s="148" t="s">
        <v>77</v>
      </c>
      <c r="D75" s="149"/>
      <c r="E75" s="149"/>
      <c r="F75" s="149"/>
      <c r="G75" s="150"/>
      <c r="H75" s="68" t="s">
        <v>9</v>
      </c>
      <c r="I75" s="105" t="s">
        <v>10</v>
      </c>
      <c r="J75" s="106"/>
      <c r="K75" s="107">
        <f>K16</f>
        <v>360.34</v>
      </c>
      <c r="L75" s="107"/>
      <c r="M75" s="107"/>
      <c r="N75" s="107"/>
      <c r="O75" s="116">
        <f>+ROUND('[6]Шуш_3 эт и выше'!O117,2)</f>
        <v>0.77</v>
      </c>
      <c r="P75" s="116"/>
      <c r="Q75" s="116"/>
      <c r="R75" s="116"/>
      <c r="S75" s="116"/>
      <c r="T75" s="107">
        <f>ROUND(K75*O75,2)</f>
        <v>277.46</v>
      </c>
      <c r="U75" s="107"/>
      <c r="V75" s="107"/>
      <c r="W75" s="107"/>
      <c r="X75" s="107"/>
      <c r="Y75" s="48">
        <f>ROUND(T75*$AG$22,2)</f>
        <v>138.73</v>
      </c>
      <c r="Z75" s="49">
        <f>+T75+Y75</f>
        <v>416.19</v>
      </c>
      <c r="AG75" s="99">
        <f>+Z75+Z76</f>
        <v>772.74</v>
      </c>
      <c r="AI75" s="18"/>
      <c r="AJ75" s="101">
        <v>440.15</v>
      </c>
      <c r="AL75" s="103">
        <f>AG75/AJ75</f>
        <v>1.756</v>
      </c>
    </row>
    <row r="76" spans="1:38" ht="12.75" customHeight="1" hidden="1">
      <c r="A76" s="89"/>
      <c r="B76" s="91"/>
      <c r="C76" s="151"/>
      <c r="D76" s="152"/>
      <c r="E76" s="152"/>
      <c r="F76" s="152"/>
      <c r="G76" s="153"/>
      <c r="H76" s="68" t="s">
        <v>11</v>
      </c>
      <c r="I76" s="105" t="s">
        <v>12</v>
      </c>
      <c r="J76" s="106"/>
      <c r="K76" s="107">
        <f>K17</f>
        <v>6752.83</v>
      </c>
      <c r="L76" s="107"/>
      <c r="M76" s="107"/>
      <c r="N76" s="107"/>
      <c r="O76" s="116">
        <f>O75*O17</f>
        <v>0.0528</v>
      </c>
      <c r="P76" s="116"/>
      <c r="Q76" s="116"/>
      <c r="R76" s="116"/>
      <c r="S76" s="116"/>
      <c r="T76" s="107">
        <f>K76*O76</f>
        <v>356.55</v>
      </c>
      <c r="U76" s="107"/>
      <c r="V76" s="107"/>
      <c r="W76" s="107"/>
      <c r="X76" s="107"/>
      <c r="Y76" s="35">
        <v>0</v>
      </c>
      <c r="Z76" s="49">
        <f>+T76+Y76</f>
        <v>356.55</v>
      </c>
      <c r="AG76" s="100"/>
      <c r="AI76" s="18"/>
      <c r="AJ76" s="102"/>
      <c r="AL76" s="104"/>
    </row>
    <row r="77" spans="1:38" ht="12.75" customHeight="1" hidden="1">
      <c r="A77" s="109" t="s">
        <v>8</v>
      </c>
      <c r="B77" s="88"/>
      <c r="C77" s="148" t="s">
        <v>78</v>
      </c>
      <c r="D77" s="149"/>
      <c r="E77" s="149"/>
      <c r="F77" s="149"/>
      <c r="G77" s="150"/>
      <c r="H77" s="68" t="s">
        <v>9</v>
      </c>
      <c r="I77" s="105" t="s">
        <v>10</v>
      </c>
      <c r="J77" s="106"/>
      <c r="K77" s="107">
        <f>K18</f>
        <v>360.34</v>
      </c>
      <c r="L77" s="107"/>
      <c r="M77" s="107"/>
      <c r="N77" s="107"/>
      <c r="O77" s="116">
        <f>+ROUND('[6]Шуш_3 эт и выше'!O119,2)</f>
        <v>0.77</v>
      </c>
      <c r="P77" s="116"/>
      <c r="Q77" s="116"/>
      <c r="R77" s="116"/>
      <c r="S77" s="116"/>
      <c r="T77" s="107">
        <f>ROUND(K77*O77,2)</f>
        <v>277.46</v>
      </c>
      <c r="U77" s="107"/>
      <c r="V77" s="107"/>
      <c r="W77" s="107"/>
      <c r="X77" s="107"/>
      <c r="Y77" s="48">
        <f>ROUND(T77*$AG$22,2)</f>
        <v>138.73</v>
      </c>
      <c r="Z77" s="49">
        <f>+T77+Y77</f>
        <v>416.19</v>
      </c>
      <c r="AG77" s="99">
        <f>+Z77+Z78</f>
        <v>746.4</v>
      </c>
      <c r="AI77" s="18"/>
      <c r="AJ77" s="101">
        <v>440.15</v>
      </c>
      <c r="AL77" s="103">
        <f>AG77/AJ77</f>
        <v>1.696</v>
      </c>
    </row>
    <row r="78" spans="1:38" ht="12.75" customHeight="1" hidden="1">
      <c r="A78" s="89"/>
      <c r="B78" s="91"/>
      <c r="C78" s="151"/>
      <c r="D78" s="152"/>
      <c r="E78" s="152"/>
      <c r="F78" s="152"/>
      <c r="G78" s="153"/>
      <c r="H78" s="68" t="s">
        <v>11</v>
      </c>
      <c r="I78" s="105" t="s">
        <v>12</v>
      </c>
      <c r="J78" s="106"/>
      <c r="K78" s="107">
        <f>K19</f>
        <v>6752.83</v>
      </c>
      <c r="L78" s="107"/>
      <c r="M78" s="107"/>
      <c r="N78" s="107"/>
      <c r="O78" s="116">
        <f>O77*O19</f>
        <v>0.0489</v>
      </c>
      <c r="P78" s="116"/>
      <c r="Q78" s="116"/>
      <c r="R78" s="116"/>
      <c r="S78" s="116"/>
      <c r="T78" s="107">
        <f>K78*O78</f>
        <v>330.21</v>
      </c>
      <c r="U78" s="107"/>
      <c r="V78" s="107"/>
      <c r="W78" s="107"/>
      <c r="X78" s="107"/>
      <c r="Y78" s="35">
        <v>0</v>
      </c>
      <c r="Z78" s="49">
        <f>+T78+Y78</f>
        <v>330.21</v>
      </c>
      <c r="AG78" s="100"/>
      <c r="AI78" s="18"/>
      <c r="AJ78" s="102"/>
      <c r="AL78" s="104"/>
    </row>
    <row r="79" spans="4:35" ht="12.75" hidden="1">
      <c r="D79" s="63"/>
      <c r="E79" s="63"/>
      <c r="F79" s="63"/>
      <c r="G79" s="63"/>
      <c r="H79" s="63"/>
      <c r="I79" s="63"/>
      <c r="J79" s="63"/>
      <c r="AG79" s="14"/>
      <c r="AI79" s="18"/>
    </row>
    <row r="80" spans="1:33" s="19" customFormat="1" ht="29.25" customHeight="1" hidden="1">
      <c r="A80" s="108" t="s">
        <v>44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</row>
    <row r="81" spans="1:35" ht="51" customHeight="1" hidden="1">
      <c r="A81" s="117" t="s">
        <v>5</v>
      </c>
      <c r="B81" s="118"/>
      <c r="C81" s="119" t="s">
        <v>27</v>
      </c>
      <c r="D81" s="120"/>
      <c r="E81" s="120"/>
      <c r="F81" s="120"/>
      <c r="G81" s="120"/>
      <c r="H81" s="121"/>
      <c r="I81" s="122" t="s">
        <v>6</v>
      </c>
      <c r="J81" s="122"/>
      <c r="K81" s="122" t="s">
        <v>28</v>
      </c>
      <c r="L81" s="122"/>
      <c r="M81" s="122"/>
      <c r="N81" s="122"/>
      <c r="O81" s="122" t="str">
        <f>+O73</f>
        <v>Норматив
 горячей воды
куб.м. ** Гкал/куб.м</v>
      </c>
      <c r="P81" s="122"/>
      <c r="Q81" s="122"/>
      <c r="R81" s="122"/>
      <c r="S81" s="122"/>
      <c r="T81" s="122" t="s">
        <v>71</v>
      </c>
      <c r="U81" s="122"/>
      <c r="V81" s="122"/>
      <c r="W81" s="122"/>
      <c r="X81" s="122"/>
      <c r="Y81" s="47" t="s">
        <v>72</v>
      </c>
      <c r="Z81" s="47" t="s">
        <v>73</v>
      </c>
      <c r="AG81" s="14"/>
      <c r="AI81" s="18"/>
    </row>
    <row r="82" spans="1:38" ht="12.75" customHeight="1" hidden="1">
      <c r="A82" s="123">
        <v>1</v>
      </c>
      <c r="B82" s="124"/>
      <c r="C82" s="123">
        <v>2</v>
      </c>
      <c r="D82" s="125"/>
      <c r="E82" s="125"/>
      <c r="F82" s="125"/>
      <c r="G82" s="125"/>
      <c r="H82" s="124"/>
      <c r="I82" s="126">
        <v>3</v>
      </c>
      <c r="J82" s="126"/>
      <c r="K82" s="126">
        <v>4</v>
      </c>
      <c r="L82" s="126"/>
      <c r="M82" s="126"/>
      <c r="N82" s="126"/>
      <c r="O82" s="126">
        <v>5</v>
      </c>
      <c r="P82" s="126"/>
      <c r="Q82" s="126"/>
      <c r="R82" s="126"/>
      <c r="S82" s="126"/>
      <c r="T82" s="126">
        <v>6</v>
      </c>
      <c r="U82" s="126"/>
      <c r="V82" s="126"/>
      <c r="W82" s="126"/>
      <c r="X82" s="126"/>
      <c r="Y82" s="34">
        <v>7</v>
      </c>
      <c r="Z82" s="34">
        <v>8</v>
      </c>
      <c r="AG82" s="14"/>
      <c r="AI82" s="18"/>
      <c r="AJ82" s="14"/>
      <c r="AL82" s="14"/>
    </row>
    <row r="83" spans="1:38" ht="12.75" customHeight="1" hidden="1">
      <c r="A83" s="109" t="s">
        <v>8</v>
      </c>
      <c r="B83" s="88"/>
      <c r="C83" s="148" t="s">
        <v>77</v>
      </c>
      <c r="D83" s="149"/>
      <c r="E83" s="149"/>
      <c r="F83" s="149"/>
      <c r="G83" s="150"/>
      <c r="H83" s="68" t="s">
        <v>9</v>
      </c>
      <c r="I83" s="105" t="s">
        <v>10</v>
      </c>
      <c r="J83" s="106"/>
      <c r="K83" s="107">
        <f>K16</f>
        <v>360.34</v>
      </c>
      <c r="L83" s="107"/>
      <c r="M83" s="107"/>
      <c r="N83" s="107"/>
      <c r="O83" s="116">
        <f>+ROUND('[6]Шуш_3 эт и выше'!O131,2)</f>
        <v>1.24</v>
      </c>
      <c r="P83" s="116"/>
      <c r="Q83" s="116"/>
      <c r="R83" s="116"/>
      <c r="S83" s="116"/>
      <c r="T83" s="107">
        <f>ROUND(K83*O83,2)</f>
        <v>446.82</v>
      </c>
      <c r="U83" s="107"/>
      <c r="V83" s="107"/>
      <c r="W83" s="107"/>
      <c r="X83" s="107"/>
      <c r="Y83" s="48">
        <f>ROUND(T83*$AG$22,2)</f>
        <v>223.41</v>
      </c>
      <c r="Z83" s="49">
        <f>+T83+Y83</f>
        <v>670.23</v>
      </c>
      <c r="AG83" s="99">
        <f>+Z83+Z84</f>
        <v>1244.9</v>
      </c>
      <c r="AI83" s="18"/>
      <c r="AJ83" s="101">
        <v>155.6</v>
      </c>
      <c r="AL83" s="103">
        <f>AG83/AJ83</f>
        <v>8.001</v>
      </c>
    </row>
    <row r="84" spans="1:38" ht="12.75" customHeight="1" hidden="1">
      <c r="A84" s="89"/>
      <c r="B84" s="91"/>
      <c r="C84" s="151"/>
      <c r="D84" s="152"/>
      <c r="E84" s="152"/>
      <c r="F84" s="152"/>
      <c r="G84" s="153"/>
      <c r="H84" s="68" t="s">
        <v>11</v>
      </c>
      <c r="I84" s="105" t="s">
        <v>12</v>
      </c>
      <c r="J84" s="106"/>
      <c r="K84" s="107">
        <f>K17</f>
        <v>6752.83</v>
      </c>
      <c r="L84" s="107"/>
      <c r="M84" s="107"/>
      <c r="N84" s="107"/>
      <c r="O84" s="116">
        <f>O83*O17</f>
        <v>0.0851</v>
      </c>
      <c r="P84" s="116"/>
      <c r="Q84" s="116"/>
      <c r="R84" s="116"/>
      <c r="S84" s="116"/>
      <c r="T84" s="107">
        <f>K84*O84</f>
        <v>574.67</v>
      </c>
      <c r="U84" s="107"/>
      <c r="V84" s="107"/>
      <c r="W84" s="107"/>
      <c r="X84" s="107"/>
      <c r="Y84" s="35">
        <v>0</v>
      </c>
      <c r="Z84" s="49">
        <f>+T84+Y84</f>
        <v>574.67</v>
      </c>
      <c r="AG84" s="100"/>
      <c r="AI84" s="18"/>
      <c r="AJ84" s="102"/>
      <c r="AL84" s="104"/>
    </row>
    <row r="85" spans="1:38" ht="12.75" customHeight="1" hidden="1">
      <c r="A85" s="109" t="s">
        <v>8</v>
      </c>
      <c r="B85" s="88"/>
      <c r="C85" s="148" t="s">
        <v>78</v>
      </c>
      <c r="D85" s="149"/>
      <c r="E85" s="149"/>
      <c r="F85" s="149"/>
      <c r="G85" s="150"/>
      <c r="H85" s="68" t="s">
        <v>9</v>
      </c>
      <c r="I85" s="105" t="s">
        <v>10</v>
      </c>
      <c r="J85" s="106"/>
      <c r="K85" s="107">
        <f>K18</f>
        <v>360.34</v>
      </c>
      <c r="L85" s="107"/>
      <c r="M85" s="107"/>
      <c r="N85" s="107"/>
      <c r="O85" s="116">
        <f>+ROUND('[6]Шуш_3 эт и выше'!O133,2)</f>
        <v>1.24</v>
      </c>
      <c r="P85" s="116"/>
      <c r="Q85" s="116"/>
      <c r="R85" s="116"/>
      <c r="S85" s="116"/>
      <c r="T85" s="107">
        <f>ROUND(K85*O85,2)</f>
        <v>446.82</v>
      </c>
      <c r="U85" s="107"/>
      <c r="V85" s="107"/>
      <c r="W85" s="107"/>
      <c r="X85" s="107"/>
      <c r="Y85" s="48">
        <f>ROUND(T85*$AG$22,2)</f>
        <v>223.41</v>
      </c>
      <c r="Z85" s="49">
        <f>+T85+Y85</f>
        <v>670.23</v>
      </c>
      <c r="AG85" s="99">
        <f>+Z85+Z86</f>
        <v>1201.68</v>
      </c>
      <c r="AI85" s="18"/>
      <c r="AJ85" s="101">
        <v>155.6</v>
      </c>
      <c r="AL85" s="103">
        <f>AG85/AJ85</f>
        <v>7.723</v>
      </c>
    </row>
    <row r="86" spans="1:38" ht="12.75" customHeight="1" hidden="1">
      <c r="A86" s="89"/>
      <c r="B86" s="91"/>
      <c r="C86" s="151"/>
      <c r="D86" s="152"/>
      <c r="E86" s="152"/>
      <c r="F86" s="152"/>
      <c r="G86" s="153"/>
      <c r="H86" s="68" t="s">
        <v>11</v>
      </c>
      <c r="I86" s="105" t="s">
        <v>12</v>
      </c>
      <c r="J86" s="106"/>
      <c r="K86" s="107">
        <f>K19</f>
        <v>6752.83</v>
      </c>
      <c r="L86" s="107"/>
      <c r="M86" s="107"/>
      <c r="N86" s="107"/>
      <c r="O86" s="116">
        <f>O85*O19</f>
        <v>0.0787</v>
      </c>
      <c r="P86" s="116"/>
      <c r="Q86" s="116"/>
      <c r="R86" s="116"/>
      <c r="S86" s="116"/>
      <c r="T86" s="107">
        <f>K86*O86</f>
        <v>531.45</v>
      </c>
      <c r="U86" s="107"/>
      <c r="V86" s="107"/>
      <c r="W86" s="107"/>
      <c r="X86" s="107"/>
      <c r="Y86" s="35">
        <v>0</v>
      </c>
      <c r="Z86" s="49">
        <f>+T86+Y86</f>
        <v>531.45</v>
      </c>
      <c r="AG86" s="100"/>
      <c r="AI86" s="18"/>
      <c r="AJ86" s="102"/>
      <c r="AL86" s="104"/>
    </row>
    <row r="87" spans="4:35" ht="12.75" hidden="1">
      <c r="D87" s="63"/>
      <c r="E87" s="63"/>
      <c r="F87" s="63"/>
      <c r="G87" s="63"/>
      <c r="H87" s="63"/>
      <c r="I87" s="63"/>
      <c r="J87" s="63"/>
      <c r="AG87" s="14"/>
      <c r="AI87" s="18"/>
    </row>
    <row r="88" spans="1:33" s="19" customFormat="1" ht="29.25" customHeight="1">
      <c r="A88" s="108" t="s">
        <v>45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</row>
    <row r="89" spans="1:35" ht="51" customHeight="1" hidden="1">
      <c r="A89" s="117" t="s">
        <v>5</v>
      </c>
      <c r="B89" s="118"/>
      <c r="C89" s="119" t="s">
        <v>27</v>
      </c>
      <c r="D89" s="120"/>
      <c r="E89" s="120"/>
      <c r="F89" s="120"/>
      <c r="G89" s="120"/>
      <c r="H89" s="121"/>
      <c r="I89" s="122" t="s">
        <v>6</v>
      </c>
      <c r="J89" s="122"/>
      <c r="K89" s="122" t="s">
        <v>28</v>
      </c>
      <c r="L89" s="122"/>
      <c r="M89" s="122"/>
      <c r="N89" s="122"/>
      <c r="O89" s="122" t="str">
        <f>+O81</f>
        <v>Норматив
 горячей воды
куб.м. ** Гкал/куб.м</v>
      </c>
      <c r="P89" s="122"/>
      <c r="Q89" s="122"/>
      <c r="R89" s="122"/>
      <c r="S89" s="122"/>
      <c r="T89" s="122" t="s">
        <v>71</v>
      </c>
      <c r="U89" s="122"/>
      <c r="V89" s="122"/>
      <c r="W89" s="122"/>
      <c r="X89" s="122"/>
      <c r="Y89" s="47" t="s">
        <v>72</v>
      </c>
      <c r="Z89" s="47" t="s">
        <v>73</v>
      </c>
      <c r="AG89" s="14"/>
      <c r="AI89" s="18"/>
    </row>
    <row r="90" spans="1:38" ht="12.75" customHeight="1" hidden="1">
      <c r="A90" s="123">
        <v>1</v>
      </c>
      <c r="B90" s="124"/>
      <c r="C90" s="123">
        <v>2</v>
      </c>
      <c r="D90" s="125"/>
      <c r="E90" s="125"/>
      <c r="F90" s="125"/>
      <c r="G90" s="125"/>
      <c r="H90" s="124"/>
      <c r="I90" s="126">
        <v>3</v>
      </c>
      <c r="J90" s="126"/>
      <c r="K90" s="126">
        <v>4</v>
      </c>
      <c r="L90" s="126"/>
      <c r="M90" s="126"/>
      <c r="N90" s="126"/>
      <c r="O90" s="126">
        <v>5</v>
      </c>
      <c r="P90" s="126"/>
      <c r="Q90" s="126"/>
      <c r="R90" s="126"/>
      <c r="S90" s="126"/>
      <c r="T90" s="126">
        <v>6</v>
      </c>
      <c r="U90" s="126"/>
      <c r="V90" s="126"/>
      <c r="W90" s="126"/>
      <c r="X90" s="126"/>
      <c r="Y90" s="34">
        <v>7</v>
      </c>
      <c r="Z90" s="34">
        <v>8</v>
      </c>
      <c r="AG90" s="14"/>
      <c r="AI90" s="18"/>
      <c r="AJ90" s="14"/>
      <c r="AL90" s="14"/>
    </row>
    <row r="91" spans="1:38" ht="12.75" customHeight="1">
      <c r="A91" s="109" t="s">
        <v>8</v>
      </c>
      <c r="B91" s="88"/>
      <c r="C91" s="148" t="s">
        <v>77</v>
      </c>
      <c r="D91" s="149"/>
      <c r="E91" s="149"/>
      <c r="F91" s="149"/>
      <c r="G91" s="150"/>
      <c r="H91" s="68" t="s">
        <v>9</v>
      </c>
      <c r="I91" s="105" t="s">
        <v>10</v>
      </c>
      <c r="J91" s="106"/>
      <c r="K91" s="107">
        <f>K16</f>
        <v>360.34</v>
      </c>
      <c r="L91" s="107"/>
      <c r="M91" s="107"/>
      <c r="N91" s="107"/>
      <c r="O91" s="107">
        <f>+ROUND('[6]Шуш_3 эт и выше'!O145,2)</f>
        <v>0.55</v>
      </c>
      <c r="P91" s="107"/>
      <c r="Q91" s="107"/>
      <c r="R91" s="107"/>
      <c r="S91" s="107"/>
      <c r="T91" s="107">
        <f>ROUND(K91*O91,2)</f>
        <v>198.19</v>
      </c>
      <c r="U91" s="107"/>
      <c r="V91" s="107"/>
      <c r="W91" s="107"/>
      <c r="X91" s="107"/>
      <c r="Y91" s="48">
        <f>ROUND(T91*$AG$22,2)</f>
        <v>99.1</v>
      </c>
      <c r="Z91" s="49">
        <f>+T91+Y91</f>
        <v>297.29</v>
      </c>
      <c r="AG91" s="99">
        <f>+Z91+Z92</f>
        <v>551.87</v>
      </c>
      <c r="AI91" s="18"/>
      <c r="AJ91" s="101">
        <v>155.6</v>
      </c>
      <c r="AL91" s="103">
        <f>AG91/AJ91</f>
        <v>3.547</v>
      </c>
    </row>
    <row r="92" spans="1:38" ht="12.75" customHeight="1">
      <c r="A92" s="89"/>
      <c r="B92" s="91"/>
      <c r="C92" s="151"/>
      <c r="D92" s="152"/>
      <c r="E92" s="152"/>
      <c r="F92" s="152"/>
      <c r="G92" s="153"/>
      <c r="H92" s="68" t="s">
        <v>11</v>
      </c>
      <c r="I92" s="105" t="s">
        <v>12</v>
      </c>
      <c r="J92" s="106"/>
      <c r="K92" s="107">
        <f>K17</f>
        <v>6752.83</v>
      </c>
      <c r="L92" s="107"/>
      <c r="M92" s="107"/>
      <c r="N92" s="107"/>
      <c r="O92" s="116">
        <f>O91*O17</f>
        <v>0.0377</v>
      </c>
      <c r="P92" s="116"/>
      <c r="Q92" s="116"/>
      <c r="R92" s="116"/>
      <c r="S92" s="116"/>
      <c r="T92" s="107">
        <f>K92*O92</f>
        <v>254.58</v>
      </c>
      <c r="U92" s="107"/>
      <c r="V92" s="107"/>
      <c r="W92" s="107"/>
      <c r="X92" s="107"/>
      <c r="Y92" s="35">
        <v>0</v>
      </c>
      <c r="Z92" s="49">
        <f>+T92+Y92</f>
        <v>254.58</v>
      </c>
      <c r="AG92" s="100"/>
      <c r="AI92" s="18"/>
      <c r="AJ92" s="102"/>
      <c r="AL92" s="104"/>
    </row>
    <row r="93" spans="1:38" ht="12.75" customHeight="1">
      <c r="A93" s="109" t="s">
        <v>8</v>
      </c>
      <c r="B93" s="88"/>
      <c r="C93" s="148" t="s">
        <v>78</v>
      </c>
      <c r="D93" s="149"/>
      <c r="E93" s="149"/>
      <c r="F93" s="149"/>
      <c r="G93" s="150"/>
      <c r="H93" s="68" t="s">
        <v>9</v>
      </c>
      <c r="I93" s="105" t="s">
        <v>10</v>
      </c>
      <c r="J93" s="106"/>
      <c r="K93" s="107">
        <f>K18</f>
        <v>360.34</v>
      </c>
      <c r="L93" s="107"/>
      <c r="M93" s="107"/>
      <c r="N93" s="107"/>
      <c r="O93" s="107">
        <f>+ROUND('[6]Шуш_3 эт и выше'!O147,2)</f>
        <v>0.55</v>
      </c>
      <c r="P93" s="107"/>
      <c r="Q93" s="107"/>
      <c r="R93" s="107"/>
      <c r="S93" s="107"/>
      <c r="T93" s="107">
        <f>ROUND(K93*O93,2)</f>
        <v>198.19</v>
      </c>
      <c r="U93" s="107"/>
      <c r="V93" s="107"/>
      <c r="W93" s="107"/>
      <c r="X93" s="107"/>
      <c r="Y93" s="48">
        <f>ROUND(T93*$AG$22,2)</f>
        <v>99.1</v>
      </c>
      <c r="Z93" s="49">
        <f>+T93+Y93</f>
        <v>297.29</v>
      </c>
      <c r="AG93" s="99">
        <f>+Z93+Z94</f>
        <v>532.96</v>
      </c>
      <c r="AI93" s="18"/>
      <c r="AJ93" s="101">
        <v>155.6</v>
      </c>
      <c r="AL93" s="103">
        <f>AG93/AJ93</f>
        <v>3.425</v>
      </c>
    </row>
    <row r="94" spans="1:38" ht="12.75" customHeight="1">
      <c r="A94" s="89"/>
      <c r="B94" s="91"/>
      <c r="C94" s="151"/>
      <c r="D94" s="152"/>
      <c r="E94" s="152"/>
      <c r="F94" s="152"/>
      <c r="G94" s="153"/>
      <c r="H94" s="68" t="s">
        <v>11</v>
      </c>
      <c r="I94" s="105" t="s">
        <v>12</v>
      </c>
      <c r="J94" s="106"/>
      <c r="K94" s="107">
        <f>K19</f>
        <v>6752.83</v>
      </c>
      <c r="L94" s="107"/>
      <c r="M94" s="107"/>
      <c r="N94" s="107"/>
      <c r="O94" s="116">
        <f>O93*O19</f>
        <v>0.0349</v>
      </c>
      <c r="P94" s="116"/>
      <c r="Q94" s="116"/>
      <c r="R94" s="116"/>
      <c r="S94" s="116"/>
      <c r="T94" s="107">
        <f>K94*O94</f>
        <v>235.67</v>
      </c>
      <c r="U94" s="107"/>
      <c r="V94" s="107"/>
      <c r="W94" s="107"/>
      <c r="X94" s="107"/>
      <c r="Y94" s="35">
        <v>0</v>
      </c>
      <c r="Z94" s="49">
        <f>+T94+Y94</f>
        <v>235.67</v>
      </c>
      <c r="AG94" s="100"/>
      <c r="AI94" s="18"/>
      <c r="AJ94" s="102"/>
      <c r="AL94" s="104"/>
    </row>
    <row r="95" spans="4:35" ht="12.75" hidden="1">
      <c r="D95" s="63"/>
      <c r="E95" s="63"/>
      <c r="F95" s="63"/>
      <c r="G95" s="63"/>
      <c r="H95" s="63"/>
      <c r="I95" s="63"/>
      <c r="J95" s="63"/>
      <c r="AG95" s="14"/>
      <c r="AI95" s="18"/>
    </row>
    <row r="96" spans="1:33" s="19" customFormat="1" ht="29.25" customHeight="1" hidden="1">
      <c r="A96" s="108" t="s">
        <v>46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</row>
    <row r="97" spans="1:35" ht="51" customHeight="1" hidden="1">
      <c r="A97" s="117" t="s">
        <v>5</v>
      </c>
      <c r="B97" s="118"/>
      <c r="C97" s="119" t="s">
        <v>27</v>
      </c>
      <c r="D97" s="120"/>
      <c r="E97" s="120"/>
      <c r="F97" s="120"/>
      <c r="G97" s="120"/>
      <c r="H97" s="121"/>
      <c r="I97" s="122" t="s">
        <v>6</v>
      </c>
      <c r="J97" s="122"/>
      <c r="K97" s="122" t="s">
        <v>28</v>
      </c>
      <c r="L97" s="122"/>
      <c r="M97" s="122"/>
      <c r="N97" s="122"/>
      <c r="O97" s="122" t="str">
        <f>+O89</f>
        <v>Норматив
 горячей воды
куб.м. ** Гкал/куб.м</v>
      </c>
      <c r="P97" s="122"/>
      <c r="Q97" s="122"/>
      <c r="R97" s="122"/>
      <c r="S97" s="122"/>
      <c r="T97" s="122" t="s">
        <v>71</v>
      </c>
      <c r="U97" s="122"/>
      <c r="V97" s="122"/>
      <c r="W97" s="122"/>
      <c r="X97" s="122"/>
      <c r="Y97" s="47" t="s">
        <v>72</v>
      </c>
      <c r="Z97" s="47" t="s">
        <v>73</v>
      </c>
      <c r="AG97" s="14"/>
      <c r="AI97" s="18"/>
    </row>
    <row r="98" spans="1:38" ht="12.75" customHeight="1" hidden="1">
      <c r="A98" s="123">
        <v>1</v>
      </c>
      <c r="B98" s="124"/>
      <c r="C98" s="123">
        <v>2</v>
      </c>
      <c r="D98" s="125"/>
      <c r="E98" s="125"/>
      <c r="F98" s="125"/>
      <c r="G98" s="125"/>
      <c r="H98" s="124"/>
      <c r="I98" s="126">
        <v>3</v>
      </c>
      <c r="J98" s="126"/>
      <c r="K98" s="126">
        <v>4</v>
      </c>
      <c r="L98" s="126"/>
      <c r="M98" s="126"/>
      <c r="N98" s="126"/>
      <c r="O98" s="126">
        <v>5</v>
      </c>
      <c r="P98" s="126"/>
      <c r="Q98" s="126"/>
      <c r="R98" s="126"/>
      <c r="S98" s="126"/>
      <c r="T98" s="126">
        <v>6</v>
      </c>
      <c r="U98" s="126"/>
      <c r="V98" s="126"/>
      <c r="W98" s="126"/>
      <c r="X98" s="126"/>
      <c r="Y98" s="34">
        <v>7</v>
      </c>
      <c r="Z98" s="34">
        <v>8</v>
      </c>
      <c r="AG98" s="14"/>
      <c r="AI98" s="18"/>
      <c r="AJ98" s="14"/>
      <c r="AL98" s="14"/>
    </row>
    <row r="99" spans="1:38" ht="12.75" customHeight="1" hidden="1">
      <c r="A99" s="109" t="s">
        <v>8</v>
      </c>
      <c r="B99" s="88"/>
      <c r="C99" s="148" t="s">
        <v>77</v>
      </c>
      <c r="D99" s="149"/>
      <c r="E99" s="149"/>
      <c r="F99" s="149"/>
      <c r="G99" s="150"/>
      <c r="H99" s="68" t="s">
        <v>9</v>
      </c>
      <c r="I99" s="105" t="s">
        <v>10</v>
      </c>
      <c r="J99" s="106"/>
      <c r="K99" s="107">
        <f>K16</f>
        <v>360.34</v>
      </c>
      <c r="L99" s="107"/>
      <c r="M99" s="107"/>
      <c r="N99" s="107"/>
      <c r="O99" s="116">
        <f>+ROUND('[6]Шуш_3 эт и выше'!O159,2)</f>
        <v>1.91</v>
      </c>
      <c r="P99" s="116"/>
      <c r="Q99" s="116"/>
      <c r="R99" s="116"/>
      <c r="S99" s="116"/>
      <c r="T99" s="107">
        <f>ROUND(K99*O99,2)</f>
        <v>688.25</v>
      </c>
      <c r="U99" s="107"/>
      <c r="V99" s="107"/>
      <c r="W99" s="107"/>
      <c r="X99" s="107"/>
      <c r="Y99" s="48">
        <f>ROUND(T99*$AG$22,2)</f>
        <v>344.13</v>
      </c>
      <c r="Z99" s="49">
        <f>+T99+Y99</f>
        <v>1032.38</v>
      </c>
      <c r="AG99" s="99">
        <f>+Z99+Z100</f>
        <v>1917</v>
      </c>
      <c r="AI99" s="18"/>
      <c r="AJ99" s="101">
        <v>375.04</v>
      </c>
      <c r="AL99" s="103">
        <f>AG99/AJ99</f>
        <v>5.111</v>
      </c>
    </row>
    <row r="100" spans="1:38" ht="12.75" customHeight="1" hidden="1">
      <c r="A100" s="89"/>
      <c r="B100" s="91"/>
      <c r="C100" s="151"/>
      <c r="D100" s="152"/>
      <c r="E100" s="152"/>
      <c r="F100" s="152"/>
      <c r="G100" s="153"/>
      <c r="H100" s="68" t="s">
        <v>11</v>
      </c>
      <c r="I100" s="105" t="s">
        <v>12</v>
      </c>
      <c r="J100" s="106"/>
      <c r="K100" s="107">
        <f>K17</f>
        <v>6752.83</v>
      </c>
      <c r="L100" s="107"/>
      <c r="M100" s="107"/>
      <c r="N100" s="107"/>
      <c r="O100" s="116">
        <f>O99*O17</f>
        <v>0.131</v>
      </c>
      <c r="P100" s="116"/>
      <c r="Q100" s="116"/>
      <c r="R100" s="116"/>
      <c r="S100" s="116"/>
      <c r="T100" s="107">
        <f>K100*O100</f>
        <v>884.62</v>
      </c>
      <c r="U100" s="107"/>
      <c r="V100" s="107"/>
      <c r="W100" s="107"/>
      <c r="X100" s="107"/>
      <c r="Y100" s="35">
        <v>0</v>
      </c>
      <c r="Z100" s="49">
        <f>+T100+Y100</f>
        <v>884.62</v>
      </c>
      <c r="AG100" s="100"/>
      <c r="AI100" s="18"/>
      <c r="AJ100" s="102"/>
      <c r="AL100" s="104"/>
    </row>
    <row r="101" spans="1:38" ht="12.75" customHeight="1" hidden="1">
      <c r="A101" s="109" t="s">
        <v>8</v>
      </c>
      <c r="B101" s="88"/>
      <c r="C101" s="148" t="s">
        <v>78</v>
      </c>
      <c r="D101" s="149"/>
      <c r="E101" s="149"/>
      <c r="F101" s="149"/>
      <c r="G101" s="150"/>
      <c r="H101" s="68" t="s">
        <v>9</v>
      </c>
      <c r="I101" s="105" t="s">
        <v>10</v>
      </c>
      <c r="J101" s="106"/>
      <c r="K101" s="107">
        <f>K18</f>
        <v>360.34</v>
      </c>
      <c r="L101" s="107"/>
      <c r="M101" s="107"/>
      <c r="N101" s="107"/>
      <c r="O101" s="116">
        <f>+ROUND('[6]Шуш_3 эт и выше'!O161,2)</f>
        <v>1.91</v>
      </c>
      <c r="P101" s="116"/>
      <c r="Q101" s="116"/>
      <c r="R101" s="116"/>
      <c r="S101" s="116"/>
      <c r="T101" s="107">
        <f>ROUND(K101*O101,2)</f>
        <v>688.25</v>
      </c>
      <c r="U101" s="107"/>
      <c r="V101" s="107"/>
      <c r="W101" s="107"/>
      <c r="X101" s="107"/>
      <c r="Y101" s="48">
        <f>ROUND(T101*$AG$22,2)</f>
        <v>344.13</v>
      </c>
      <c r="Z101" s="49">
        <f>+T101+Y101</f>
        <v>1032.38</v>
      </c>
      <c r="AG101" s="99">
        <f>+Z101+Z102</f>
        <v>1851.5</v>
      </c>
      <c r="AI101" s="18"/>
      <c r="AJ101" s="101">
        <v>375.04</v>
      </c>
      <c r="AL101" s="103">
        <f>AG101/AJ101</f>
        <v>4.937</v>
      </c>
    </row>
    <row r="102" spans="1:38" ht="12.75" customHeight="1" hidden="1">
      <c r="A102" s="89"/>
      <c r="B102" s="91"/>
      <c r="C102" s="151"/>
      <c r="D102" s="152"/>
      <c r="E102" s="152"/>
      <c r="F102" s="152"/>
      <c r="G102" s="153"/>
      <c r="H102" s="68" t="s">
        <v>11</v>
      </c>
      <c r="I102" s="105" t="s">
        <v>12</v>
      </c>
      <c r="J102" s="106"/>
      <c r="K102" s="107">
        <f>K19</f>
        <v>6752.83</v>
      </c>
      <c r="L102" s="107"/>
      <c r="M102" s="107"/>
      <c r="N102" s="107"/>
      <c r="O102" s="116">
        <f>O101*O19</f>
        <v>0.1213</v>
      </c>
      <c r="P102" s="116"/>
      <c r="Q102" s="116"/>
      <c r="R102" s="116"/>
      <c r="S102" s="116"/>
      <c r="T102" s="107">
        <f>K102*O102</f>
        <v>819.12</v>
      </c>
      <c r="U102" s="107"/>
      <c r="V102" s="107"/>
      <c r="W102" s="107"/>
      <c r="X102" s="107"/>
      <c r="Y102" s="35">
        <v>0</v>
      </c>
      <c r="Z102" s="49">
        <f>+T102+Y102</f>
        <v>819.12</v>
      </c>
      <c r="AG102" s="100"/>
      <c r="AI102" s="18"/>
      <c r="AJ102" s="102"/>
      <c r="AL102" s="104"/>
    </row>
    <row r="103" spans="4:35" ht="12.75">
      <c r="D103" s="63"/>
      <c r="E103" s="63"/>
      <c r="F103" s="63"/>
      <c r="G103" s="63"/>
      <c r="H103" s="63"/>
      <c r="I103" s="63"/>
      <c r="J103" s="63"/>
      <c r="AG103" s="14"/>
      <c r="AI103" s="18"/>
    </row>
    <row r="104" spans="1:35" s="6" customFormat="1" ht="15">
      <c r="A104" s="155" t="s">
        <v>102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70"/>
      <c r="AG104" s="70"/>
      <c r="AH104"/>
      <c r="AI104" s="27"/>
    </row>
    <row r="105" spans="1:33" s="19" customFormat="1" ht="39" customHeight="1">
      <c r="A105" s="108" t="s">
        <v>38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28"/>
      <c r="AG105" s="28"/>
    </row>
    <row r="106" spans="1:35" ht="66" customHeight="1">
      <c r="A106" s="117" t="s">
        <v>5</v>
      </c>
      <c r="B106" s="118"/>
      <c r="C106" s="119" t="s">
        <v>27</v>
      </c>
      <c r="D106" s="120"/>
      <c r="E106" s="120"/>
      <c r="F106" s="120"/>
      <c r="G106" s="120"/>
      <c r="H106" s="121"/>
      <c r="I106" s="122" t="s">
        <v>6</v>
      </c>
      <c r="J106" s="122"/>
      <c r="K106" s="122" t="s">
        <v>28</v>
      </c>
      <c r="L106" s="122"/>
      <c r="M106" s="122"/>
      <c r="N106" s="122"/>
      <c r="O106" s="122" t="s">
        <v>95</v>
      </c>
      <c r="P106" s="122"/>
      <c r="Q106" s="122"/>
      <c r="R106" s="122"/>
      <c r="S106" s="122"/>
      <c r="T106" s="122" t="s">
        <v>7</v>
      </c>
      <c r="U106" s="122"/>
      <c r="V106" s="122"/>
      <c r="W106" s="122"/>
      <c r="X106" s="122"/>
      <c r="Y106" s="67" t="s">
        <v>72</v>
      </c>
      <c r="Z106" s="67" t="s">
        <v>73</v>
      </c>
      <c r="AG106" s="14"/>
      <c r="AI106" s="18"/>
    </row>
    <row r="107" spans="1:38" ht="22.5" customHeight="1">
      <c r="A107" s="123">
        <v>1</v>
      </c>
      <c r="B107" s="124"/>
      <c r="C107" s="123">
        <v>2</v>
      </c>
      <c r="D107" s="125"/>
      <c r="E107" s="125"/>
      <c r="F107" s="125"/>
      <c r="G107" s="125"/>
      <c r="H107" s="124"/>
      <c r="I107" s="126">
        <v>3</v>
      </c>
      <c r="J107" s="126"/>
      <c r="K107" s="126">
        <v>4</v>
      </c>
      <c r="L107" s="126"/>
      <c r="M107" s="126"/>
      <c r="N107" s="126"/>
      <c r="O107" s="126">
        <v>5</v>
      </c>
      <c r="P107" s="126"/>
      <c r="Q107" s="126"/>
      <c r="R107" s="126"/>
      <c r="S107" s="126"/>
      <c r="T107" s="127" t="s">
        <v>74</v>
      </c>
      <c r="U107" s="128"/>
      <c r="V107" s="128"/>
      <c r="W107" s="128"/>
      <c r="X107" s="129"/>
      <c r="Y107" s="34" t="s">
        <v>79</v>
      </c>
      <c r="Z107" s="34" t="s">
        <v>75</v>
      </c>
      <c r="AG107" s="14"/>
      <c r="AI107" s="18"/>
      <c r="AJ107" s="14"/>
      <c r="AL107" s="14"/>
    </row>
    <row r="108" spans="1:38" ht="12.75" customHeight="1">
      <c r="A108" s="109" t="s">
        <v>8</v>
      </c>
      <c r="B108" s="88"/>
      <c r="C108" s="110" t="s">
        <v>96</v>
      </c>
      <c r="D108" s="111"/>
      <c r="E108" s="111"/>
      <c r="F108" s="111"/>
      <c r="G108" s="112"/>
      <c r="H108" s="68" t="s">
        <v>9</v>
      </c>
      <c r="I108" s="105" t="s">
        <v>10</v>
      </c>
      <c r="J108" s="106"/>
      <c r="K108" s="107">
        <f>+K34</f>
        <v>360.34</v>
      </c>
      <c r="L108" s="107"/>
      <c r="M108" s="107"/>
      <c r="N108" s="107"/>
      <c r="O108" s="107">
        <f>+O34*2</f>
        <v>6.48</v>
      </c>
      <c r="P108" s="107"/>
      <c r="Q108" s="107"/>
      <c r="R108" s="107"/>
      <c r="S108" s="107"/>
      <c r="T108" s="107">
        <f>K108*O108</f>
        <v>2335</v>
      </c>
      <c r="U108" s="107"/>
      <c r="V108" s="107"/>
      <c r="W108" s="107"/>
      <c r="X108" s="107"/>
      <c r="Y108" s="81">
        <f>ROUND(T108*$AG$22,2)</f>
        <v>1167.5</v>
      </c>
      <c r="Z108" s="49">
        <f>+T108+Y108</f>
        <v>3502.5</v>
      </c>
      <c r="AG108" s="99">
        <f>T108+T109</f>
        <v>5336.63</v>
      </c>
      <c r="AI108" s="18"/>
      <c r="AJ108" s="101">
        <v>844.99</v>
      </c>
      <c r="AL108" s="103">
        <f>AG108/AJ108</f>
        <v>6.316</v>
      </c>
    </row>
    <row r="109" spans="1:38" ht="12.75" customHeight="1">
      <c r="A109" s="89"/>
      <c r="B109" s="91"/>
      <c r="C109" s="113"/>
      <c r="D109" s="114"/>
      <c r="E109" s="114"/>
      <c r="F109" s="114"/>
      <c r="G109" s="115"/>
      <c r="H109" s="68" t="s">
        <v>11</v>
      </c>
      <c r="I109" s="105" t="s">
        <v>12</v>
      </c>
      <c r="J109" s="106"/>
      <c r="K109" s="107">
        <f>+K35</f>
        <v>6752.83</v>
      </c>
      <c r="L109" s="107"/>
      <c r="M109" s="107"/>
      <c r="N109" s="107"/>
      <c r="O109" s="116">
        <f>O108*O$17</f>
        <v>0.4445</v>
      </c>
      <c r="P109" s="116"/>
      <c r="Q109" s="116"/>
      <c r="R109" s="116"/>
      <c r="S109" s="116"/>
      <c r="T109" s="107">
        <f>K109*O109</f>
        <v>3001.63</v>
      </c>
      <c r="U109" s="107"/>
      <c r="V109" s="107"/>
      <c r="W109" s="107"/>
      <c r="X109" s="107"/>
      <c r="Y109" s="35">
        <v>0</v>
      </c>
      <c r="Z109" s="49">
        <f>+T109+Y109</f>
        <v>3001.63</v>
      </c>
      <c r="AG109" s="100"/>
      <c r="AI109" s="18"/>
      <c r="AJ109" s="102"/>
      <c r="AL109" s="104"/>
    </row>
    <row r="110" spans="1:38" ht="12.75" customHeight="1">
      <c r="A110" s="109" t="s">
        <v>8</v>
      </c>
      <c r="B110" s="88"/>
      <c r="C110" s="110" t="s">
        <v>78</v>
      </c>
      <c r="D110" s="111"/>
      <c r="E110" s="111"/>
      <c r="F110" s="111"/>
      <c r="G110" s="112"/>
      <c r="H110" s="68" t="s">
        <v>9</v>
      </c>
      <c r="I110" s="105" t="s">
        <v>10</v>
      </c>
      <c r="J110" s="106"/>
      <c r="K110" s="107">
        <f>+K108</f>
        <v>360.34</v>
      </c>
      <c r="L110" s="107"/>
      <c r="M110" s="107"/>
      <c r="N110" s="107"/>
      <c r="O110" s="107">
        <f>+O108</f>
        <v>6.48</v>
      </c>
      <c r="P110" s="107"/>
      <c r="Q110" s="107"/>
      <c r="R110" s="107"/>
      <c r="S110" s="107"/>
      <c r="T110" s="107">
        <f>K110*O110</f>
        <v>2335</v>
      </c>
      <c r="U110" s="107"/>
      <c r="V110" s="107"/>
      <c r="W110" s="107"/>
      <c r="X110" s="107"/>
      <c r="Y110" s="81">
        <f>ROUND(T110*$AG$22,2)</f>
        <v>1167.5</v>
      </c>
      <c r="Z110" s="49">
        <f>+T110+Y110</f>
        <v>3502.5</v>
      </c>
      <c r="AG110" s="99">
        <f>T110+T111</f>
        <v>5113.79</v>
      </c>
      <c r="AI110" s="18"/>
      <c r="AJ110" s="101">
        <v>844.99</v>
      </c>
      <c r="AL110" s="103">
        <f>AG110/AJ110</f>
        <v>6.052</v>
      </c>
    </row>
    <row r="111" spans="1:38" ht="12.75" customHeight="1">
      <c r="A111" s="89"/>
      <c r="B111" s="91"/>
      <c r="C111" s="113"/>
      <c r="D111" s="114"/>
      <c r="E111" s="114"/>
      <c r="F111" s="114"/>
      <c r="G111" s="115"/>
      <c r="H111" s="68" t="s">
        <v>11</v>
      </c>
      <c r="I111" s="105" t="s">
        <v>12</v>
      </c>
      <c r="J111" s="106"/>
      <c r="K111" s="107">
        <f>+K109</f>
        <v>6752.83</v>
      </c>
      <c r="L111" s="107"/>
      <c r="M111" s="107"/>
      <c r="N111" s="107"/>
      <c r="O111" s="116">
        <f>O110*O$19</f>
        <v>0.4115</v>
      </c>
      <c r="P111" s="116"/>
      <c r="Q111" s="116"/>
      <c r="R111" s="116"/>
      <c r="S111" s="116"/>
      <c r="T111" s="107">
        <f>K111*O111</f>
        <v>2778.79</v>
      </c>
      <c r="U111" s="107"/>
      <c r="V111" s="107"/>
      <c r="W111" s="107"/>
      <c r="X111" s="107"/>
      <c r="Y111" s="35">
        <v>0</v>
      </c>
      <c r="Z111" s="49">
        <f>+T111+Y111</f>
        <v>2778.79</v>
      </c>
      <c r="AG111" s="100"/>
      <c r="AI111" s="18"/>
      <c r="AJ111" s="102"/>
      <c r="AL111" s="104"/>
    </row>
    <row r="112" spans="1:33" s="19" customFormat="1" ht="30" customHeight="1">
      <c r="A112" s="108" t="s">
        <v>40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</row>
    <row r="113" spans="1:38" ht="12.75" customHeight="1">
      <c r="A113" s="109" t="s">
        <v>8</v>
      </c>
      <c r="B113" s="88"/>
      <c r="C113" s="110" t="s">
        <v>96</v>
      </c>
      <c r="D113" s="111"/>
      <c r="E113" s="111"/>
      <c r="F113" s="111"/>
      <c r="G113" s="112"/>
      <c r="H113" s="68" t="s">
        <v>9</v>
      </c>
      <c r="I113" s="105" t="s">
        <v>10</v>
      </c>
      <c r="J113" s="106"/>
      <c r="K113" s="107">
        <f>+K108</f>
        <v>360.34</v>
      </c>
      <c r="L113" s="107"/>
      <c r="M113" s="107"/>
      <c r="N113" s="107"/>
      <c r="O113" s="107">
        <f>+O51*2</f>
        <v>5.26</v>
      </c>
      <c r="P113" s="107"/>
      <c r="Q113" s="107"/>
      <c r="R113" s="107"/>
      <c r="S113" s="107"/>
      <c r="T113" s="107">
        <f>K113*O113</f>
        <v>1895.39</v>
      </c>
      <c r="U113" s="107"/>
      <c r="V113" s="107"/>
      <c r="W113" s="107"/>
      <c r="X113" s="107"/>
      <c r="Y113" s="81">
        <f>ROUND(T113*$AG$22,2)</f>
        <v>947.7</v>
      </c>
      <c r="Z113" s="49">
        <f>+T113+Y113</f>
        <v>2843.09</v>
      </c>
      <c r="AG113" s="99">
        <f>T113+T114</f>
        <v>4331.81</v>
      </c>
      <c r="AI113" s="18"/>
      <c r="AJ113" s="101">
        <v>844.99</v>
      </c>
      <c r="AL113" s="103">
        <f>AG113/AJ113</f>
        <v>5.126</v>
      </c>
    </row>
    <row r="114" spans="1:38" ht="12.75" customHeight="1">
      <c r="A114" s="89"/>
      <c r="B114" s="91"/>
      <c r="C114" s="113"/>
      <c r="D114" s="114"/>
      <c r="E114" s="114"/>
      <c r="F114" s="114"/>
      <c r="G114" s="115"/>
      <c r="H114" s="68" t="s">
        <v>11</v>
      </c>
      <c r="I114" s="105" t="s">
        <v>12</v>
      </c>
      <c r="J114" s="106"/>
      <c r="K114" s="107">
        <f>+K109</f>
        <v>6752.83</v>
      </c>
      <c r="L114" s="107"/>
      <c r="M114" s="107"/>
      <c r="N114" s="107"/>
      <c r="O114" s="116">
        <f>O113*O$17</f>
        <v>0.3608</v>
      </c>
      <c r="P114" s="116"/>
      <c r="Q114" s="116"/>
      <c r="R114" s="116"/>
      <c r="S114" s="116"/>
      <c r="T114" s="107">
        <f>K114*O114</f>
        <v>2436.42</v>
      </c>
      <c r="U114" s="107"/>
      <c r="V114" s="107"/>
      <c r="W114" s="107"/>
      <c r="X114" s="107"/>
      <c r="Y114" s="35">
        <v>0</v>
      </c>
      <c r="Z114" s="49">
        <f>+T114+Y114</f>
        <v>2436.42</v>
      </c>
      <c r="AG114" s="100"/>
      <c r="AI114" s="18"/>
      <c r="AJ114" s="102"/>
      <c r="AL114" s="104"/>
    </row>
    <row r="115" spans="1:38" ht="12.75" customHeight="1">
      <c r="A115" s="109" t="s">
        <v>8</v>
      </c>
      <c r="B115" s="88"/>
      <c r="C115" s="110" t="s">
        <v>78</v>
      </c>
      <c r="D115" s="111"/>
      <c r="E115" s="111"/>
      <c r="F115" s="111"/>
      <c r="G115" s="112"/>
      <c r="H115" s="68" t="s">
        <v>9</v>
      </c>
      <c r="I115" s="105" t="s">
        <v>10</v>
      </c>
      <c r="J115" s="106"/>
      <c r="K115" s="107">
        <f>+K110</f>
        <v>360.34</v>
      </c>
      <c r="L115" s="107"/>
      <c r="M115" s="107"/>
      <c r="N115" s="107"/>
      <c r="O115" s="107">
        <f>+O113</f>
        <v>5.26</v>
      </c>
      <c r="P115" s="107"/>
      <c r="Q115" s="107"/>
      <c r="R115" s="107"/>
      <c r="S115" s="107"/>
      <c r="T115" s="107">
        <f>K115*O115</f>
        <v>1895.39</v>
      </c>
      <c r="U115" s="107"/>
      <c r="V115" s="107"/>
      <c r="W115" s="107"/>
      <c r="X115" s="107"/>
      <c r="Y115" s="81">
        <f>ROUND(T115*$AG$22,2)</f>
        <v>947.7</v>
      </c>
      <c r="Z115" s="49">
        <f>+T115+Y115</f>
        <v>2843.09</v>
      </c>
      <c r="AG115" s="99">
        <f>T115+T116</f>
        <v>4150.84</v>
      </c>
      <c r="AI115" s="18"/>
      <c r="AJ115" s="101">
        <v>844.99</v>
      </c>
      <c r="AL115" s="103">
        <f>AG115/AJ115</f>
        <v>4.912</v>
      </c>
    </row>
    <row r="116" spans="1:38" ht="12.75" customHeight="1">
      <c r="A116" s="89"/>
      <c r="B116" s="91"/>
      <c r="C116" s="113"/>
      <c r="D116" s="114"/>
      <c r="E116" s="114"/>
      <c r="F116" s="114"/>
      <c r="G116" s="115"/>
      <c r="H116" s="68" t="s">
        <v>11</v>
      </c>
      <c r="I116" s="105" t="s">
        <v>12</v>
      </c>
      <c r="J116" s="106"/>
      <c r="K116" s="107">
        <f>+K111</f>
        <v>6752.83</v>
      </c>
      <c r="L116" s="107"/>
      <c r="M116" s="107"/>
      <c r="N116" s="107"/>
      <c r="O116" s="116">
        <f>O115*O$19</f>
        <v>0.334</v>
      </c>
      <c r="P116" s="116"/>
      <c r="Q116" s="116"/>
      <c r="R116" s="116"/>
      <c r="S116" s="116"/>
      <c r="T116" s="107">
        <f>K116*O116</f>
        <v>2255.45</v>
      </c>
      <c r="U116" s="107"/>
      <c r="V116" s="107"/>
      <c r="W116" s="107"/>
      <c r="X116" s="107"/>
      <c r="Y116" s="35">
        <v>0</v>
      </c>
      <c r="Z116" s="49">
        <f>+T116+Y116</f>
        <v>2255.45</v>
      </c>
      <c r="AG116" s="100"/>
      <c r="AI116" s="18"/>
      <c r="AJ116" s="102"/>
      <c r="AL116" s="104"/>
    </row>
    <row r="117" spans="1:39" ht="25.5" customHeight="1">
      <c r="A117" s="108" t="s">
        <v>45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"/>
      <c r="AL117" s="31" t="s">
        <v>97</v>
      </c>
      <c r="AM117" s="24" t="s">
        <v>98</v>
      </c>
    </row>
    <row r="118" spans="1:38" ht="12.75" customHeight="1">
      <c r="A118" s="109" t="s">
        <v>8</v>
      </c>
      <c r="B118" s="88"/>
      <c r="C118" s="110" t="s">
        <v>96</v>
      </c>
      <c r="D118" s="111"/>
      <c r="E118" s="111"/>
      <c r="F118" s="111"/>
      <c r="G118" s="112"/>
      <c r="H118" s="68" t="s">
        <v>9</v>
      </c>
      <c r="I118" s="105" t="s">
        <v>10</v>
      </c>
      <c r="J118" s="106"/>
      <c r="K118" s="107">
        <f>+K113</f>
        <v>360.34</v>
      </c>
      <c r="L118" s="107"/>
      <c r="M118" s="107"/>
      <c r="N118" s="107"/>
      <c r="O118" s="107">
        <f>+O91*2</f>
        <v>1.1</v>
      </c>
      <c r="P118" s="107"/>
      <c r="Q118" s="107"/>
      <c r="R118" s="107"/>
      <c r="S118" s="107"/>
      <c r="T118" s="107">
        <f>K118*O118</f>
        <v>396.37</v>
      </c>
      <c r="U118" s="107"/>
      <c r="V118" s="107"/>
      <c r="W118" s="107"/>
      <c r="X118" s="107"/>
      <c r="Y118" s="81">
        <f>ROUND(T118*$AG$22,2)</f>
        <v>198.19</v>
      </c>
      <c r="Z118" s="49">
        <f>+T118+Y118</f>
        <v>594.56</v>
      </c>
      <c r="AG118" s="99">
        <f>T118+T119</f>
        <v>906.21</v>
      </c>
      <c r="AI118" s="18"/>
      <c r="AJ118" s="101">
        <v>844.99</v>
      </c>
      <c r="AL118" s="103">
        <f>AG118/AJ118</f>
        <v>1.072</v>
      </c>
    </row>
    <row r="119" spans="1:38" ht="12.75" customHeight="1">
      <c r="A119" s="89"/>
      <c r="B119" s="91"/>
      <c r="C119" s="113"/>
      <c r="D119" s="114"/>
      <c r="E119" s="114"/>
      <c r="F119" s="114"/>
      <c r="G119" s="115"/>
      <c r="H119" s="68" t="s">
        <v>11</v>
      </c>
      <c r="I119" s="105" t="s">
        <v>12</v>
      </c>
      <c r="J119" s="106"/>
      <c r="K119" s="107">
        <f>+K114</f>
        <v>6752.83</v>
      </c>
      <c r="L119" s="107"/>
      <c r="M119" s="107"/>
      <c r="N119" s="107"/>
      <c r="O119" s="116">
        <f>O118*O$17</f>
        <v>0.0755</v>
      </c>
      <c r="P119" s="116"/>
      <c r="Q119" s="116"/>
      <c r="R119" s="116"/>
      <c r="S119" s="116"/>
      <c r="T119" s="107">
        <f>K119*O119</f>
        <v>509.84</v>
      </c>
      <c r="U119" s="107"/>
      <c r="V119" s="107"/>
      <c r="W119" s="107"/>
      <c r="X119" s="107"/>
      <c r="Y119" s="35">
        <v>0</v>
      </c>
      <c r="Z119" s="49">
        <f>+T119+Y119</f>
        <v>509.84</v>
      </c>
      <c r="AG119" s="100"/>
      <c r="AI119" s="18"/>
      <c r="AJ119" s="102"/>
      <c r="AL119" s="104"/>
    </row>
    <row r="120" spans="1:38" ht="12.75" customHeight="1">
      <c r="A120" s="109" t="s">
        <v>8</v>
      </c>
      <c r="B120" s="88"/>
      <c r="C120" s="110" t="s">
        <v>78</v>
      </c>
      <c r="D120" s="111"/>
      <c r="E120" s="111"/>
      <c r="F120" s="111"/>
      <c r="G120" s="112"/>
      <c r="H120" s="68" t="s">
        <v>9</v>
      </c>
      <c r="I120" s="105" t="s">
        <v>10</v>
      </c>
      <c r="J120" s="106"/>
      <c r="K120" s="107">
        <f>+K115</f>
        <v>360.34</v>
      </c>
      <c r="L120" s="107"/>
      <c r="M120" s="107"/>
      <c r="N120" s="107"/>
      <c r="O120" s="107">
        <f>+O118</f>
        <v>1.1</v>
      </c>
      <c r="P120" s="107"/>
      <c r="Q120" s="107"/>
      <c r="R120" s="107"/>
      <c r="S120" s="107"/>
      <c r="T120" s="107">
        <f>K120*O120</f>
        <v>396.37</v>
      </c>
      <c r="U120" s="107"/>
      <c r="V120" s="107"/>
      <c r="W120" s="107"/>
      <c r="X120" s="107"/>
      <c r="Y120" s="81">
        <f>ROUND(T120*$AG$22,2)</f>
        <v>198.19</v>
      </c>
      <c r="Z120" s="49">
        <f>+T120+Y120</f>
        <v>594.56</v>
      </c>
      <c r="AG120" s="99">
        <f>T120+T121</f>
        <v>868.39</v>
      </c>
      <c r="AI120" s="18"/>
      <c r="AJ120" s="101">
        <v>844.99</v>
      </c>
      <c r="AL120" s="103">
        <f>AG120/AJ120</f>
        <v>1.028</v>
      </c>
    </row>
    <row r="121" spans="1:38" ht="12.75" customHeight="1">
      <c r="A121" s="89"/>
      <c r="B121" s="91"/>
      <c r="C121" s="113"/>
      <c r="D121" s="114"/>
      <c r="E121" s="114"/>
      <c r="F121" s="114"/>
      <c r="G121" s="115"/>
      <c r="H121" s="68" t="s">
        <v>11</v>
      </c>
      <c r="I121" s="105" t="s">
        <v>12</v>
      </c>
      <c r="J121" s="106"/>
      <c r="K121" s="107">
        <f>+K116</f>
        <v>6752.83</v>
      </c>
      <c r="L121" s="107"/>
      <c r="M121" s="107"/>
      <c r="N121" s="107"/>
      <c r="O121" s="116">
        <f>O120*O$19</f>
        <v>0.0699</v>
      </c>
      <c r="P121" s="116"/>
      <c r="Q121" s="116"/>
      <c r="R121" s="116"/>
      <c r="S121" s="116"/>
      <c r="T121" s="107">
        <f>K121*O121</f>
        <v>472.02</v>
      </c>
      <c r="U121" s="107"/>
      <c r="V121" s="107"/>
      <c r="W121" s="107"/>
      <c r="X121" s="107"/>
      <c r="Y121" s="35">
        <v>0</v>
      </c>
      <c r="Z121" s="49">
        <f>+T121+Y121</f>
        <v>472.02</v>
      </c>
      <c r="AG121" s="100"/>
      <c r="AI121" s="18"/>
      <c r="AJ121" s="102"/>
      <c r="AL121" s="104"/>
    </row>
    <row r="122" spans="1:36" ht="12.75">
      <c r="A122" s="8" t="s">
        <v>23</v>
      </c>
      <c r="AJ122" s="13"/>
    </row>
    <row r="123" spans="1:36" ht="25.5" customHeight="1">
      <c r="A123" s="9">
        <v>1</v>
      </c>
      <c r="B123" s="83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",AH123," № ",AI123)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18.12.2023 г. № 346-п</v>
      </c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10"/>
      <c r="AH123" s="31" t="str">
        <f>+'[6]Суб_2'!AH158</f>
        <v>от 18.12.2023 г.</v>
      </c>
      <c r="AI123" s="24" t="str">
        <f>+'[6]Суб_2'!AI158</f>
        <v>346-п</v>
      </c>
      <c r="AJ123" s="13"/>
    </row>
    <row r="124" spans="1:33" ht="25.5" customHeight="1">
      <c r="A124" s="9">
        <v>2</v>
      </c>
      <c r="B124" s="84" t="str">
        <f>+'[6]Шуш_1-2 эт'!B248:AE248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G124" s="14"/>
    </row>
    <row r="125" spans="1:31" ht="27.75" customHeight="1">
      <c r="A125" s="9">
        <v>3</v>
      </c>
      <c r="B125" s="84" t="str">
        <f>+'[6]Шуш_1-2 эт'!B249:AE249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</row>
    <row r="126" spans="1:31" ht="26.25" customHeight="1">
      <c r="A126" s="9">
        <v>4</v>
      </c>
      <c r="B126" s="163" t="s">
        <v>76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</row>
    <row r="127" spans="4:35" ht="12.75" hidden="1">
      <c r="D127" s="63"/>
      <c r="E127" s="63"/>
      <c r="F127" s="63"/>
      <c r="G127" s="63"/>
      <c r="H127" s="63"/>
      <c r="I127" s="63"/>
      <c r="J127" s="63"/>
      <c r="AG127" s="14"/>
      <c r="AI127" s="18"/>
    </row>
    <row r="128" spans="1:35" s="5" customFormat="1" ht="18" hidden="1">
      <c r="A128" s="147" t="s">
        <v>13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4"/>
      <c r="AG128" s="38"/>
      <c r="AH128"/>
      <c r="AI128" s="39"/>
    </row>
    <row r="129" spans="1:35" ht="33.75" customHeight="1" hidden="1">
      <c r="A129" s="177" t="s">
        <v>80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G129" s="46">
        <v>0.5</v>
      </c>
      <c r="AI129" s="18"/>
    </row>
    <row r="130" spans="1:35" ht="64.5" customHeight="1" hidden="1">
      <c r="A130" s="137" t="s">
        <v>5</v>
      </c>
      <c r="B130" s="138"/>
      <c r="C130" s="138"/>
      <c r="D130" s="138"/>
      <c r="E130" s="138"/>
      <c r="F130" s="138"/>
      <c r="G130" s="138"/>
      <c r="H130" s="139"/>
      <c r="I130" s="143" t="s">
        <v>14</v>
      </c>
      <c r="J130" s="143"/>
      <c r="K130" s="143"/>
      <c r="L130" s="143"/>
      <c r="M130" s="143"/>
      <c r="N130" s="143"/>
      <c r="O130" s="144" t="s">
        <v>15</v>
      </c>
      <c r="P130" s="145"/>
      <c r="Q130" s="145"/>
      <c r="R130" s="145"/>
      <c r="S130" s="146"/>
      <c r="T130" s="144" t="s">
        <v>16</v>
      </c>
      <c r="U130" s="145"/>
      <c r="V130" s="145"/>
      <c r="W130" s="145"/>
      <c r="X130" s="145"/>
      <c r="Y130" s="50" t="s">
        <v>81</v>
      </c>
      <c r="Z130" s="50" t="s">
        <v>82</v>
      </c>
      <c r="AA130" s="50" t="s">
        <v>83</v>
      </c>
      <c r="AB130" s="57"/>
      <c r="AC130" s="57"/>
      <c r="AD130" s="57"/>
      <c r="AE130" s="58"/>
      <c r="AF130" s="71"/>
      <c r="AG130" s="14"/>
      <c r="AI130" s="18"/>
    </row>
    <row r="131" spans="1:35" ht="12.75" customHeight="1" hidden="1">
      <c r="A131" s="140"/>
      <c r="B131" s="141"/>
      <c r="C131" s="141"/>
      <c r="D131" s="141"/>
      <c r="E131" s="141"/>
      <c r="F131" s="141"/>
      <c r="G131" s="141"/>
      <c r="H131" s="142"/>
      <c r="I131" s="143" t="s">
        <v>18</v>
      </c>
      <c r="J131" s="143"/>
      <c r="K131" s="143"/>
      <c r="L131" s="143"/>
      <c r="M131" s="143"/>
      <c r="N131" s="143"/>
      <c r="O131" s="144" t="s">
        <v>19</v>
      </c>
      <c r="P131" s="145"/>
      <c r="Q131" s="145"/>
      <c r="R131" s="145"/>
      <c r="S131" s="146"/>
      <c r="T131" s="144" t="s">
        <v>20</v>
      </c>
      <c r="U131" s="145"/>
      <c r="V131" s="145"/>
      <c r="W131" s="145"/>
      <c r="X131" s="145"/>
      <c r="Y131" s="50" t="s">
        <v>21</v>
      </c>
      <c r="Z131" s="50" t="s">
        <v>21</v>
      </c>
      <c r="AA131" s="50" t="s">
        <v>21</v>
      </c>
      <c r="AB131" s="57"/>
      <c r="AC131" s="57"/>
      <c r="AD131" s="57"/>
      <c r="AE131" s="58"/>
      <c r="AF131" s="72"/>
      <c r="AG131" s="14"/>
      <c r="AI131" s="18"/>
    </row>
    <row r="132" spans="1:38" s="7" customFormat="1" ht="28.5" customHeight="1" hidden="1">
      <c r="A132" s="134">
        <v>1</v>
      </c>
      <c r="B132" s="135"/>
      <c r="C132" s="135"/>
      <c r="D132" s="135"/>
      <c r="E132" s="135"/>
      <c r="F132" s="135"/>
      <c r="G132" s="135"/>
      <c r="H132" s="136"/>
      <c r="I132" s="130">
        <v>2</v>
      </c>
      <c r="J132" s="130"/>
      <c r="K132" s="130"/>
      <c r="L132" s="130"/>
      <c r="M132" s="130"/>
      <c r="N132" s="130"/>
      <c r="O132" s="131">
        <v>3</v>
      </c>
      <c r="P132" s="132"/>
      <c r="Q132" s="132"/>
      <c r="R132" s="132"/>
      <c r="S132" s="133"/>
      <c r="T132" s="131">
        <v>4</v>
      </c>
      <c r="U132" s="132"/>
      <c r="V132" s="132"/>
      <c r="W132" s="132"/>
      <c r="X132" s="132"/>
      <c r="Y132" s="51" t="s">
        <v>22</v>
      </c>
      <c r="Z132" s="51" t="s">
        <v>84</v>
      </c>
      <c r="AA132" s="51" t="s">
        <v>85</v>
      </c>
      <c r="AB132" s="59"/>
      <c r="AC132" s="59"/>
      <c r="AD132" s="59"/>
      <c r="AE132" s="60"/>
      <c r="AF132" s="73"/>
      <c r="AG132" s="40" t="s">
        <v>33</v>
      </c>
      <c r="AH132"/>
      <c r="AI132" s="41"/>
      <c r="AJ132" s="40" t="s">
        <v>50</v>
      </c>
      <c r="AL132" s="40" t="s">
        <v>32</v>
      </c>
    </row>
    <row r="133" spans="1:38" s="20" customFormat="1" ht="19.5" customHeight="1" hidden="1">
      <c r="A133" s="86" t="s">
        <v>51</v>
      </c>
      <c r="B133" s="87"/>
      <c r="C133" s="87"/>
      <c r="D133" s="87"/>
      <c r="E133" s="87"/>
      <c r="F133" s="87"/>
      <c r="G133" s="87"/>
      <c r="H133" s="88"/>
      <c r="I133" s="92">
        <v>19.8</v>
      </c>
      <c r="J133" s="92"/>
      <c r="K133" s="92"/>
      <c r="L133" s="92"/>
      <c r="M133" s="92"/>
      <c r="N133" s="92"/>
      <c r="O133" s="93">
        <f>+ROUND('[6]Шуш_3 эт и выше'!O328,4)</f>
        <v>0.0446</v>
      </c>
      <c r="P133" s="94"/>
      <c r="Q133" s="94"/>
      <c r="R133" s="94"/>
      <c r="S133" s="95"/>
      <c r="T133" s="165">
        <f>K17</f>
        <v>6752.83</v>
      </c>
      <c r="U133" s="166"/>
      <c r="V133" s="166"/>
      <c r="W133" s="166"/>
      <c r="X133" s="166"/>
      <c r="Y133" s="82">
        <f>ROUND(I133*O133*T133,2)</f>
        <v>5963.29</v>
      </c>
      <c r="Z133" s="52">
        <f>ROUND(Y133*$AG$129,2)</f>
        <v>2981.65</v>
      </c>
      <c r="AA133" s="52">
        <f>+Y133+Z133</f>
        <v>8944.94</v>
      </c>
      <c r="AB133" s="53"/>
      <c r="AC133" s="53"/>
      <c r="AD133" s="53"/>
      <c r="AE133" s="54"/>
      <c r="AF133" s="64"/>
      <c r="AG133" s="42">
        <f>ROUND(O133*T133,2)+ROUND((ROUND(O133*T133,2)*$AG$129),2)</f>
        <v>451.77</v>
      </c>
      <c r="AH133"/>
      <c r="AI133" s="43"/>
      <c r="AJ133" s="44">
        <v>54.52</v>
      </c>
      <c r="AL133" s="65">
        <f>AG133/AJ133</f>
        <v>8.286</v>
      </c>
    </row>
    <row r="134" spans="1:35" s="20" customFormat="1" ht="32.25" customHeight="1" hidden="1">
      <c r="A134" s="89"/>
      <c r="B134" s="90"/>
      <c r="C134" s="90"/>
      <c r="D134" s="90"/>
      <c r="E134" s="90"/>
      <c r="F134" s="90"/>
      <c r="G134" s="90"/>
      <c r="H134" s="91"/>
      <c r="I134" s="167" t="str">
        <f>CONCATENATE(I133," ",$I$131," х ",O133," ",$O$131," х ",T133," ",$T$131," = ",Y133," ",$Y$131,"                                         ",Y133," ",$Y$131,"+",Y133," ",$Y$131,"х коэф. ",$AG$129," = ",AA133,$AA$131)</f>
        <v>19,8 кв.м х 0,0446 Гкал/кв.м х 6752,83 руб./Гкал = 5963,29 руб.                                         5963,29 руб.+5963,29 руб.х коэф. 0,5 = 8944,94руб.</v>
      </c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9"/>
      <c r="AF134" s="74"/>
      <c r="AG134" s="45"/>
      <c r="AH134"/>
      <c r="AI134" s="43"/>
    </row>
    <row r="135" spans="1:38" s="20" customFormat="1" ht="19.5" customHeight="1" hidden="1">
      <c r="A135" s="86" t="s">
        <v>52</v>
      </c>
      <c r="B135" s="87"/>
      <c r="C135" s="87"/>
      <c r="D135" s="87"/>
      <c r="E135" s="87"/>
      <c r="F135" s="87"/>
      <c r="G135" s="87"/>
      <c r="H135" s="88"/>
      <c r="I135" s="92">
        <v>19.8</v>
      </c>
      <c r="J135" s="92"/>
      <c r="K135" s="92"/>
      <c r="L135" s="92"/>
      <c r="M135" s="92"/>
      <c r="N135" s="92"/>
      <c r="O135" s="93">
        <f>+ROUND('[6]Шуш_3 эт и выше'!O330,4)</f>
        <v>0.0452</v>
      </c>
      <c r="P135" s="94"/>
      <c r="Q135" s="94"/>
      <c r="R135" s="94"/>
      <c r="S135" s="95"/>
      <c r="T135" s="165">
        <f>+T133</f>
        <v>6752.83</v>
      </c>
      <c r="U135" s="166"/>
      <c r="V135" s="166"/>
      <c r="W135" s="166"/>
      <c r="X135" s="166"/>
      <c r="Y135" s="82">
        <f>ROUND(I135*O135*T135,2)</f>
        <v>6043.51</v>
      </c>
      <c r="Z135" s="52">
        <f>ROUND(Y135*$AG$129,2)</f>
        <v>3021.76</v>
      </c>
      <c r="AA135" s="52">
        <f>+Y135+Z135</f>
        <v>9065.27</v>
      </c>
      <c r="AB135" s="53"/>
      <c r="AC135" s="53"/>
      <c r="AD135" s="53"/>
      <c r="AE135" s="54"/>
      <c r="AF135" s="64"/>
      <c r="AG135" s="42">
        <f>ROUND(O135*T135,2)+ROUND((ROUND(O135*T135,2)*$AG$129),2)</f>
        <v>457.85</v>
      </c>
      <c r="AH135"/>
      <c r="AI135" s="43"/>
      <c r="AJ135" s="44">
        <v>54.52</v>
      </c>
      <c r="AL135" s="65">
        <f>AG135/AJ135</f>
        <v>8.398</v>
      </c>
    </row>
    <row r="136" spans="1:35" s="20" customFormat="1" ht="33" customHeight="1" hidden="1">
      <c r="A136" s="89"/>
      <c r="B136" s="90"/>
      <c r="C136" s="90"/>
      <c r="D136" s="90"/>
      <c r="E136" s="90"/>
      <c r="F136" s="90"/>
      <c r="G136" s="90"/>
      <c r="H136" s="91"/>
      <c r="I136" s="167" t="str">
        <f>CONCATENATE(I135," ",$I$131," х ",O135," ",$O$131," х ",T135," ",$T$131," = ",Y135," ",$Y$131,"                                         ",Y135," ",$Y$131,"+",Y135," ",$Y$131,"х коэф. ",$AG$129," = ",AA135,$AA$131)</f>
        <v>19,8 кв.м х 0,0452 Гкал/кв.м х 6752,83 руб./Гкал = 6043,51 руб.                                         6043,51 руб.+6043,51 руб.х коэф. 0,5 = 9065,27руб.</v>
      </c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9"/>
      <c r="AF136" s="74"/>
      <c r="AG136" s="45"/>
      <c r="AH136"/>
      <c r="AI136" s="43"/>
    </row>
    <row r="137" spans="1:38" s="20" customFormat="1" ht="19.5" customHeight="1" hidden="1">
      <c r="A137" s="86" t="s">
        <v>53</v>
      </c>
      <c r="B137" s="87"/>
      <c r="C137" s="87"/>
      <c r="D137" s="87"/>
      <c r="E137" s="87"/>
      <c r="F137" s="87"/>
      <c r="G137" s="87"/>
      <c r="H137" s="88"/>
      <c r="I137" s="92">
        <v>19.8</v>
      </c>
      <c r="J137" s="92"/>
      <c r="K137" s="92"/>
      <c r="L137" s="92"/>
      <c r="M137" s="92"/>
      <c r="N137" s="92"/>
      <c r="O137" s="93">
        <f>+ROUND('[6]Шуш_3 эт и выше'!O332,4)</f>
        <v>0.0451</v>
      </c>
      <c r="P137" s="94"/>
      <c r="Q137" s="94"/>
      <c r="R137" s="94"/>
      <c r="S137" s="95"/>
      <c r="T137" s="165">
        <f>+T133</f>
        <v>6752.83</v>
      </c>
      <c r="U137" s="166"/>
      <c r="V137" s="166"/>
      <c r="W137" s="166"/>
      <c r="X137" s="166"/>
      <c r="Y137" s="82">
        <f>ROUND(I137*O137*T137,2)</f>
        <v>6030.14</v>
      </c>
      <c r="Z137" s="52">
        <f>ROUND(Y137*$AG$129,2)</f>
        <v>3015.07</v>
      </c>
      <c r="AA137" s="52">
        <f>+Y137+Z137</f>
        <v>9045.21</v>
      </c>
      <c r="AB137" s="53"/>
      <c r="AC137" s="53"/>
      <c r="AD137" s="53"/>
      <c r="AE137" s="54"/>
      <c r="AF137" s="64"/>
      <c r="AG137" s="42">
        <f>ROUND(O137*T137,2)+ROUND((ROUND(O137*T137,2)*$AG$129),2)</f>
        <v>456.83</v>
      </c>
      <c r="AH137"/>
      <c r="AI137" s="43"/>
      <c r="AJ137" s="44">
        <v>54.52</v>
      </c>
      <c r="AL137" s="65">
        <f>AG137/AJ137</f>
        <v>8.379</v>
      </c>
    </row>
    <row r="138" spans="1:35" s="20" customFormat="1" ht="37.5" customHeight="1" hidden="1">
      <c r="A138" s="89"/>
      <c r="B138" s="90"/>
      <c r="C138" s="90"/>
      <c r="D138" s="90"/>
      <c r="E138" s="90"/>
      <c r="F138" s="90"/>
      <c r="G138" s="90"/>
      <c r="H138" s="91"/>
      <c r="I138" s="167" t="str">
        <f>CONCATENATE(I137," ",$I$131," х ",O137," ",$O$131," х ",T137," ",$T$131," = ",Y137," ",$Y$131,"                                               ",Y137," ",$Y$131,"+",Y137," ",$Y$131,"х коэф. ",$AG$129," = ",AA137,$AA$131)</f>
        <v>19,8 кв.м х 0,0451 Гкал/кв.м х 6752,83 руб./Гкал = 6030,14 руб.                                               6030,14 руб.+6030,14 руб.х коэф. 0,5 = 9045,21руб.</v>
      </c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9"/>
      <c r="AF138" s="74"/>
      <c r="AG138" s="45"/>
      <c r="AH138"/>
      <c r="AI138" s="43"/>
    </row>
    <row r="139" spans="1:38" s="20" customFormat="1" ht="19.5" customHeight="1" hidden="1">
      <c r="A139" s="86" t="s">
        <v>54</v>
      </c>
      <c r="B139" s="87"/>
      <c r="C139" s="87"/>
      <c r="D139" s="87"/>
      <c r="E139" s="87"/>
      <c r="F139" s="87"/>
      <c r="G139" s="87"/>
      <c r="H139" s="88"/>
      <c r="I139" s="92">
        <v>19.8</v>
      </c>
      <c r="J139" s="92"/>
      <c r="K139" s="92"/>
      <c r="L139" s="92"/>
      <c r="M139" s="92"/>
      <c r="N139" s="92"/>
      <c r="O139" s="93">
        <f>+ROUND('[6]Шуш_3 эт и выше'!O334,4)</f>
        <v>0.0444</v>
      </c>
      <c r="P139" s="94"/>
      <c r="Q139" s="94"/>
      <c r="R139" s="94"/>
      <c r="S139" s="95"/>
      <c r="T139" s="165">
        <f>+T133</f>
        <v>6752.83</v>
      </c>
      <c r="U139" s="166"/>
      <c r="V139" s="166"/>
      <c r="W139" s="166"/>
      <c r="X139" s="166"/>
      <c r="Y139" s="82">
        <f>ROUND(I139*O139*T139,2)</f>
        <v>5936.55</v>
      </c>
      <c r="Z139" s="52">
        <f>ROUND(Y139*$AG$129,2)</f>
        <v>2968.28</v>
      </c>
      <c r="AA139" s="52">
        <f>+Y139+Z139</f>
        <v>8904.83</v>
      </c>
      <c r="AB139" s="53"/>
      <c r="AC139" s="53"/>
      <c r="AD139" s="53"/>
      <c r="AE139" s="54"/>
      <c r="AF139" s="64"/>
      <c r="AG139" s="42">
        <f>ROUND(O139*T139,2)+ROUND((ROUND(O139*T139,2)*$AG$129),2)</f>
        <v>449.75</v>
      </c>
      <c r="AH139"/>
      <c r="AI139" s="43"/>
      <c r="AJ139" s="44">
        <v>54.52</v>
      </c>
      <c r="AL139" s="65">
        <f>AG139/AJ139</f>
        <v>8.249</v>
      </c>
    </row>
    <row r="140" spans="1:35" s="20" customFormat="1" ht="36" customHeight="1" hidden="1">
      <c r="A140" s="89"/>
      <c r="B140" s="90"/>
      <c r="C140" s="90"/>
      <c r="D140" s="90"/>
      <c r="E140" s="90"/>
      <c r="F140" s="90"/>
      <c r="G140" s="90"/>
      <c r="H140" s="91"/>
      <c r="I140" s="167" t="str">
        <f>CONCATENATE(I139," ",$I$131," х ",O139," ",$O$131," х ",T139," ",$T$131," = ",Y139," ",$Y$131,"                                         ",Y139," ",$Y$131,"+",Y139," ",$Y$131,"х коэф. ",$AG$129," = ",AA139,$AA$131)</f>
        <v>19,8 кв.м х 0,0444 Гкал/кв.м х 6752,83 руб./Гкал = 5936,55 руб.                                         5936,55 руб.+5936,55 руб.х коэф. 0,5 = 8904,83руб.</v>
      </c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9"/>
      <c r="AF140" s="74"/>
      <c r="AG140" s="45"/>
      <c r="AH140"/>
      <c r="AI140" s="43"/>
    </row>
    <row r="141" spans="1:38" s="20" customFormat="1" ht="19.5" customHeight="1" hidden="1">
      <c r="A141" s="86" t="s">
        <v>55</v>
      </c>
      <c r="B141" s="87"/>
      <c r="C141" s="87"/>
      <c r="D141" s="87"/>
      <c r="E141" s="87"/>
      <c r="F141" s="87"/>
      <c r="G141" s="87"/>
      <c r="H141" s="88"/>
      <c r="I141" s="92">
        <v>19.8</v>
      </c>
      <c r="J141" s="92"/>
      <c r="K141" s="92"/>
      <c r="L141" s="92"/>
      <c r="M141" s="92"/>
      <c r="N141" s="92"/>
      <c r="O141" s="93">
        <f>+ROUND('[6]Шуш_3 эт и выше'!O336,4)</f>
        <v>0.0284</v>
      </c>
      <c r="P141" s="94"/>
      <c r="Q141" s="94"/>
      <c r="R141" s="94"/>
      <c r="S141" s="95"/>
      <c r="T141" s="165">
        <f>+T133</f>
        <v>6752.83</v>
      </c>
      <c r="U141" s="166"/>
      <c r="V141" s="166"/>
      <c r="W141" s="166"/>
      <c r="X141" s="166"/>
      <c r="Y141" s="82">
        <f>ROUND(I141*O141*T141,2)</f>
        <v>3797.25</v>
      </c>
      <c r="Z141" s="52">
        <f>ROUND(Y141*$AG$129,2)</f>
        <v>1898.63</v>
      </c>
      <c r="AA141" s="52">
        <f>+Y141+Z141</f>
        <v>5695.88</v>
      </c>
      <c r="AB141" s="53"/>
      <c r="AC141" s="53"/>
      <c r="AD141" s="53"/>
      <c r="AE141" s="54"/>
      <c r="AF141" s="64"/>
      <c r="AG141" s="42">
        <f>ROUND(O141*T141,2)+ROUND((ROUND(O141*T141,2)*$AG$129),2)</f>
        <v>287.67</v>
      </c>
      <c r="AH141"/>
      <c r="AI141" s="43"/>
      <c r="AJ141" s="44">
        <v>54.52</v>
      </c>
      <c r="AL141" s="65">
        <f>AG141/AJ141</f>
        <v>5.276</v>
      </c>
    </row>
    <row r="142" spans="1:35" s="20" customFormat="1" ht="37.5" customHeight="1" hidden="1">
      <c r="A142" s="89"/>
      <c r="B142" s="90"/>
      <c r="C142" s="90"/>
      <c r="D142" s="90"/>
      <c r="E142" s="90"/>
      <c r="F142" s="90"/>
      <c r="G142" s="90"/>
      <c r="H142" s="91"/>
      <c r="I142" s="167" t="str">
        <f>CONCATENATE(I141," ",$I$131," х ",O141," ",$O$131," х ",T141," ",$T$131," = ",Y141," ",$Y$131,"                                         ",Y141," ",$Y$131,"+",Y141," ",$Y$131,"х коэф. ",$AG$129," = ",AA141,$AA$131)</f>
        <v>19,8 кв.м х 0,0284 Гкал/кв.м х 6752,83 руб./Гкал = 3797,25 руб.                                         3797,25 руб.+3797,25 руб.х коэф. 0,5 = 5695,88руб.</v>
      </c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9"/>
      <c r="AF142" s="74"/>
      <c r="AG142" s="45"/>
      <c r="AH142"/>
      <c r="AI142" s="43"/>
    </row>
    <row r="143" spans="1:38" s="20" customFormat="1" ht="19.5" customHeight="1" hidden="1">
      <c r="A143" s="86" t="s">
        <v>56</v>
      </c>
      <c r="B143" s="87"/>
      <c r="C143" s="87"/>
      <c r="D143" s="87"/>
      <c r="E143" s="87"/>
      <c r="F143" s="87"/>
      <c r="G143" s="87"/>
      <c r="H143" s="88"/>
      <c r="I143" s="92">
        <v>19.8</v>
      </c>
      <c r="J143" s="92"/>
      <c r="K143" s="92"/>
      <c r="L143" s="92"/>
      <c r="M143" s="92"/>
      <c r="N143" s="92"/>
      <c r="O143" s="93">
        <f>+ROUND('[6]Шуш_3 эт и выше'!O338,4)</f>
        <v>0.0287</v>
      </c>
      <c r="P143" s="94"/>
      <c r="Q143" s="94"/>
      <c r="R143" s="94"/>
      <c r="S143" s="95"/>
      <c r="T143" s="165">
        <f>+T133</f>
        <v>6752.83</v>
      </c>
      <c r="U143" s="166"/>
      <c r="V143" s="166"/>
      <c r="W143" s="166"/>
      <c r="X143" s="166"/>
      <c r="Y143" s="82">
        <f>ROUND(I143*O143*T143,2)</f>
        <v>3837.36</v>
      </c>
      <c r="Z143" s="52">
        <f>ROUND(Y143*$AG$129,2)</f>
        <v>1918.68</v>
      </c>
      <c r="AA143" s="52">
        <f>+Y143+Z143</f>
        <v>5756.04</v>
      </c>
      <c r="AB143" s="53"/>
      <c r="AC143" s="53"/>
      <c r="AD143" s="53"/>
      <c r="AE143" s="54"/>
      <c r="AF143" s="64"/>
      <c r="AG143" s="42">
        <f>ROUND(O143*T143,2)+ROUND((ROUND(O143*T143,2)*$AG$129),2)</f>
        <v>290.72</v>
      </c>
      <c r="AH143"/>
      <c r="AI143" s="43"/>
      <c r="AJ143" s="44">
        <v>54.52</v>
      </c>
      <c r="AL143" s="65">
        <f>AG143/AJ143</f>
        <v>5.332</v>
      </c>
    </row>
    <row r="144" spans="1:35" s="20" customFormat="1" ht="35.25" customHeight="1" hidden="1">
      <c r="A144" s="89"/>
      <c r="B144" s="90"/>
      <c r="C144" s="90"/>
      <c r="D144" s="90"/>
      <c r="E144" s="90"/>
      <c r="F144" s="90"/>
      <c r="G144" s="90"/>
      <c r="H144" s="91"/>
      <c r="I144" s="167" t="str">
        <f>CONCATENATE(I143," ",$I$131," х ",O143," ",$O$131," х ",T143," ",$T$131," = ",Y143," ",$Y$131,"                                             ",Y143," ",$Y$131,"+",Y143," ",$Y$131,"х коэф. ",$AG$129," = ",AA143,$AA$131)</f>
        <v>19,8 кв.м х 0,0287 Гкал/кв.м х 6752,83 руб./Гкал = 3837,36 руб.                                             3837,36 руб.+3837,36 руб.х коэф. 0,5 = 5756,04руб.</v>
      </c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9"/>
      <c r="AF144" s="74"/>
      <c r="AG144" s="45"/>
      <c r="AH144"/>
      <c r="AI144" s="43"/>
    </row>
    <row r="145" spans="1:38" s="20" customFormat="1" ht="23.25" customHeight="1" hidden="1">
      <c r="A145" s="86" t="s">
        <v>57</v>
      </c>
      <c r="B145" s="87"/>
      <c r="C145" s="87"/>
      <c r="D145" s="87"/>
      <c r="E145" s="87"/>
      <c r="F145" s="87"/>
      <c r="G145" s="87"/>
      <c r="H145" s="88"/>
      <c r="I145" s="92">
        <v>19.8</v>
      </c>
      <c r="J145" s="92"/>
      <c r="K145" s="92"/>
      <c r="L145" s="92"/>
      <c r="M145" s="92"/>
      <c r="N145" s="92"/>
      <c r="O145" s="93">
        <f>+ROUND('[6]Шуш_3 эт и выше'!O340,4)</f>
        <v>0.0243</v>
      </c>
      <c r="P145" s="94"/>
      <c r="Q145" s="94"/>
      <c r="R145" s="94"/>
      <c r="S145" s="95"/>
      <c r="T145" s="165">
        <f>+T137</f>
        <v>6752.83</v>
      </c>
      <c r="U145" s="166"/>
      <c r="V145" s="166"/>
      <c r="W145" s="166"/>
      <c r="X145" s="166"/>
      <c r="Y145" s="82">
        <f>ROUND(I145*O145*T145,2)</f>
        <v>3249.06</v>
      </c>
      <c r="Z145" s="52">
        <f>ROUND(Y145*$AG$129,2)</f>
        <v>1624.53</v>
      </c>
      <c r="AA145" s="53">
        <f>+Y145+Z145</f>
        <v>4873.59</v>
      </c>
      <c r="AB145" s="53"/>
      <c r="AC145" s="53"/>
      <c r="AD145" s="53"/>
      <c r="AE145" s="54"/>
      <c r="AF145" s="64"/>
      <c r="AG145" s="42">
        <f>O145*T145*(1+$AG$129)</f>
        <v>246.14</v>
      </c>
      <c r="AH145"/>
      <c r="AI145" s="43"/>
      <c r="AJ145" s="44">
        <v>54.52</v>
      </c>
      <c r="AL145" s="65">
        <f>AG145/AJ145</f>
        <v>4.515</v>
      </c>
    </row>
    <row r="146" spans="1:35" s="20" customFormat="1" ht="20.25" customHeight="1" hidden="1">
      <c r="A146" s="89"/>
      <c r="B146" s="90"/>
      <c r="C146" s="90"/>
      <c r="D146" s="90"/>
      <c r="E146" s="90"/>
      <c r="F146" s="90"/>
      <c r="G146" s="90"/>
      <c r="H146" s="91"/>
      <c r="I146" s="98" t="str">
        <f>CONCATENATE(I145," ",I$131," х ",O145," ",O$131," х ",T145," ",T$131," = ",Z145," ",Z$131)</f>
        <v>19,8 кв.м х 0,0243 Гкал/кв.м х 6752,83 руб./Гкал = 1624,53 руб.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74"/>
      <c r="AG146" s="45"/>
      <c r="AH146"/>
      <c r="AI146" s="43"/>
    </row>
    <row r="147" spans="1:38" s="20" customFormat="1" ht="23.25" customHeight="1" hidden="1">
      <c r="A147" s="86" t="s">
        <v>58</v>
      </c>
      <c r="B147" s="87"/>
      <c r="C147" s="87"/>
      <c r="D147" s="87"/>
      <c r="E147" s="87"/>
      <c r="F147" s="87"/>
      <c r="G147" s="87"/>
      <c r="H147" s="88"/>
      <c r="I147" s="92">
        <v>19.8</v>
      </c>
      <c r="J147" s="92"/>
      <c r="K147" s="92"/>
      <c r="L147" s="92"/>
      <c r="M147" s="92"/>
      <c r="N147" s="92"/>
      <c r="O147" s="93">
        <f>+ROUND('[6]Шуш_3 эт и выше'!O342,4)</f>
        <v>0.0247</v>
      </c>
      <c r="P147" s="94"/>
      <c r="Q147" s="94"/>
      <c r="R147" s="94"/>
      <c r="S147" s="95"/>
      <c r="T147" s="165">
        <f>+T137</f>
        <v>6752.83</v>
      </c>
      <c r="U147" s="166"/>
      <c r="V147" s="166"/>
      <c r="W147" s="166"/>
      <c r="X147" s="166"/>
      <c r="Y147" s="82">
        <f>ROUND(I147*O147*T147,2)</f>
        <v>3302.54</v>
      </c>
      <c r="Z147" s="52">
        <f>ROUND(Y147*$AG$129,2)</f>
        <v>1651.27</v>
      </c>
      <c r="AA147" s="53">
        <f>+Y147+Z147</f>
        <v>4953.81</v>
      </c>
      <c r="AB147" s="53"/>
      <c r="AC147" s="53"/>
      <c r="AD147" s="53"/>
      <c r="AE147" s="54"/>
      <c r="AF147" s="64"/>
      <c r="AG147" s="42">
        <f>O147*T147*(1+$AG$129)</f>
        <v>250.19</v>
      </c>
      <c r="AH147"/>
      <c r="AI147" s="43"/>
      <c r="AJ147" s="44">
        <v>54.52</v>
      </c>
      <c r="AL147" s="65">
        <f>AG147/AJ147</f>
        <v>4.589</v>
      </c>
    </row>
    <row r="148" spans="1:35" s="20" customFormat="1" ht="20.25" customHeight="1" hidden="1">
      <c r="A148" s="89"/>
      <c r="B148" s="90"/>
      <c r="C148" s="90"/>
      <c r="D148" s="90"/>
      <c r="E148" s="90"/>
      <c r="F148" s="90"/>
      <c r="G148" s="90"/>
      <c r="H148" s="91"/>
      <c r="I148" s="98" t="str">
        <f>CONCATENATE(I147," ",I$131," х ",O147," ",O$131," х ",T147," ",T$131," = ",Z147," ",Z$131)</f>
        <v>19,8 кв.м х 0,0247 Гкал/кв.м х 6752,83 руб./Гкал = 1651,27 руб.</v>
      </c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74"/>
      <c r="AG148" s="45"/>
      <c r="AH148"/>
      <c r="AI148" s="43"/>
    </row>
    <row r="149" spans="1:38" s="20" customFormat="1" ht="19.5" customHeight="1" hidden="1">
      <c r="A149" s="86" t="s">
        <v>59</v>
      </c>
      <c r="B149" s="87"/>
      <c r="C149" s="87"/>
      <c r="D149" s="87"/>
      <c r="E149" s="87"/>
      <c r="F149" s="87"/>
      <c r="G149" s="87"/>
      <c r="H149" s="88"/>
      <c r="I149" s="92">
        <v>19.8</v>
      </c>
      <c r="J149" s="92"/>
      <c r="K149" s="92"/>
      <c r="L149" s="92"/>
      <c r="M149" s="92"/>
      <c r="N149" s="92"/>
      <c r="O149" s="93">
        <f>+ROUND('[6]Шуш_3 эт и выше'!O344,4)</f>
        <v>0.0192</v>
      </c>
      <c r="P149" s="94"/>
      <c r="Q149" s="94"/>
      <c r="R149" s="94"/>
      <c r="S149" s="95"/>
      <c r="T149" s="165">
        <f>+T133</f>
        <v>6752.83</v>
      </c>
      <c r="U149" s="166"/>
      <c r="V149" s="166"/>
      <c r="W149" s="166"/>
      <c r="X149" s="166"/>
      <c r="Y149" s="82">
        <f>ROUND(I149*O149*T149,2)</f>
        <v>2567.16</v>
      </c>
      <c r="Z149" s="52">
        <f>ROUND(Y149*$AG$129,2)</f>
        <v>1283.58</v>
      </c>
      <c r="AA149" s="52">
        <f>+Y149+Z149</f>
        <v>3850.74</v>
      </c>
      <c r="AB149" s="53"/>
      <c r="AC149" s="53"/>
      <c r="AD149" s="53"/>
      <c r="AE149" s="54"/>
      <c r="AF149" s="64"/>
      <c r="AG149" s="42">
        <f>ROUND(O149*T149,2)+ROUND((ROUND(O149*T149,2)*$AG$129),2)</f>
        <v>194.48</v>
      </c>
      <c r="AH149"/>
      <c r="AI149" s="43"/>
      <c r="AJ149" s="44">
        <v>54.52</v>
      </c>
      <c r="AL149" s="65">
        <f>AG149/AJ149</f>
        <v>3.567</v>
      </c>
    </row>
    <row r="150" spans="1:35" s="20" customFormat="1" ht="27.75" customHeight="1" hidden="1">
      <c r="A150" s="89"/>
      <c r="B150" s="90"/>
      <c r="C150" s="90"/>
      <c r="D150" s="90"/>
      <c r="E150" s="90"/>
      <c r="F150" s="90"/>
      <c r="G150" s="90"/>
      <c r="H150" s="91"/>
      <c r="I150" s="167" t="str">
        <f>CONCATENATE(I149," ",$I$131," х ",O149," ",$O$131," х ",T149," ",$T$131," = ",Y149," ",$Y$131,"                                         ",Y149," ",$Y$131,"+",Y149," ",$Y$131,"х коэф. ",$AG$129," = ",AA149,$AA$131)</f>
        <v>19,8 кв.м х 0,0192 Гкал/кв.м х 6752,83 руб./Гкал = 2567,16 руб.                                         2567,16 руб.+2567,16 руб.х коэф. 0,5 = 3850,74руб.</v>
      </c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9"/>
      <c r="AF150" s="74"/>
      <c r="AG150" s="45"/>
      <c r="AH150"/>
      <c r="AI150" s="43"/>
    </row>
    <row r="151" spans="1:38" s="20" customFormat="1" ht="19.5" customHeight="1" hidden="1">
      <c r="A151" s="86" t="s">
        <v>60</v>
      </c>
      <c r="B151" s="87"/>
      <c r="C151" s="87"/>
      <c r="D151" s="87"/>
      <c r="E151" s="87"/>
      <c r="F151" s="87"/>
      <c r="G151" s="87"/>
      <c r="H151" s="88"/>
      <c r="I151" s="92">
        <v>19.8</v>
      </c>
      <c r="J151" s="92"/>
      <c r="K151" s="92"/>
      <c r="L151" s="92"/>
      <c r="M151" s="92"/>
      <c r="N151" s="92"/>
      <c r="O151" s="93">
        <f>+ROUND('[6]Шуш_3 эт и выше'!O346,4)</f>
        <v>0.0176</v>
      </c>
      <c r="P151" s="94"/>
      <c r="Q151" s="94"/>
      <c r="R151" s="94"/>
      <c r="S151" s="95"/>
      <c r="T151" s="165">
        <f>+T133</f>
        <v>6752.83</v>
      </c>
      <c r="U151" s="166"/>
      <c r="V151" s="166"/>
      <c r="W151" s="166"/>
      <c r="X151" s="166"/>
      <c r="Y151" s="82">
        <f>ROUND(I151*O151*T151,2)</f>
        <v>2353.23</v>
      </c>
      <c r="Z151" s="52">
        <f>ROUND(Y151*$AG$129,2)</f>
        <v>1176.62</v>
      </c>
      <c r="AA151" s="52">
        <f>+Y151+Z151</f>
        <v>3529.85</v>
      </c>
      <c r="AB151" s="53"/>
      <c r="AC151" s="53"/>
      <c r="AD151" s="53"/>
      <c r="AE151" s="54"/>
      <c r="AF151" s="64"/>
      <c r="AG151" s="42">
        <f>ROUND(O151*T151,2)+ROUND((ROUND(O151*T151,2)*$AG$129),2)</f>
        <v>178.28</v>
      </c>
      <c r="AH151"/>
      <c r="AI151" s="43"/>
      <c r="AJ151" s="44">
        <v>54.52</v>
      </c>
      <c r="AL151" s="65">
        <f>AG151/AJ151</f>
        <v>3.27</v>
      </c>
    </row>
    <row r="152" spans="1:35" s="20" customFormat="1" ht="33.75" customHeight="1" hidden="1">
      <c r="A152" s="89"/>
      <c r="B152" s="90"/>
      <c r="C152" s="90"/>
      <c r="D152" s="90"/>
      <c r="E152" s="90"/>
      <c r="F152" s="90"/>
      <c r="G152" s="90"/>
      <c r="H152" s="91"/>
      <c r="I152" s="167" t="str">
        <f>CONCATENATE(I151," ",$I$131," х ",O151," ",$O$131," х ",T151," ",$T$131," = ",Y151," ",$Y$131,"                                         ",Y151," ",$Y$131,"+",Y151," ",$Y$131,"х коэф. ",$AG$129," = ",AA151,$AA$131)</f>
        <v>19,8 кв.м х 0,0176 Гкал/кв.м х 6752,83 руб./Гкал = 2353,23 руб.                                         2353,23 руб.+2353,23 руб.х коэф. 0,5 = 3529,85руб.</v>
      </c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9"/>
      <c r="AF152" s="74"/>
      <c r="AG152" s="45"/>
      <c r="AH152"/>
      <c r="AI152" s="43"/>
    </row>
    <row r="153" spans="1:38" s="20" customFormat="1" ht="19.5" customHeight="1" hidden="1">
      <c r="A153" s="86" t="s">
        <v>61</v>
      </c>
      <c r="B153" s="87"/>
      <c r="C153" s="87"/>
      <c r="D153" s="87"/>
      <c r="E153" s="87"/>
      <c r="F153" s="87"/>
      <c r="G153" s="87"/>
      <c r="H153" s="88"/>
      <c r="I153" s="92">
        <v>19.8</v>
      </c>
      <c r="J153" s="92"/>
      <c r="K153" s="92"/>
      <c r="L153" s="92"/>
      <c r="M153" s="92"/>
      <c r="N153" s="92"/>
      <c r="O153" s="93">
        <f>+ROUND('[6]Шуш_3 эт и выше'!O348,4)</f>
        <v>0.0164</v>
      </c>
      <c r="P153" s="94"/>
      <c r="Q153" s="94"/>
      <c r="R153" s="94"/>
      <c r="S153" s="95"/>
      <c r="T153" s="165">
        <f>+T133</f>
        <v>6752.83</v>
      </c>
      <c r="U153" s="166"/>
      <c r="V153" s="166"/>
      <c r="W153" s="166"/>
      <c r="X153" s="166"/>
      <c r="Y153" s="82">
        <f>ROUND(I153*O153*T153,2)</f>
        <v>2192.78</v>
      </c>
      <c r="Z153" s="52">
        <f>ROUND(Y153*$AG$129,2)</f>
        <v>1096.39</v>
      </c>
      <c r="AA153" s="52">
        <f>+Y153+Z153</f>
        <v>3289.17</v>
      </c>
      <c r="AB153" s="53"/>
      <c r="AC153" s="53"/>
      <c r="AD153" s="53"/>
      <c r="AE153" s="54"/>
      <c r="AF153" s="64"/>
      <c r="AG153" s="42">
        <f>ROUND(O153*T153,2)+ROUND((ROUND(O153*T153,2)*$AG$129),2)</f>
        <v>166.13</v>
      </c>
      <c r="AH153"/>
      <c r="AI153" s="43"/>
      <c r="AJ153" s="44">
        <v>54.52</v>
      </c>
      <c r="AL153" s="65">
        <f>AG153/AJ153</f>
        <v>3.047</v>
      </c>
    </row>
    <row r="154" spans="1:35" s="20" customFormat="1" ht="33" customHeight="1" hidden="1">
      <c r="A154" s="89"/>
      <c r="B154" s="90"/>
      <c r="C154" s="90"/>
      <c r="D154" s="90"/>
      <c r="E154" s="90"/>
      <c r="F154" s="90"/>
      <c r="G154" s="90"/>
      <c r="H154" s="91"/>
      <c r="I154" s="167" t="str">
        <f>CONCATENATE(I153," ",$I$131," х ",O153," ",$O$131," х ",T153," ",$T$131," = ",Y153," ",$Y$131,"                                              ",Y153," ",$Y$131,"+",Y153," ",$Y$131,"х коэф. ",$AG$129," = ",AA153,$AA$131)</f>
        <v>19,8 кв.м х 0,0164 Гкал/кв.м х 6752,83 руб./Гкал = 2192,78 руб.                                              2192,78 руб.+2192,78 руб.х коэф. 0,5 = 3289,17руб.</v>
      </c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9"/>
      <c r="AF154" s="74"/>
      <c r="AG154" s="45"/>
      <c r="AH154"/>
      <c r="AI154" s="43"/>
    </row>
    <row r="155" spans="1:38" s="20" customFormat="1" ht="19.5" customHeight="1" hidden="1">
      <c r="A155" s="86" t="s">
        <v>62</v>
      </c>
      <c r="B155" s="87"/>
      <c r="C155" s="87"/>
      <c r="D155" s="87"/>
      <c r="E155" s="87"/>
      <c r="F155" s="87"/>
      <c r="G155" s="87"/>
      <c r="H155" s="88"/>
      <c r="I155" s="92">
        <v>19.8</v>
      </c>
      <c r="J155" s="92"/>
      <c r="K155" s="92"/>
      <c r="L155" s="92"/>
      <c r="M155" s="92"/>
      <c r="N155" s="92"/>
      <c r="O155" s="93">
        <f>+ROUND('[6]Шуш_3 эт и выше'!O350,4)</f>
        <v>0.0179</v>
      </c>
      <c r="P155" s="94"/>
      <c r="Q155" s="94"/>
      <c r="R155" s="94"/>
      <c r="S155" s="95"/>
      <c r="T155" s="165">
        <f>+T133</f>
        <v>6752.83</v>
      </c>
      <c r="U155" s="166"/>
      <c r="V155" s="166"/>
      <c r="W155" s="166"/>
      <c r="X155" s="166"/>
      <c r="Y155" s="82">
        <f>ROUND(I155*O155*T155,2)</f>
        <v>2393.34</v>
      </c>
      <c r="Z155" s="52">
        <f>ROUND(Y155*$AG$129,2)</f>
        <v>1196.67</v>
      </c>
      <c r="AA155" s="52">
        <f>+Y155+Z155</f>
        <v>3590.01</v>
      </c>
      <c r="AB155" s="53"/>
      <c r="AC155" s="53"/>
      <c r="AD155" s="53"/>
      <c r="AE155" s="54"/>
      <c r="AF155" s="64"/>
      <c r="AG155" s="42">
        <f>ROUND(O155*T155,2)+ROUND((ROUND(O155*T155,2)*$AG$129),2)</f>
        <v>181.32</v>
      </c>
      <c r="AH155"/>
      <c r="AI155" s="43"/>
      <c r="AJ155" s="44">
        <v>54.52</v>
      </c>
      <c r="AL155" s="65">
        <f>AG155/AJ155</f>
        <v>3.326</v>
      </c>
    </row>
    <row r="156" spans="1:35" s="20" customFormat="1" ht="30.75" customHeight="1" hidden="1">
      <c r="A156" s="89"/>
      <c r="B156" s="90"/>
      <c r="C156" s="90"/>
      <c r="D156" s="90"/>
      <c r="E156" s="90"/>
      <c r="F156" s="90"/>
      <c r="G156" s="90"/>
      <c r="H156" s="91"/>
      <c r="I156" s="167" t="str">
        <f>CONCATENATE(I155," ",$I$131," х ",O155," ",$O$131," х ",T155," ",$T$131," = ",Y155," ",$Y$131,"                                         ",Y155," ",$Y$131,"+",Y155," ",$Y$131,"х коэф. ",$AG$129," = ",AA155,$AA$131)</f>
        <v>19,8 кв.м х 0,0179 Гкал/кв.м х 6752,83 руб./Гкал = 2393,34 руб.                                         2393,34 руб.+2393,34 руб.х коэф. 0,5 = 3590,01руб.</v>
      </c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9"/>
      <c r="AF156" s="74"/>
      <c r="AG156" s="45"/>
      <c r="AH156"/>
      <c r="AI156" s="43"/>
    </row>
    <row r="157" spans="1:38" s="20" customFormat="1" ht="19.5" customHeight="1" hidden="1">
      <c r="A157" s="86" t="s">
        <v>63</v>
      </c>
      <c r="B157" s="87"/>
      <c r="C157" s="87"/>
      <c r="D157" s="87"/>
      <c r="E157" s="87"/>
      <c r="F157" s="87"/>
      <c r="G157" s="87"/>
      <c r="H157" s="88"/>
      <c r="I157" s="92">
        <v>19.8</v>
      </c>
      <c r="J157" s="92"/>
      <c r="K157" s="92"/>
      <c r="L157" s="92"/>
      <c r="M157" s="92"/>
      <c r="N157" s="92"/>
      <c r="O157" s="93">
        <f>+ROUND('[6]Шуш_3 эт и выше'!O352,4)</f>
        <v>0.0154</v>
      </c>
      <c r="P157" s="94"/>
      <c r="Q157" s="94"/>
      <c r="R157" s="94"/>
      <c r="S157" s="95"/>
      <c r="T157" s="165">
        <f>+T133</f>
        <v>6752.83</v>
      </c>
      <c r="U157" s="166"/>
      <c r="V157" s="166"/>
      <c r="W157" s="166"/>
      <c r="X157" s="166"/>
      <c r="Y157" s="82">
        <f>ROUND(I157*O157*T157,2)</f>
        <v>2059.07</v>
      </c>
      <c r="Z157" s="52">
        <f>ROUND(Y157*$AG$129,2)</f>
        <v>1029.54</v>
      </c>
      <c r="AA157" s="52">
        <f>+Y157+Z157</f>
        <v>3088.61</v>
      </c>
      <c r="AB157" s="53"/>
      <c r="AC157" s="53"/>
      <c r="AD157" s="53"/>
      <c r="AE157" s="54"/>
      <c r="AF157" s="64"/>
      <c r="AG157" s="42">
        <f>ROUND(O157*T157,2)+ROUND((ROUND(O157*T157,2)*$AG$129),2)</f>
        <v>155.99</v>
      </c>
      <c r="AH157"/>
      <c r="AI157" s="43"/>
      <c r="AJ157" s="44">
        <v>54.52</v>
      </c>
      <c r="AL157" s="65">
        <f>AG157/AJ157</f>
        <v>2.861</v>
      </c>
    </row>
    <row r="158" spans="1:35" s="20" customFormat="1" ht="33" customHeight="1" hidden="1">
      <c r="A158" s="89"/>
      <c r="B158" s="90"/>
      <c r="C158" s="90"/>
      <c r="D158" s="90"/>
      <c r="E158" s="90"/>
      <c r="F158" s="90"/>
      <c r="G158" s="90"/>
      <c r="H158" s="91"/>
      <c r="I158" s="167" t="str">
        <f>CONCATENATE(I157," ",$I$131," х ",O157," ",$O$131," х ",T157," ",$T$131," = ",Y157," ",$Y$131,"                                         ",Y157," ",$Y$131,"+",Y157," ",$Y$131,"х коэф. ",$AG$129," = ",AA157,$AA$131)</f>
        <v>19,8 кв.м х 0,0154 Гкал/кв.м х 6752,83 руб./Гкал = 2059,07 руб.                                         2059,07 руб.+2059,07 руб.х коэф. 0,5 = 3088,61руб.</v>
      </c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9"/>
      <c r="AF158" s="74"/>
      <c r="AG158" s="45"/>
      <c r="AH158"/>
      <c r="AI158" s="43"/>
    </row>
    <row r="159" spans="1:36" ht="12.75" customHeight="1" hidden="1">
      <c r="A159" s="86" t="s">
        <v>65</v>
      </c>
      <c r="B159" s="87"/>
      <c r="C159" s="87"/>
      <c r="D159" s="87"/>
      <c r="E159" s="87"/>
      <c r="F159" s="87"/>
      <c r="G159" s="87"/>
      <c r="H159" s="88"/>
      <c r="I159" s="170">
        <v>19.8</v>
      </c>
      <c r="J159" s="171"/>
      <c r="K159" s="171"/>
      <c r="L159" s="171"/>
      <c r="M159" s="171"/>
      <c r="N159" s="172"/>
      <c r="O159" s="93">
        <f>+ROUND('[6]Шуш_3 эт и выше'!O354*$AG$129,4)</f>
        <v>0.007</v>
      </c>
      <c r="P159" s="94"/>
      <c r="Q159" s="94"/>
      <c r="R159" s="94"/>
      <c r="S159" s="95"/>
      <c r="T159" s="165">
        <f>+T133</f>
        <v>6752.83</v>
      </c>
      <c r="U159" s="166"/>
      <c r="V159" s="166"/>
      <c r="W159" s="166"/>
      <c r="X159" s="166"/>
      <c r="Y159" s="173"/>
      <c r="Z159" s="174">
        <f>I159*O159*T159</f>
        <v>935.94</v>
      </c>
      <c r="AA159" s="175"/>
      <c r="AB159" s="175"/>
      <c r="AC159" s="175"/>
      <c r="AD159" s="175"/>
      <c r="AE159" s="176"/>
      <c r="AF159" s="64"/>
      <c r="AG159" s="42">
        <f>O159*T159</f>
        <v>47.27</v>
      </c>
      <c r="AJ159" s="13"/>
    </row>
    <row r="160" spans="1:36" s="21" customFormat="1" ht="17.25" hidden="1">
      <c r="A160" s="89"/>
      <c r="B160" s="90"/>
      <c r="C160" s="90"/>
      <c r="D160" s="90"/>
      <c r="E160" s="90"/>
      <c r="F160" s="90"/>
      <c r="G160" s="90"/>
      <c r="H160" s="91"/>
      <c r="I160" s="98" t="str">
        <f>CONCATENATE(I159," ",I$131," х ",O159," ",O$131," х ",T159," ",T$131," = ",Z159," ",Z$131)</f>
        <v>19,8 кв.м х 0,007 Гкал/кв.м х 6752,83 руб./Гкал = 935,94 руб.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74"/>
      <c r="AG160" s="45"/>
      <c r="AJ160" s="23"/>
    </row>
    <row r="161" ht="12.75">
      <c r="AJ161" s="13"/>
    </row>
    <row r="162" spans="1:36" ht="17.25">
      <c r="A162" s="30" t="str">
        <f>+'[6]Шуш_3 эт и выше'!A368</f>
        <v>Начальник ПЭО                                         С.А.Окунева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2"/>
      <c r="AF162" s="22"/>
      <c r="AG162" s="23"/>
      <c r="AJ162" s="13"/>
    </row>
    <row r="163" spans="34:36" ht="12" customHeight="1">
      <c r="AH163" s="31"/>
      <c r="AI163" s="24"/>
      <c r="AJ163" s="13"/>
    </row>
    <row r="164" spans="1:36" ht="12.75" hidden="1">
      <c r="A164" s="8" t="s">
        <v>23</v>
      </c>
      <c r="AJ164" s="13"/>
    </row>
    <row r="165" spans="1:35" ht="25.5" customHeight="1" hidden="1">
      <c r="A165" s="9">
        <v>1</v>
      </c>
      <c r="B165" s="83" t="str">
        <f>CONCATENATE("Тариф на тепловую энергию в размере ",$K$17," руб./Гкал (с НДС) утвержден Приказом Министерства тарифной политики Красноярского края ",AH165," № ",AI165)</f>
        <v>Тариф на тепловую энергию в размере 6752,83 руб./Гкал (с НДС) утвержден Приказом Министерства тарифной политики Красноярского края от 15.12.2016 г. № 618-п</v>
      </c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10"/>
      <c r="AH165" s="31" t="s">
        <v>66</v>
      </c>
      <c r="AI165" s="24" t="s">
        <v>67</v>
      </c>
    </row>
    <row r="166" spans="1:39" ht="37.5" customHeight="1" hidden="1">
      <c r="A166" s="9">
        <v>2</v>
      </c>
      <c r="B166" s="84" t="s">
        <v>64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10"/>
      <c r="AL166" s="75"/>
      <c r="AM166" s="76"/>
    </row>
    <row r="167" spans="1:31" ht="31.5" customHeight="1" hidden="1">
      <c r="A167" s="9">
        <v>3</v>
      </c>
      <c r="B167" s="163" t="s">
        <v>86</v>
      </c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</row>
    <row r="168" spans="1:36" ht="12.75">
      <c r="A168" s="32" t="s">
        <v>47</v>
      </c>
      <c r="AJ168" s="13"/>
    </row>
    <row r="169" spans="1:36" ht="12.75">
      <c r="A169" s="33" t="s">
        <v>48</v>
      </c>
      <c r="Y169" s="164"/>
      <c r="Z169" s="164"/>
      <c r="AA169" s="164"/>
      <c r="AB169" s="164"/>
      <c r="AJ169" s="13"/>
    </row>
  </sheetData>
  <sheetProtection/>
  <mergeCells count="627">
    <mergeCell ref="A11:X11"/>
    <mergeCell ref="A12:X12"/>
    <mergeCell ref="A14:B14"/>
    <mergeCell ref="C14:H14"/>
    <mergeCell ref="A5:AE5"/>
    <mergeCell ref="A8:AE8"/>
    <mergeCell ref="A10:AE10"/>
    <mergeCell ref="A6:AE6"/>
    <mergeCell ref="A7:AD7"/>
    <mergeCell ref="A9:AE9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24:B24"/>
    <mergeCell ref="A25:B25"/>
    <mergeCell ref="T17:X17"/>
    <mergeCell ref="A21:AE21"/>
    <mergeCell ref="A16:B17"/>
    <mergeCell ref="I16:J16"/>
    <mergeCell ref="K16:N16"/>
    <mergeCell ref="O16:S16"/>
    <mergeCell ref="T16:X16"/>
    <mergeCell ref="I17:J17"/>
    <mergeCell ref="O25:S25"/>
    <mergeCell ref="T25:X25"/>
    <mergeCell ref="C24:H24"/>
    <mergeCell ref="I24:J24"/>
    <mergeCell ref="K24:N24"/>
    <mergeCell ref="O24:S24"/>
    <mergeCell ref="T24:X24"/>
    <mergeCell ref="I28:J28"/>
    <mergeCell ref="K28:N28"/>
    <mergeCell ref="O28:S28"/>
    <mergeCell ref="T28:X28"/>
    <mergeCell ref="A26:B27"/>
    <mergeCell ref="C26:G27"/>
    <mergeCell ref="I26:J26"/>
    <mergeCell ref="A28:B29"/>
    <mergeCell ref="C28:G29"/>
    <mergeCell ref="I29:J29"/>
    <mergeCell ref="A33:B33"/>
    <mergeCell ref="C33:H33"/>
    <mergeCell ref="I33:J33"/>
    <mergeCell ref="K33:N33"/>
    <mergeCell ref="O33:S33"/>
    <mergeCell ref="T33:X33"/>
    <mergeCell ref="K37:N37"/>
    <mergeCell ref="O37:S37"/>
    <mergeCell ref="T37:X37"/>
    <mergeCell ref="A36:B37"/>
    <mergeCell ref="I36:J36"/>
    <mergeCell ref="K36:N36"/>
    <mergeCell ref="O36:S36"/>
    <mergeCell ref="T36:X36"/>
    <mergeCell ref="A41:B41"/>
    <mergeCell ref="C41:H41"/>
    <mergeCell ref="I41:J41"/>
    <mergeCell ref="K41:N41"/>
    <mergeCell ref="O41:S41"/>
    <mergeCell ref="T41:X41"/>
    <mergeCell ref="C42:H42"/>
    <mergeCell ref="I42:J42"/>
    <mergeCell ref="K42:N42"/>
    <mergeCell ref="O42:S42"/>
    <mergeCell ref="T42:X42"/>
    <mergeCell ref="A42:B42"/>
    <mergeCell ref="A45:B46"/>
    <mergeCell ref="C45:G46"/>
    <mergeCell ref="I43:J43"/>
    <mergeCell ref="K43:N43"/>
    <mergeCell ref="O43:S43"/>
    <mergeCell ref="T43:X43"/>
    <mergeCell ref="C43:G44"/>
    <mergeCell ref="A43:B44"/>
    <mergeCell ref="C49:H49"/>
    <mergeCell ref="I49:J49"/>
    <mergeCell ref="K49:N49"/>
    <mergeCell ref="O49:S49"/>
    <mergeCell ref="T49:X49"/>
    <mergeCell ref="I46:J46"/>
    <mergeCell ref="K46:N46"/>
    <mergeCell ref="O46:S46"/>
    <mergeCell ref="T46:X46"/>
    <mergeCell ref="I52:J52"/>
    <mergeCell ref="K52:N52"/>
    <mergeCell ref="O52:S52"/>
    <mergeCell ref="T52:X52"/>
    <mergeCell ref="A51:B52"/>
    <mergeCell ref="C51:G52"/>
    <mergeCell ref="T58:X58"/>
    <mergeCell ref="I54:J54"/>
    <mergeCell ref="K54:N54"/>
    <mergeCell ref="O54:S54"/>
    <mergeCell ref="T54:X54"/>
    <mergeCell ref="I53:J53"/>
    <mergeCell ref="K53:N53"/>
    <mergeCell ref="O53:S53"/>
    <mergeCell ref="T53:X53"/>
    <mergeCell ref="A56:AE56"/>
    <mergeCell ref="A59:B60"/>
    <mergeCell ref="I59:J59"/>
    <mergeCell ref="K59:N59"/>
    <mergeCell ref="O59:S59"/>
    <mergeCell ref="T59:X59"/>
    <mergeCell ref="A58:B58"/>
    <mergeCell ref="C58:H58"/>
    <mergeCell ref="I58:J58"/>
    <mergeCell ref="K58:N58"/>
    <mergeCell ref="O58:S58"/>
    <mergeCell ref="I61:J61"/>
    <mergeCell ref="K61:N61"/>
    <mergeCell ref="O61:S61"/>
    <mergeCell ref="T61:X61"/>
    <mergeCell ref="C59:G60"/>
    <mergeCell ref="AG59:AG60"/>
    <mergeCell ref="I60:J60"/>
    <mergeCell ref="K60:N60"/>
    <mergeCell ref="O60:S60"/>
    <mergeCell ref="T60:X60"/>
    <mergeCell ref="A65:B65"/>
    <mergeCell ref="C65:H65"/>
    <mergeCell ref="I65:J65"/>
    <mergeCell ref="K65:N65"/>
    <mergeCell ref="O65:S65"/>
    <mergeCell ref="T65:X65"/>
    <mergeCell ref="AJ67:AJ68"/>
    <mergeCell ref="AL67:AL68"/>
    <mergeCell ref="C66:H66"/>
    <mergeCell ref="I66:J66"/>
    <mergeCell ref="K66:N66"/>
    <mergeCell ref="O66:S66"/>
    <mergeCell ref="T66:X66"/>
    <mergeCell ref="AG69:AG70"/>
    <mergeCell ref="I67:J67"/>
    <mergeCell ref="K67:N67"/>
    <mergeCell ref="O67:S67"/>
    <mergeCell ref="T67:X67"/>
    <mergeCell ref="T68:X68"/>
    <mergeCell ref="AG75:AG76"/>
    <mergeCell ref="C73:H73"/>
    <mergeCell ref="I73:J73"/>
    <mergeCell ref="K73:N73"/>
    <mergeCell ref="O73:S73"/>
    <mergeCell ref="T73:X73"/>
    <mergeCell ref="T74:X74"/>
    <mergeCell ref="T18:X18"/>
    <mergeCell ref="A82:B82"/>
    <mergeCell ref="C82:H82"/>
    <mergeCell ref="I82:J82"/>
    <mergeCell ref="I78:J78"/>
    <mergeCell ref="K78:N78"/>
    <mergeCell ref="O78:S78"/>
    <mergeCell ref="T78:X78"/>
    <mergeCell ref="I77:J77"/>
    <mergeCell ref="K77:N77"/>
    <mergeCell ref="C16:G17"/>
    <mergeCell ref="A18:B19"/>
    <mergeCell ref="C18:G19"/>
    <mergeCell ref="I18:J18"/>
    <mergeCell ref="K18:N18"/>
    <mergeCell ref="O18:S18"/>
    <mergeCell ref="K17:N17"/>
    <mergeCell ref="O17:S17"/>
    <mergeCell ref="I19:J19"/>
    <mergeCell ref="K19:N19"/>
    <mergeCell ref="O19:S19"/>
    <mergeCell ref="T19:X19"/>
    <mergeCell ref="A22:AE22"/>
    <mergeCell ref="A23:AE23"/>
    <mergeCell ref="K26:N26"/>
    <mergeCell ref="O26:S26"/>
    <mergeCell ref="T26:X26"/>
    <mergeCell ref="C25:H25"/>
    <mergeCell ref="I25:J25"/>
    <mergeCell ref="K25:N25"/>
    <mergeCell ref="AG26:AG27"/>
    <mergeCell ref="AJ26:AJ27"/>
    <mergeCell ref="AL26:AL27"/>
    <mergeCell ref="I27:J27"/>
    <mergeCell ref="K27:N27"/>
    <mergeCell ref="O27:S27"/>
    <mergeCell ref="T27:X27"/>
    <mergeCell ref="K29:N29"/>
    <mergeCell ref="O29:S29"/>
    <mergeCell ref="T29:X29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4:B35"/>
    <mergeCell ref="C34:G35"/>
    <mergeCell ref="I35:J35"/>
    <mergeCell ref="K35:N35"/>
    <mergeCell ref="O35:S35"/>
    <mergeCell ref="T35:X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A40:AE40"/>
    <mergeCell ref="AF40:AG40"/>
    <mergeCell ref="AG36:AG37"/>
    <mergeCell ref="AJ36:AJ37"/>
    <mergeCell ref="AL36:AL37"/>
    <mergeCell ref="I37:J37"/>
    <mergeCell ref="AG45:AG46"/>
    <mergeCell ref="AJ45:AJ46"/>
    <mergeCell ref="AJ43:AJ44"/>
    <mergeCell ref="AL43:AL44"/>
    <mergeCell ref="I44:J44"/>
    <mergeCell ref="K44:N44"/>
    <mergeCell ref="O44:S44"/>
    <mergeCell ref="T44:X44"/>
    <mergeCell ref="AG43:AG44"/>
    <mergeCell ref="O50:S50"/>
    <mergeCell ref="T50:X50"/>
    <mergeCell ref="I45:J45"/>
    <mergeCell ref="K45:N45"/>
    <mergeCell ref="O45:S45"/>
    <mergeCell ref="T45:X45"/>
    <mergeCell ref="AG51:AG52"/>
    <mergeCell ref="AJ51:AJ52"/>
    <mergeCell ref="AL45:AL46"/>
    <mergeCell ref="A48:AE48"/>
    <mergeCell ref="AF48:AG48"/>
    <mergeCell ref="A49:B49"/>
    <mergeCell ref="A50:B50"/>
    <mergeCell ref="C50:H50"/>
    <mergeCell ref="I50:J50"/>
    <mergeCell ref="K50:N50"/>
    <mergeCell ref="AL51:AL52"/>
    <mergeCell ref="A53:B54"/>
    <mergeCell ref="C53:G54"/>
    <mergeCell ref="AG53:AG54"/>
    <mergeCell ref="AJ53:AJ54"/>
    <mergeCell ref="AL53:AL54"/>
    <mergeCell ref="I51:J51"/>
    <mergeCell ref="K51:N51"/>
    <mergeCell ref="O51:S51"/>
    <mergeCell ref="T51:X51"/>
    <mergeCell ref="AF56:AG56"/>
    <mergeCell ref="A57:B57"/>
    <mergeCell ref="C57:H57"/>
    <mergeCell ref="I57:J57"/>
    <mergeCell ref="K57:N57"/>
    <mergeCell ref="O57:S57"/>
    <mergeCell ref="T57:X57"/>
    <mergeCell ref="AJ59:AJ60"/>
    <mergeCell ref="AL59:AL60"/>
    <mergeCell ref="A61:B62"/>
    <mergeCell ref="C61:G62"/>
    <mergeCell ref="AG61:AG62"/>
    <mergeCell ref="AJ61:AJ62"/>
    <mergeCell ref="AL61:AL62"/>
    <mergeCell ref="I62:J62"/>
    <mergeCell ref="K62:N62"/>
    <mergeCell ref="O62:S62"/>
    <mergeCell ref="T62:X62"/>
    <mergeCell ref="A64:AE64"/>
    <mergeCell ref="AF64:AG64"/>
    <mergeCell ref="A66:B66"/>
    <mergeCell ref="A67:B68"/>
    <mergeCell ref="C67:G68"/>
    <mergeCell ref="AG67:AG68"/>
    <mergeCell ref="I68:J68"/>
    <mergeCell ref="K68:N68"/>
    <mergeCell ref="O68:S68"/>
    <mergeCell ref="A69:B70"/>
    <mergeCell ref="C69:G70"/>
    <mergeCell ref="I69:J69"/>
    <mergeCell ref="K69:N69"/>
    <mergeCell ref="O69:S69"/>
    <mergeCell ref="T69:X69"/>
    <mergeCell ref="I70:J70"/>
    <mergeCell ref="K70:N70"/>
    <mergeCell ref="O70:S70"/>
    <mergeCell ref="T70:X70"/>
    <mergeCell ref="AJ69:AJ70"/>
    <mergeCell ref="AL69:AL70"/>
    <mergeCell ref="A72:AE72"/>
    <mergeCell ref="AF72:AG72"/>
    <mergeCell ref="A73:B73"/>
    <mergeCell ref="A74:B74"/>
    <mergeCell ref="C74:H74"/>
    <mergeCell ref="I74:J74"/>
    <mergeCell ref="K74:N74"/>
    <mergeCell ref="O74:S74"/>
    <mergeCell ref="A75:B76"/>
    <mergeCell ref="C75:G76"/>
    <mergeCell ref="I75:J75"/>
    <mergeCell ref="K75:N75"/>
    <mergeCell ref="O75:S75"/>
    <mergeCell ref="T75:X75"/>
    <mergeCell ref="I76:J76"/>
    <mergeCell ref="K76:N76"/>
    <mergeCell ref="O76:S76"/>
    <mergeCell ref="AJ75:AJ76"/>
    <mergeCell ref="AL75:AL76"/>
    <mergeCell ref="A77:B78"/>
    <mergeCell ref="C77:G78"/>
    <mergeCell ref="AG77:AG78"/>
    <mergeCell ref="AJ77:AJ78"/>
    <mergeCell ref="AL77:AL78"/>
    <mergeCell ref="O77:S77"/>
    <mergeCell ref="T77:X77"/>
    <mergeCell ref="T76:X76"/>
    <mergeCell ref="A80:AE80"/>
    <mergeCell ref="AF80:AG80"/>
    <mergeCell ref="A81:B81"/>
    <mergeCell ref="C81:H81"/>
    <mergeCell ref="I81:J81"/>
    <mergeCell ref="K81:N81"/>
    <mergeCell ref="O81:S81"/>
    <mergeCell ref="T81:X81"/>
    <mergeCell ref="K82:N82"/>
    <mergeCell ref="O82:S82"/>
    <mergeCell ref="T82:X82"/>
    <mergeCell ref="A83:B84"/>
    <mergeCell ref="C83:G84"/>
    <mergeCell ref="I83:J83"/>
    <mergeCell ref="K83:N83"/>
    <mergeCell ref="O83:S83"/>
    <mergeCell ref="T83:X83"/>
    <mergeCell ref="AG83:AG84"/>
    <mergeCell ref="AJ83:AJ84"/>
    <mergeCell ref="AL83:AL84"/>
    <mergeCell ref="I84:J84"/>
    <mergeCell ref="K84:N84"/>
    <mergeCell ref="O84:S84"/>
    <mergeCell ref="T84:X84"/>
    <mergeCell ref="A85:B86"/>
    <mergeCell ref="C85:G86"/>
    <mergeCell ref="I85:J85"/>
    <mergeCell ref="K85:N85"/>
    <mergeCell ref="O85:S85"/>
    <mergeCell ref="T85:X85"/>
    <mergeCell ref="AG85:AG86"/>
    <mergeCell ref="AJ85:AJ86"/>
    <mergeCell ref="AL85:AL86"/>
    <mergeCell ref="I86:J86"/>
    <mergeCell ref="K86:N86"/>
    <mergeCell ref="O86:S86"/>
    <mergeCell ref="T86:X86"/>
    <mergeCell ref="A88:AE88"/>
    <mergeCell ref="AF88:AG88"/>
    <mergeCell ref="A89:B89"/>
    <mergeCell ref="C89:H89"/>
    <mergeCell ref="I89:J89"/>
    <mergeCell ref="K89:N89"/>
    <mergeCell ref="O89:S89"/>
    <mergeCell ref="T89:X89"/>
    <mergeCell ref="A90:B90"/>
    <mergeCell ref="C90:H90"/>
    <mergeCell ref="I90:J90"/>
    <mergeCell ref="K90:N90"/>
    <mergeCell ref="O90:S90"/>
    <mergeCell ref="T90:X90"/>
    <mergeCell ref="A91:B92"/>
    <mergeCell ref="C91:G92"/>
    <mergeCell ref="I91:J91"/>
    <mergeCell ref="K91:N91"/>
    <mergeCell ref="O91:S91"/>
    <mergeCell ref="T91:X91"/>
    <mergeCell ref="AG91:AG92"/>
    <mergeCell ref="AJ91:AJ92"/>
    <mergeCell ref="AL91:AL92"/>
    <mergeCell ref="I92:J92"/>
    <mergeCell ref="K92:N92"/>
    <mergeCell ref="O92:S92"/>
    <mergeCell ref="T92:X92"/>
    <mergeCell ref="A93:B94"/>
    <mergeCell ref="C93:G94"/>
    <mergeCell ref="I93:J93"/>
    <mergeCell ref="K93:N93"/>
    <mergeCell ref="O93:S93"/>
    <mergeCell ref="T93:X93"/>
    <mergeCell ref="AG93:AG94"/>
    <mergeCell ref="AJ93:AJ94"/>
    <mergeCell ref="AL93:AL94"/>
    <mergeCell ref="I94:J94"/>
    <mergeCell ref="K94:N94"/>
    <mergeCell ref="O94:S94"/>
    <mergeCell ref="T94:X94"/>
    <mergeCell ref="A96:AE96"/>
    <mergeCell ref="AF96:AG96"/>
    <mergeCell ref="A97:B97"/>
    <mergeCell ref="C97:H97"/>
    <mergeCell ref="I97:J97"/>
    <mergeCell ref="K97:N97"/>
    <mergeCell ref="O97:S97"/>
    <mergeCell ref="T97:X97"/>
    <mergeCell ref="A98:B98"/>
    <mergeCell ref="C98:H98"/>
    <mergeCell ref="I98:J98"/>
    <mergeCell ref="K98:N98"/>
    <mergeCell ref="O98:S98"/>
    <mergeCell ref="T98:X98"/>
    <mergeCell ref="A99:B100"/>
    <mergeCell ref="C99:G100"/>
    <mergeCell ref="I99:J99"/>
    <mergeCell ref="K99:N99"/>
    <mergeCell ref="O99:S99"/>
    <mergeCell ref="T99:X99"/>
    <mergeCell ref="AG99:AG100"/>
    <mergeCell ref="AJ99:AJ100"/>
    <mergeCell ref="AL99:AL100"/>
    <mergeCell ref="I100:J100"/>
    <mergeCell ref="K100:N100"/>
    <mergeCell ref="O100:S100"/>
    <mergeCell ref="T100:X100"/>
    <mergeCell ref="AJ101:AJ102"/>
    <mergeCell ref="AL101:AL102"/>
    <mergeCell ref="I102:J102"/>
    <mergeCell ref="K102:N102"/>
    <mergeCell ref="O102:S102"/>
    <mergeCell ref="T102:X102"/>
    <mergeCell ref="I101:J101"/>
    <mergeCell ref="K101:N101"/>
    <mergeCell ref="O101:S101"/>
    <mergeCell ref="T101:X101"/>
    <mergeCell ref="A112:AE112"/>
    <mergeCell ref="A107:B107"/>
    <mergeCell ref="C107:H107"/>
    <mergeCell ref="I107:J107"/>
    <mergeCell ref="K107:N107"/>
    <mergeCell ref="AG101:AG102"/>
    <mergeCell ref="A101:B102"/>
    <mergeCell ref="C101:G102"/>
    <mergeCell ref="A104:AE104"/>
    <mergeCell ref="A105:AE105"/>
    <mergeCell ref="O135:S135"/>
    <mergeCell ref="T135:X135"/>
    <mergeCell ref="I136:AE136"/>
    <mergeCell ref="I131:N131"/>
    <mergeCell ref="O131:S131"/>
    <mergeCell ref="T131:X131"/>
    <mergeCell ref="O139:S139"/>
    <mergeCell ref="T139:X139"/>
    <mergeCell ref="I140:AE140"/>
    <mergeCell ref="A133:H134"/>
    <mergeCell ref="I133:N133"/>
    <mergeCell ref="O133:S133"/>
    <mergeCell ref="T133:X133"/>
    <mergeCell ref="I134:AE134"/>
    <mergeCell ref="A135:H136"/>
    <mergeCell ref="I135:N135"/>
    <mergeCell ref="I141:N141"/>
    <mergeCell ref="O141:S141"/>
    <mergeCell ref="I142:AE142"/>
    <mergeCell ref="A137:H138"/>
    <mergeCell ref="I137:N137"/>
    <mergeCell ref="O137:S137"/>
    <mergeCell ref="T137:X137"/>
    <mergeCell ref="I138:AE138"/>
    <mergeCell ref="A139:H140"/>
    <mergeCell ref="I139:N139"/>
    <mergeCell ref="A106:B106"/>
    <mergeCell ref="C106:H106"/>
    <mergeCell ref="I106:J106"/>
    <mergeCell ref="K106:N106"/>
    <mergeCell ref="O106:S106"/>
    <mergeCell ref="T106:X106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A110:B111"/>
    <mergeCell ref="C110:G111"/>
    <mergeCell ref="I110:J110"/>
    <mergeCell ref="K110:N110"/>
    <mergeCell ref="O110:S110"/>
    <mergeCell ref="T110:X110"/>
    <mergeCell ref="AG110:AG111"/>
    <mergeCell ref="AJ110:AJ111"/>
    <mergeCell ref="AL110:AL111"/>
    <mergeCell ref="I111:J111"/>
    <mergeCell ref="K111:N111"/>
    <mergeCell ref="O111:S111"/>
    <mergeCell ref="T111:X111"/>
    <mergeCell ref="AF112:AG112"/>
    <mergeCell ref="A113:B114"/>
    <mergeCell ref="C113:G114"/>
    <mergeCell ref="I113:J113"/>
    <mergeCell ref="K113:N113"/>
    <mergeCell ref="AG113:AG114"/>
    <mergeCell ref="O114:S114"/>
    <mergeCell ref="T114:X114"/>
    <mergeCell ref="O113:S113"/>
    <mergeCell ref="T113:X113"/>
    <mergeCell ref="AJ113:AJ114"/>
    <mergeCell ref="AL113:AL114"/>
    <mergeCell ref="I114:J114"/>
    <mergeCell ref="K114:N114"/>
    <mergeCell ref="A115:B116"/>
    <mergeCell ref="C115:G116"/>
    <mergeCell ref="I115:J115"/>
    <mergeCell ref="K115:N115"/>
    <mergeCell ref="AG115:AG116"/>
    <mergeCell ref="AJ115:AJ116"/>
    <mergeCell ref="AL115:AL116"/>
    <mergeCell ref="I116:J116"/>
    <mergeCell ref="K116:N116"/>
    <mergeCell ref="O116:S116"/>
    <mergeCell ref="T116:X116"/>
    <mergeCell ref="A117:AE117"/>
    <mergeCell ref="O115:S115"/>
    <mergeCell ref="T115:X115"/>
    <mergeCell ref="A118:B119"/>
    <mergeCell ref="C118:G119"/>
    <mergeCell ref="I118:J118"/>
    <mergeCell ref="K118:N118"/>
    <mergeCell ref="O118:S118"/>
    <mergeCell ref="T118:X118"/>
    <mergeCell ref="O119:S119"/>
    <mergeCell ref="T119:X119"/>
    <mergeCell ref="AG118:AG119"/>
    <mergeCell ref="AJ118:AJ119"/>
    <mergeCell ref="AL118:AL119"/>
    <mergeCell ref="I119:J119"/>
    <mergeCell ref="K119:N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B123:AE123"/>
    <mergeCell ref="B124:AE124"/>
    <mergeCell ref="B125:AE125"/>
    <mergeCell ref="B126:AE126"/>
    <mergeCell ref="A128:AE128"/>
    <mergeCell ref="A129:AE129"/>
    <mergeCell ref="I144:AE144"/>
    <mergeCell ref="A130:H131"/>
    <mergeCell ref="I130:N130"/>
    <mergeCell ref="O130:S130"/>
    <mergeCell ref="T130:X130"/>
    <mergeCell ref="A132:H132"/>
    <mergeCell ref="I132:N132"/>
    <mergeCell ref="O132:S132"/>
    <mergeCell ref="T132:X132"/>
    <mergeCell ref="A141:H142"/>
    <mergeCell ref="A147:H148"/>
    <mergeCell ref="I147:N147"/>
    <mergeCell ref="O147:S147"/>
    <mergeCell ref="T147:X147"/>
    <mergeCell ref="I148:AE148"/>
    <mergeCell ref="T141:X141"/>
    <mergeCell ref="A143:H144"/>
    <mergeCell ref="I143:N143"/>
    <mergeCell ref="O143:S143"/>
    <mergeCell ref="T143:X143"/>
    <mergeCell ref="A151:H152"/>
    <mergeCell ref="I151:N151"/>
    <mergeCell ref="O151:S151"/>
    <mergeCell ref="T151:X151"/>
    <mergeCell ref="I152:AE152"/>
    <mergeCell ref="A145:H146"/>
    <mergeCell ref="I145:N145"/>
    <mergeCell ref="O145:S145"/>
    <mergeCell ref="T145:X145"/>
    <mergeCell ref="I146:AE146"/>
    <mergeCell ref="A155:H156"/>
    <mergeCell ref="I155:N155"/>
    <mergeCell ref="O155:S155"/>
    <mergeCell ref="T155:X155"/>
    <mergeCell ref="I156:AE156"/>
    <mergeCell ref="A149:H150"/>
    <mergeCell ref="I149:N149"/>
    <mergeCell ref="O149:S149"/>
    <mergeCell ref="T149:X149"/>
    <mergeCell ref="I150:AE150"/>
    <mergeCell ref="A159:H160"/>
    <mergeCell ref="I159:N159"/>
    <mergeCell ref="O159:S159"/>
    <mergeCell ref="T159:Y159"/>
    <mergeCell ref="Z159:AE159"/>
    <mergeCell ref="A153:H154"/>
    <mergeCell ref="I153:N153"/>
    <mergeCell ref="O153:S153"/>
    <mergeCell ref="T153:X153"/>
    <mergeCell ref="I154:AE154"/>
    <mergeCell ref="I160:AE160"/>
    <mergeCell ref="B165:AE165"/>
    <mergeCell ref="B166:AE166"/>
    <mergeCell ref="B167:AE167"/>
    <mergeCell ref="Y169:AB169"/>
    <mergeCell ref="A157:H158"/>
    <mergeCell ref="I157:N157"/>
    <mergeCell ref="O157:S157"/>
    <mergeCell ref="T157:X157"/>
    <mergeCell ref="I158:AE1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2014-03-24T09:45:33Z</dcterms:created>
  <dcterms:modified xsi:type="dcterms:W3CDTF">2024-02-09T09:32:36Z</dcterms:modified>
  <cp:category/>
  <cp:version/>
  <cp:contentType/>
  <cp:contentStatus/>
</cp:coreProperties>
</file>