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платные услуги_11.02.2019" sheetId="1" r:id="rId1"/>
  </sheets>
  <definedNames>
    <definedName name="_xlnm.Print_Titles" localSheetId="0">'платные услуги_11.02.2019'!$5:$5</definedName>
    <definedName name="_xlnm.Print_Area" localSheetId="0">'платные услуги_11.02.2019'!$A$1:$D$88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C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по закону больше нельзя</t>
        </r>
      </text>
    </comment>
  </commentList>
</comments>
</file>

<file path=xl/sharedStrings.xml><?xml version="1.0" encoding="utf-8"?>
<sst xmlns="http://schemas.openxmlformats.org/spreadsheetml/2006/main" count="94" uniqueCount="92">
  <si>
    <t>ПЛАТНЫЕ УСЛУГИ</t>
  </si>
  <si>
    <t>№</t>
  </si>
  <si>
    <t>Наименование</t>
  </si>
  <si>
    <t>Сумма с НДС, руб.</t>
  </si>
  <si>
    <t>I. Услуги по электрической энергии</t>
  </si>
  <si>
    <t>Вызов специалиста по сбыту электрической энергии МУП "ШТЭС" для принятия, опломбировки прибора учета электрической энергии
без учета транспортных расходов</t>
  </si>
  <si>
    <t>Вызов специалиста по сбыту электрической энергии МУП "ШТЭС" для принятия, опломбировки прибора учета электрической энергии
с учетом транспортных расходов</t>
  </si>
  <si>
    <t>Вызов электромонтера по ремонту и обслуживанию электрооборудования    без учета транспортных расходов</t>
  </si>
  <si>
    <t>Вызов электромонтера по ремонту и обслуживанию электрооборудования   с учетом транспортных расходов</t>
  </si>
  <si>
    <t>Замена трансформаторов тока ТК-20, Т-0,66, ТТИ, ТК-40 (в кол-ве 1 шт.)    без учета стоимости поверки</t>
  </si>
  <si>
    <r>
      <t xml:space="preserve">Испытания 1 единицы средств защиты: </t>
    </r>
    <r>
      <rPr>
        <b/>
        <sz val="11"/>
        <rFont val="Arial Cyr"/>
        <family val="0"/>
      </rPr>
      <t>перчатки диэлектрические, обувь специальная диэлектрическая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</si>
  <si>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инструмент ручной изолирующий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</si>
  <si>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указатель напряжения выше 1000 В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</si>
  <si>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указатель напряжения до 1000 В</t>
    </r>
  </si>
  <si>
    <t>Определение сопротивления заземляющих устройств</t>
  </si>
  <si>
    <r>
      <t xml:space="preserve">Отключение ввода от объекта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</si>
  <si>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t>Переоформление документов о технологическом присоединении к электрическим сетям</t>
  </si>
  <si>
    <r>
      <t xml:space="preserve">Подключение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</si>
  <si>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</si>
  <si>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Красный Хутор</t>
    </r>
    <r>
      <rPr>
        <sz val="11"/>
        <rFont val="Arial Cyr"/>
        <family val="0"/>
      </rPr>
      <t xml:space="preserve"> для</t>
    </r>
    <r>
      <rPr>
        <b/>
        <i/>
        <sz val="11"/>
        <rFont val="Arial Cyr"/>
        <family val="0"/>
      </rPr>
      <t xml:space="preserve"> ФИЗИЧЕСКИХ ЛИЦ
за одну заявку 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</si>
  <si>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Сизая</t>
    </r>
    <r>
      <rPr>
        <sz val="11"/>
        <rFont val="Arial Cyr"/>
        <family val="0"/>
      </rPr>
      <t xml:space="preserve">
для</t>
    </r>
    <r>
      <rPr>
        <b/>
        <i/>
        <sz val="11"/>
        <rFont val="Arial Cyr"/>
        <family val="0"/>
      </rPr>
      <t xml:space="preserve"> ФИЗИЧЕСКИХ ЛИЦ </t>
    </r>
    <r>
      <rPr>
        <sz val="11"/>
        <rFont val="Arial Cyr"/>
        <family val="0"/>
      </rPr>
      <t>(для объектов, бывших в эксплуатации)</t>
    </r>
  </si>
  <si>
    <t>Проверка значения силы тока срабатывания максимальных расцепителей автоматических выключателей</t>
  </si>
  <si>
    <t>Проверка наличия цепи между заземлителями и заземляемыми элементами  (металлосвязь)</t>
  </si>
  <si>
    <t>Проверка срабатывания защиты при системе с глухозаземленной нейтралью (проверка сопротивления петли "фаза-ноль")</t>
  </si>
  <si>
    <t>Программирование приборов учета электрической энергии</t>
  </si>
  <si>
    <t>Устройство повторного заземления с использованием автовышки</t>
  </si>
  <si>
    <t>Монтаж 1-фазного щита учета</t>
  </si>
  <si>
    <t>по факту выполненных работ</t>
  </si>
  <si>
    <t>Монтаж 3-фазного щита учета</t>
  </si>
  <si>
    <t>Монтаж электропроводки, розеток, выключателей</t>
  </si>
  <si>
    <t>Монтаж / замена автоматов</t>
  </si>
  <si>
    <t>Монтаж / замена светильников для люминисцентных ламп и ламп накаливания</t>
  </si>
  <si>
    <t>Монтаж / замена кабельных вводов</t>
  </si>
  <si>
    <t>II. Услуги по тепловой энергии</t>
  </si>
  <si>
    <t>Установка прибора учета расхода воды 1 шт.</t>
  </si>
  <si>
    <t>Замена прибора учета расхода воды 2 шт.</t>
  </si>
  <si>
    <t>Установка прибора учета расхода воды 2 шт.</t>
  </si>
  <si>
    <t>Гидравлическая промывка внутренней системы отопления</t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</si>
  <si>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(с учетом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</si>
  <si>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</si>
  <si>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(с учетом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</si>
  <si>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</si>
  <si>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>для ЮРИДИЧЕСКИХ ЛИЦ</t>
    </r>
    <r>
      <rPr>
        <sz val="11"/>
        <rFont val="Arial Cyr"/>
        <family val="0"/>
      </rPr>
      <t xml:space="preserve">
(с учетом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</si>
  <si>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(без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</si>
  <si>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(с учетом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</si>
  <si>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ЮРИДИЧЕСКИХ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</si>
  <si>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t>Установка водонагревательного бака (без учета стоимости материалов)</t>
  </si>
  <si>
    <t>Установка водонагревательного бака (с учетом стоимости материалов)</t>
  </si>
  <si>
    <t>Дата
утверждения</t>
  </si>
  <si>
    <t>Перепрограммирование приборов учета электрической энергии</t>
  </si>
  <si>
    <t xml:space="preserve">Работа электростанции ЭД 200 Т400-1 РКМ 1 (за 1 час) </t>
  </si>
  <si>
    <t xml:space="preserve">Работа электростанции ЭД 100 Т400-1 РПМ 2 (за 1 час) </t>
  </si>
  <si>
    <t>Замена прибора учета расхода воды 1 шт./ для юридических лиц</t>
  </si>
  <si>
    <t>Замена прибора учета расхода воды 1 шт./ для физических лиц</t>
  </si>
  <si>
    <t>на 11.02.2019г.</t>
  </si>
  <si>
    <t>Ранее действовали</t>
  </si>
  <si>
    <t>рост</t>
  </si>
  <si>
    <t>Отдел ПТО</t>
  </si>
  <si>
    <t>Участок АСКУЭ</t>
  </si>
  <si>
    <t>Участок электрических сетей</t>
  </si>
  <si>
    <t>Высоковольтные испытания опорной и проходной изоляции РУ-10 кВ, ТП, РП, силовых трансформаторов, кабельных линий 10 кВ (с использованием лаборатории)</t>
  </si>
  <si>
    <t>Измерение сопротивления изоляции электрооборудования напряжением до 1000 В с использованием лаборатории</t>
  </si>
  <si>
    <r>
      <t xml:space="preserve">Комплексные замеры и испытания электрооборудования с использованием лаборатории </t>
    </r>
    <r>
      <rPr>
        <b/>
        <i/>
        <sz val="11"/>
        <rFont val="Arial Cyr"/>
        <family val="0"/>
      </rPr>
      <t>для ФИЗИЧЕСКИХ ЛИЦ</t>
    </r>
  </si>
  <si>
    <r>
      <t xml:space="preserve">Комплексные замеры и испытания электрооборудования с использованием лаборатории </t>
    </r>
    <r>
      <rPr>
        <b/>
        <i/>
        <sz val="11"/>
        <rFont val="Arial Cyr"/>
        <family val="0"/>
      </rPr>
      <t>для ЮРИДИЧЕСКИХ ЛИЦ</t>
    </r>
  </si>
  <si>
    <t>Определение места повреждения КЛ 10 кВ  с использованием лаборатории</t>
  </si>
  <si>
    <t>Участок РЭО</t>
  </si>
  <si>
    <r>
      <t xml:space="preserve">Подключение ввода к объекту электроснабжения </t>
    </r>
    <r>
      <rPr>
        <b/>
        <sz val="11"/>
        <rFont val="Arial Cyr"/>
        <family val="0"/>
      </rPr>
      <t xml:space="preserve">без использования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</si>
  <si>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ввода к объекту электроснабжения </t>
    </r>
    <r>
      <rPr>
        <b/>
        <sz val="11"/>
        <rFont val="Arial Cyr"/>
        <family val="0"/>
      </rPr>
      <t xml:space="preserve">без использования автовышки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(для объектов, бывших в эксплуатации)</t>
    </r>
  </si>
  <si>
    <t>Устройство повторного заземления без использования автовышки для 1ф ввода</t>
  </si>
  <si>
    <t>Устройство контура заземления без использования автовышки для 3ф ввода</t>
  </si>
  <si>
    <t>По вопросам оказания иных видов услуг по электрической энергии, не указанных в перечне, обращаться по тел. 3-38-37;  3-41-35</t>
  </si>
  <si>
    <t>Отдел тепловой инспекции</t>
  </si>
  <si>
    <t>Вызов техника по тепловой инспекции МУП "ШТЭС" для опломбировки счетчика горячей воды в п.Шушенское
повторно, в связи с нарушением пломбы по вине абонента или третьих лиц  /без учета транспортных расходов/</t>
  </si>
  <si>
    <t>Вызов техника по тепловой инспекции МУП "ШТЭС" для опломбировки счетчика горячей воды в п.Шушенское
повторно, в связи с нарушением пломбы по вине абонента или третьих лиц  /с учетом транспортных расходов/</t>
  </si>
  <si>
    <t>Вызов техника по тепловой инспекции МУП "ШТЭС" для опломбировки счетчика горячей воды в п.Ильичево
повторно, в связи с нарушением пломбы по вине абонента или третьих лиц  /в том числе транспортные расходы 227руб/</t>
  </si>
  <si>
    <t>Вызов техника по тепловой инспекции МУП "ШТЭС" для опломбировки счетчиков горячей воды (2 шт.) в п.Шушенское
повторно, в связи с нарушением пломбы по вине абонента или третьих лиц  /без учета транспортных расходов/</t>
  </si>
  <si>
    <t>Вызов техника по тепловой инспекции МУП "ШТЭС" для опломбировки счетчиков горячей воды (2 шт.) в п.Шушенское
повторно, в связи с нарушением пломбы по вине абонента или третьих лиц  /с учетом транспортных расходов/</t>
  </si>
  <si>
    <t>Вызов техника по тепловой инспекции МУП "ШТЭС" для опломбировки счетчиков горячей воды (2 шт.) в п.Ильичево
повторно, в связи с нарушением пломбы по вине абонента или третьих лиц  /в том числе транспортные расходы 227руб/</t>
  </si>
  <si>
    <t>Вызов техника по тепловой инспекции МУП "ШТЭС" для опломбировки счетчика горячей воды в с.Каптырево
повторно, в связи с нарушением пломбы по вине абонента или третьих лиц  /в том числе транспортные расходы 517руб/</t>
  </si>
  <si>
    <t>Вызов техника по тепловой инспекции МУП "ШТЭС" для опломбировки счетчика горячей воды в п.Синеборск
повторно, в связи с нарушением пломбы по вине абонента или третьих лиц  /в том числе транспортные расходы 620руб/</t>
  </si>
  <si>
    <t>Вызов техника по тепловой инспекции МУП "ШТЭС" для опломбировки счетчика горячей воды в с.Субботино
повторно, в связи с нарушением пломбы по вине абонента или третьих лиц  /в том числе транспортные расходы 806руб/</t>
  </si>
  <si>
    <t>Вызов техника по тепловой инспекции МУП "ШТЭС" для опломбировки счетчика горячей воды в с.Сизая
повторно, в связи с нарушением пломбы по вине абонента или третьих лиц  /в том числе транспортные расходы 1344руб/</t>
  </si>
  <si>
    <t>Вызов техника по тепловой инспекции МУП "ШТЭС" для опломбировки счетчиков горячей воды (2 шт.) в с.Каптырево
повторно, в связи с нарушением пломбы по вине абонента или третьих лиц  /в том числе транспортные расходы 517руб/</t>
  </si>
  <si>
    <t>Вызов техника по тепловой инспекции МУП "ШТЭС" для опломбировки счетчиков горячей воды (2 шт.) в п.Синеборск
повторно, в связи с нарушением пломбы по вине абонента или третьих лиц  /в том числе транспортные расходы 620руб/</t>
  </si>
  <si>
    <t>Вызов техника по тепловой инспекции МУП "ШТЭС" для опломбировки счетчиков горячей воды (2 шт.) в с.Субботино
повторно, в связи с нарушением пломбы по вине абонента или третьих лиц  /в том числе транспортные расходы 806руб/</t>
  </si>
  <si>
    <t>Вызов техника по тепловой инспекции МУП "ШТЭС" для опломбировки счетчиков горячей воды (2 шт.) в с.Сизая
повторно, в связи с нарушением пломбы по вине абонента или третьих лиц  /в том числе транспортные расходы 1344руб/</t>
  </si>
  <si>
    <t>Восстановление/отключение* горячего водоснабжения по п. Шушенское 
(Основание для отключения - личное заявление абонента)</t>
  </si>
  <si>
    <t>Обновить в колонтитулах дату реестра!!!</t>
  </si>
  <si>
    <t>МУП Шушенского района "Тепловые и электрические сети"</t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</si>
  <si>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Сизая</t>
    </r>
    <r>
      <rPr>
        <sz val="11"/>
        <rFont val="Arial Cyr"/>
        <family val="0"/>
      </rPr>
      <t xml:space="preserve"> (с учетом транспортных расходов) для</t>
    </r>
    <r>
      <rPr>
        <b/>
        <i/>
        <sz val="11"/>
        <rFont val="Arial Cyr"/>
        <family val="0"/>
      </rPr>
      <t xml:space="preserve"> ФИЗИЧЕСКИХ ЛИЦ 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</si>
  <si>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(для объектов, бывших в эксплуатации) на территории Сизинского сенльсовета ( в том числе проезд автовышки из п.Шушенское 4895 руб)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</si>
  <si>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 на территории Сизинского сенльсовета ( в том числе проезд автовышки из п.Шушенское 5562 руб)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</si>
</sst>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i/>
      <sz val="16"/>
      <color indexed="12"/>
      <name val="Arial Cyr"/>
      <family val="2"/>
    </font>
    <font>
      <b/>
      <i/>
      <u val="single"/>
      <sz val="16"/>
      <color indexed="12"/>
      <name val="Arial Cyr"/>
      <family val="2"/>
    </font>
    <font>
      <b/>
      <i/>
      <u val="single"/>
      <sz val="14"/>
      <color indexed="12"/>
      <name val="Arial Cyr"/>
      <family val="2"/>
    </font>
    <font>
      <u val="single"/>
      <sz val="12"/>
      <color indexed="12"/>
      <name val="Arial Cyr"/>
      <family val="2"/>
    </font>
    <font>
      <b/>
      <i/>
      <sz val="13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C0000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71" fontId="5" fillId="0" borderId="0" xfId="58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1" fontId="6" fillId="33" borderId="12" xfId="58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171" fontId="11" fillId="0" borderId="0" xfId="58" applyFont="1" applyFill="1" applyAlignment="1">
      <alignment wrapText="1"/>
    </xf>
    <xf numFmtId="0" fontId="0" fillId="0" borderId="0" xfId="0" applyFill="1" applyAlignment="1">
      <alignment horizontal="left"/>
    </xf>
    <xf numFmtId="0" fontId="7" fillId="34" borderId="19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vertical="center" wrapText="1"/>
    </xf>
    <xf numFmtId="14" fontId="0" fillId="0" borderId="20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4" xfId="0" applyFont="1" applyFill="1" applyBorder="1" applyAlignment="1">
      <alignment horizontal="left" vertical="center" wrapText="1" indent="1"/>
    </xf>
    <xf numFmtId="171" fontId="9" fillId="35" borderId="21" xfId="58" applyFont="1" applyFill="1" applyBorder="1" applyAlignment="1">
      <alignment horizontal="center" vertical="center" wrapText="1"/>
    </xf>
    <xf numFmtId="171" fontId="9" fillId="0" borderId="21" xfId="58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1" fontId="9" fillId="0" borderId="22" xfId="58" applyFont="1" applyFill="1" applyBorder="1" applyAlignment="1">
      <alignment horizontal="center" vertical="center" wrapText="1"/>
    </xf>
    <xf numFmtId="171" fontId="9" fillId="35" borderId="23" xfId="58" applyFont="1" applyFill="1" applyBorder="1" applyAlignment="1">
      <alignment horizontal="center" vertical="center" wrapText="1"/>
    </xf>
    <xf numFmtId="171" fontId="9" fillId="0" borderId="23" xfId="58" applyFont="1" applyFill="1" applyBorder="1" applyAlignment="1">
      <alignment horizontal="center" vertical="center" wrapText="1"/>
    </xf>
    <xf numFmtId="171" fontId="9" fillId="35" borderId="17" xfId="58" applyFont="1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 wrapText="1"/>
    </xf>
    <xf numFmtId="171" fontId="9" fillId="0" borderId="24" xfId="58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171" fontId="9" fillId="0" borderId="25" xfId="58" applyFont="1" applyFill="1" applyBorder="1" applyAlignment="1">
      <alignment horizontal="center" vertical="center" wrapText="1"/>
    </xf>
    <xf numFmtId="14" fontId="0" fillId="0" borderId="26" xfId="0" applyNumberFormat="1" applyFill="1" applyBorder="1" applyAlignment="1">
      <alignment horizontal="center" vertical="center" wrapText="1"/>
    </xf>
    <xf numFmtId="171" fontId="9" fillId="35" borderId="27" xfId="58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171" fontId="9" fillId="0" borderId="31" xfId="58" applyFont="1" applyFill="1" applyBorder="1" applyAlignment="1">
      <alignment horizontal="center" vertical="center" wrapText="1"/>
    </xf>
    <xf numFmtId="171" fontId="9" fillId="0" borderId="18" xfId="58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02"/>
  <sheetViews>
    <sheetView showGridLines="0" tabSelected="1" view="pageBreakPreview" zoomScale="73" zoomScaleNormal="90" zoomScaleSheetLayoutView="73" zoomScalePageLayoutView="75" workbookViewId="0" topLeftCell="A16">
      <selection activeCell="B36" sqref="B36"/>
    </sheetView>
  </sheetViews>
  <sheetFormatPr defaultColWidth="9.125" defaultRowHeight="12.75"/>
  <cols>
    <col min="1" max="1" width="5.625" style="1" bestFit="1" customWidth="1"/>
    <col min="2" max="2" width="114.625" style="2" customWidth="1"/>
    <col min="3" max="3" width="14.375" style="17" customWidth="1"/>
    <col min="4" max="4" width="14.875" style="1" customWidth="1"/>
    <col min="5" max="5" width="13.75390625" style="2" hidden="1" customWidth="1"/>
    <col min="6" max="6" width="14.125" style="2" hidden="1" customWidth="1"/>
    <col min="7" max="7" width="12.125" style="2" hidden="1" customWidth="1"/>
    <col min="8" max="16384" width="9.125" style="2" customWidth="1"/>
  </cols>
  <sheetData>
    <row r="1" spans="1:3" ht="20.25">
      <c r="A1" s="54" t="s">
        <v>0</v>
      </c>
      <c r="B1" s="54"/>
      <c r="C1" s="54"/>
    </row>
    <row r="2" spans="1:3" ht="20.25">
      <c r="A2" s="54" t="s">
        <v>88</v>
      </c>
      <c r="B2" s="54"/>
      <c r="C2" s="54"/>
    </row>
    <row r="3" spans="1:3" ht="20.25">
      <c r="A3" s="55" t="s">
        <v>54</v>
      </c>
      <c r="B3" s="55"/>
      <c r="C3" s="55"/>
    </row>
    <row r="4" spans="1:3" ht="18">
      <c r="A4" s="3"/>
      <c r="B4" s="3"/>
      <c r="C4" s="4"/>
    </row>
    <row r="5" spans="1:7" s="8" customFormat="1" ht="39" customHeight="1">
      <c r="A5" s="5" t="s">
        <v>1</v>
      </c>
      <c r="B5" s="6" t="s">
        <v>2</v>
      </c>
      <c r="C5" s="7" t="s">
        <v>3</v>
      </c>
      <c r="D5" s="19" t="s">
        <v>48</v>
      </c>
      <c r="E5" s="41" t="s">
        <v>55</v>
      </c>
      <c r="F5" s="42"/>
      <c r="G5" s="8" t="s">
        <v>56</v>
      </c>
    </row>
    <row r="6" spans="1:6" s="9" customFormat="1" ht="21" customHeight="1">
      <c r="A6" s="51" t="s">
        <v>4</v>
      </c>
      <c r="B6" s="52"/>
      <c r="C6" s="53"/>
      <c r="D6" s="20"/>
      <c r="E6" s="43"/>
      <c r="F6" s="44"/>
    </row>
    <row r="7" spans="1:7" s="12" customFormat="1" ht="15.75">
      <c r="A7" s="10"/>
      <c r="B7" s="26" t="s">
        <v>57</v>
      </c>
      <c r="C7" s="27"/>
      <c r="D7" s="22"/>
      <c r="E7" s="28"/>
      <c r="F7" s="22"/>
      <c r="G7" s="29"/>
    </row>
    <row r="8" spans="1:7" s="12" customFormat="1" ht="14.25">
      <c r="A8" s="10">
        <v>1</v>
      </c>
      <c r="B8" s="11" t="s">
        <v>16</v>
      </c>
      <c r="C8" s="27">
        <v>1000</v>
      </c>
      <c r="D8" s="22">
        <v>43474</v>
      </c>
      <c r="E8" s="28">
        <v>1000</v>
      </c>
      <c r="F8" s="22">
        <v>42254</v>
      </c>
      <c r="G8" s="29">
        <f>+C8/E8-1</f>
        <v>0</v>
      </c>
    </row>
    <row r="9" spans="1:7" s="12" customFormat="1" ht="15.75">
      <c r="A9" s="10"/>
      <c r="B9" s="26" t="s">
        <v>58</v>
      </c>
      <c r="C9" s="27"/>
      <c r="D9" s="21"/>
      <c r="E9" s="30"/>
      <c r="F9" s="21"/>
      <c r="G9" s="29"/>
    </row>
    <row r="10" spans="1:7" s="12" customFormat="1" ht="42.75">
      <c r="A10" s="10">
        <v>2</v>
      </c>
      <c r="B10" s="11" t="s">
        <v>5</v>
      </c>
      <c r="C10" s="27">
        <v>285</v>
      </c>
      <c r="D10" s="21">
        <v>43497</v>
      </c>
      <c r="E10" s="30">
        <v>273</v>
      </c>
      <c r="F10" s="21">
        <v>42257</v>
      </c>
      <c r="G10" s="29">
        <f>+C10/E10-1</f>
        <v>0.04395604395604402</v>
      </c>
    </row>
    <row r="11" spans="1:7" s="12" customFormat="1" ht="41.25">
      <c r="A11" s="10">
        <v>3</v>
      </c>
      <c r="B11" s="11" t="s">
        <v>6</v>
      </c>
      <c r="C11" s="27">
        <v>500</v>
      </c>
      <c r="D11" s="21">
        <v>43497</v>
      </c>
      <c r="E11" s="28">
        <v>461</v>
      </c>
      <c r="F11" s="22">
        <v>42257</v>
      </c>
      <c r="G11" s="29">
        <f>+C11/E11-1</f>
        <v>0.08459869848156187</v>
      </c>
    </row>
    <row r="12" spans="1:7" s="12" customFormat="1" ht="13.5">
      <c r="A12" s="10">
        <v>4</v>
      </c>
      <c r="B12" s="11" t="s">
        <v>24</v>
      </c>
      <c r="C12" s="27">
        <v>1790</v>
      </c>
      <c r="D12" s="22">
        <v>43497</v>
      </c>
      <c r="E12" s="28">
        <v>1788</v>
      </c>
      <c r="F12" s="22">
        <v>42257</v>
      </c>
      <c r="G12" s="29">
        <f>+C12/E12-1</f>
        <v>0.0011185682326622093</v>
      </c>
    </row>
    <row r="13" spans="1:7" s="12" customFormat="1" ht="13.5">
      <c r="A13" s="10">
        <v>5</v>
      </c>
      <c r="B13" s="11" t="s">
        <v>49</v>
      </c>
      <c r="C13" s="27">
        <v>1020</v>
      </c>
      <c r="D13" s="22">
        <v>43497</v>
      </c>
      <c r="E13" s="28">
        <v>1000</v>
      </c>
      <c r="F13" s="22">
        <v>42395</v>
      </c>
      <c r="G13" s="29">
        <f>+C13/E13-1</f>
        <v>0.020000000000000018</v>
      </c>
    </row>
    <row r="14" spans="1:7" s="12" customFormat="1" ht="15">
      <c r="A14" s="10"/>
      <c r="B14" s="26" t="s">
        <v>59</v>
      </c>
      <c r="C14" s="27"/>
      <c r="D14" s="22"/>
      <c r="E14" s="28"/>
      <c r="F14" s="22"/>
      <c r="G14" s="29"/>
    </row>
    <row r="15" spans="1:7" s="12" customFormat="1" ht="13.5">
      <c r="A15" s="10">
        <f>IF(ISBLANK(B15),"",COUNTA($B$10:B15))</f>
        <v>6</v>
      </c>
      <c r="B15" s="11" t="s">
        <v>10</v>
      </c>
      <c r="C15" s="27">
        <v>297</v>
      </c>
      <c r="D15" s="22">
        <v>43497</v>
      </c>
      <c r="E15" s="28">
        <v>270</v>
      </c>
      <c r="F15" s="22">
        <v>43320</v>
      </c>
      <c r="G15" s="29">
        <f aca="true" t="shared" si="0" ref="G15:G34">+C15/E15-1</f>
        <v>0.10000000000000009</v>
      </c>
    </row>
    <row r="16" spans="1:7" s="12" customFormat="1" ht="13.5">
      <c r="A16" s="10">
        <f>IF(ISBLANK(B16),"",COUNTA($B$10:B16))</f>
        <v>7</v>
      </c>
      <c r="B16" s="11" t="s">
        <v>11</v>
      </c>
      <c r="C16" s="27">
        <v>205</v>
      </c>
      <c r="D16" s="22">
        <v>43497</v>
      </c>
      <c r="E16" s="28">
        <v>186</v>
      </c>
      <c r="F16" s="22">
        <v>43320</v>
      </c>
      <c r="G16" s="29">
        <f t="shared" si="0"/>
        <v>0.10215053763440851</v>
      </c>
    </row>
    <row r="17" spans="1:7" s="12" customFormat="1" ht="13.5">
      <c r="A17" s="10">
        <f>IF(ISBLANK(B17),"",COUNTA($B$10:B17))</f>
        <v>8</v>
      </c>
      <c r="B17" s="11" t="s">
        <v>13</v>
      </c>
      <c r="C17" s="27">
        <v>297</v>
      </c>
      <c r="D17" s="22">
        <v>43497</v>
      </c>
      <c r="E17" s="28">
        <v>270</v>
      </c>
      <c r="F17" s="22">
        <v>43320</v>
      </c>
      <c r="G17" s="29">
        <f t="shared" si="0"/>
        <v>0.10000000000000009</v>
      </c>
    </row>
    <row r="18" spans="1:7" s="12" customFormat="1" ht="13.5">
      <c r="A18" s="10">
        <f>IF(ISBLANK(B18),"",COUNTA($B$10:B18))</f>
        <v>9</v>
      </c>
      <c r="B18" s="11" t="s">
        <v>12</v>
      </c>
      <c r="C18" s="27">
        <v>594</v>
      </c>
      <c r="D18" s="22">
        <v>43497</v>
      </c>
      <c r="E18" s="28">
        <v>540</v>
      </c>
      <c r="F18" s="22">
        <v>43320</v>
      </c>
      <c r="G18" s="29">
        <f t="shared" si="0"/>
        <v>0.10000000000000009</v>
      </c>
    </row>
    <row r="19" spans="1:7" s="12" customFormat="1" ht="33" customHeight="1">
      <c r="A19" s="10">
        <f>IF(ISBLANK(B19),"",COUNTA($B$10:B19))</f>
        <v>10</v>
      </c>
      <c r="B19" s="11" t="s">
        <v>60</v>
      </c>
      <c r="C19" s="27">
        <v>6350</v>
      </c>
      <c r="D19" s="22">
        <v>43497</v>
      </c>
      <c r="E19" s="28">
        <v>5987.8</v>
      </c>
      <c r="F19" s="22">
        <v>42257</v>
      </c>
      <c r="G19" s="29">
        <f t="shared" si="0"/>
        <v>0.060489662313370385</v>
      </c>
    </row>
    <row r="20" spans="1:7" s="12" customFormat="1" ht="13.5">
      <c r="A20" s="10">
        <f>IF(ISBLANK(B20),"",COUNTA($B$10:B20))</f>
        <v>11</v>
      </c>
      <c r="B20" s="13" t="s">
        <v>61</v>
      </c>
      <c r="C20" s="31">
        <v>1380</v>
      </c>
      <c r="D20" s="22">
        <v>43497</v>
      </c>
      <c r="E20" s="32">
        <v>2150</v>
      </c>
      <c r="F20" s="22">
        <v>42257</v>
      </c>
      <c r="G20" s="29">
        <f t="shared" si="0"/>
        <v>-0.35813953488372097</v>
      </c>
    </row>
    <row r="21" spans="1:7" s="12" customFormat="1" ht="13.5">
      <c r="A21" s="10">
        <f>IF(ISBLANK(B21),"",COUNTA($B$10:B21))</f>
        <v>12</v>
      </c>
      <c r="B21" s="11" t="s">
        <v>62</v>
      </c>
      <c r="C21" s="27">
        <v>2220</v>
      </c>
      <c r="D21" s="22">
        <v>43497</v>
      </c>
      <c r="E21" s="28">
        <v>1998</v>
      </c>
      <c r="F21" s="22">
        <v>43026</v>
      </c>
      <c r="G21" s="29">
        <f t="shared" si="0"/>
        <v>0.11111111111111116</v>
      </c>
    </row>
    <row r="22" spans="1:7" s="12" customFormat="1" ht="27">
      <c r="A22" s="10">
        <f>IF(ISBLANK(B22),"",COUNTA($B$10:B22))</f>
        <v>13</v>
      </c>
      <c r="B22" s="11" t="s">
        <v>63</v>
      </c>
      <c r="C22" s="27">
        <v>3480</v>
      </c>
      <c r="D22" s="22">
        <v>43497</v>
      </c>
      <c r="E22" s="28">
        <v>3116.8</v>
      </c>
      <c r="F22" s="22">
        <v>43026</v>
      </c>
      <c r="G22" s="29">
        <f t="shared" si="0"/>
        <v>0.11652977412730992</v>
      </c>
    </row>
    <row r="23" spans="1:7" s="12" customFormat="1" ht="13.5">
      <c r="A23" s="10">
        <f>IF(ISBLANK(B23),"",COUNTA($B$10:B23))</f>
        <v>14</v>
      </c>
      <c r="B23" s="11" t="s">
        <v>64</v>
      </c>
      <c r="C23" s="27">
        <v>10820</v>
      </c>
      <c r="D23" s="22">
        <v>43497</v>
      </c>
      <c r="E23" s="28">
        <v>7498</v>
      </c>
      <c r="F23" s="22">
        <v>42257</v>
      </c>
      <c r="G23" s="29">
        <f t="shared" si="0"/>
        <v>0.44305148039477205</v>
      </c>
    </row>
    <row r="24" spans="1:7" s="12" customFormat="1" ht="13.5">
      <c r="A24" s="10">
        <f>IF(ISBLANK(B24),"",COUNTA($B$10:B24))</f>
        <v>15</v>
      </c>
      <c r="B24" s="11" t="s">
        <v>14</v>
      </c>
      <c r="C24" s="27">
        <v>2010</v>
      </c>
      <c r="D24" s="22">
        <v>43497</v>
      </c>
      <c r="E24" s="28">
        <v>1930</v>
      </c>
      <c r="F24" s="22">
        <v>42257</v>
      </c>
      <c r="G24" s="29">
        <f t="shared" si="0"/>
        <v>0.041450777202072464</v>
      </c>
    </row>
    <row r="25" spans="1:7" s="12" customFormat="1" ht="13.5">
      <c r="A25" s="10">
        <f>IF(ISBLANK(B25),"",COUNTA($B$10:B25))</f>
        <v>16</v>
      </c>
      <c r="B25" s="13" t="s">
        <v>21</v>
      </c>
      <c r="C25" s="31">
        <v>1250</v>
      </c>
      <c r="D25" s="22">
        <v>43497</v>
      </c>
      <c r="E25" s="32">
        <v>1162.8</v>
      </c>
      <c r="F25" s="22">
        <v>42257</v>
      </c>
      <c r="G25" s="29">
        <f t="shared" si="0"/>
        <v>0.07499140006879945</v>
      </c>
    </row>
    <row r="26" spans="1:7" s="12" customFormat="1" ht="13.5">
      <c r="A26" s="10">
        <f>IF(ISBLANK(B26),"",COUNTA($B$10:B26))</f>
        <v>17</v>
      </c>
      <c r="B26" s="11" t="s">
        <v>22</v>
      </c>
      <c r="C26" s="27">
        <v>1870</v>
      </c>
      <c r="D26" s="22">
        <v>43497</v>
      </c>
      <c r="E26" s="28">
        <v>1743</v>
      </c>
      <c r="F26" s="22">
        <v>42257</v>
      </c>
      <c r="G26" s="29">
        <f t="shared" si="0"/>
        <v>0.07286288009179565</v>
      </c>
    </row>
    <row r="27" spans="1:7" s="12" customFormat="1" ht="27">
      <c r="A27" s="10">
        <f>IF(ISBLANK(B27),"",COUNTA($B$10:B27))</f>
        <v>18</v>
      </c>
      <c r="B27" s="11" t="s">
        <v>23</v>
      </c>
      <c r="C27" s="27">
        <v>1600</v>
      </c>
      <c r="D27" s="22">
        <v>43497</v>
      </c>
      <c r="E27" s="28">
        <v>1490</v>
      </c>
      <c r="F27" s="22">
        <v>42257</v>
      </c>
      <c r="G27" s="29">
        <f t="shared" si="0"/>
        <v>0.0738255033557047</v>
      </c>
    </row>
    <row r="28" spans="1:7" s="12" customFormat="1" ht="13.5">
      <c r="A28" s="10">
        <f>IF(ISBLANK(B28),"",COUNTA($B$10:B28))</f>
        <v>19</v>
      </c>
      <c r="B28" s="11" t="s">
        <v>25</v>
      </c>
      <c r="C28" s="27">
        <v>3950</v>
      </c>
      <c r="D28" s="22">
        <v>43497</v>
      </c>
      <c r="E28" s="28">
        <v>4870</v>
      </c>
      <c r="F28" s="22">
        <v>42988</v>
      </c>
      <c r="G28" s="29">
        <f t="shared" si="0"/>
        <v>-0.18891170431211501</v>
      </c>
    </row>
    <row r="29" spans="1:7" s="12" customFormat="1" ht="41.25" hidden="1">
      <c r="A29" s="10">
        <f>IF(ISBLANK(B29),"",COUNTA($B$10:B29))</f>
        <v>20</v>
      </c>
      <c r="B29" s="11" t="s">
        <v>19</v>
      </c>
      <c r="C29" s="27">
        <v>2300</v>
      </c>
      <c r="D29" s="22">
        <v>43497</v>
      </c>
      <c r="E29" s="28">
        <v>2247</v>
      </c>
      <c r="F29" s="22">
        <v>42257</v>
      </c>
      <c r="G29" s="29">
        <f t="shared" si="0"/>
        <v>0.023587004895416097</v>
      </c>
    </row>
    <row r="30" spans="1:7" s="12" customFormat="1" ht="27" hidden="1">
      <c r="A30" s="10">
        <f>IF(ISBLANK(B30),"",COUNTA($B$10:B30))</f>
        <v>21</v>
      </c>
      <c r="B30" s="11" t="s">
        <v>89</v>
      </c>
      <c r="C30" s="27">
        <v>1440</v>
      </c>
      <c r="D30" s="22">
        <v>43497</v>
      </c>
      <c r="E30" s="28">
        <v>1372</v>
      </c>
      <c r="F30" s="22">
        <v>42257</v>
      </c>
      <c r="G30" s="29">
        <f t="shared" si="0"/>
        <v>0.04956268221574334</v>
      </c>
    </row>
    <row r="31" spans="1:7" s="12" customFormat="1" ht="27" hidden="1">
      <c r="A31" s="10">
        <f>IF(ISBLANK(B31),"",COUNTA($B$10:B31))</f>
        <v>22</v>
      </c>
      <c r="B31" s="11" t="s">
        <v>20</v>
      </c>
      <c r="C31" s="27">
        <v>1950</v>
      </c>
      <c r="D31" s="22">
        <v>43497</v>
      </c>
      <c r="E31" s="28">
        <v>1910</v>
      </c>
      <c r="F31" s="22">
        <v>42257</v>
      </c>
      <c r="G31" s="29">
        <f t="shared" si="0"/>
        <v>0.020942408376963373</v>
      </c>
    </row>
    <row r="32" spans="1:7" s="12" customFormat="1" ht="27">
      <c r="A32" s="10">
        <v>20</v>
      </c>
      <c r="B32" s="11" t="s">
        <v>17</v>
      </c>
      <c r="C32" s="27">
        <v>3587</v>
      </c>
      <c r="D32" s="22">
        <v>43497</v>
      </c>
      <c r="E32" s="28">
        <v>2750</v>
      </c>
      <c r="F32" s="22">
        <v>42254</v>
      </c>
      <c r="G32" s="29">
        <f t="shared" si="0"/>
        <v>0.3043636363636364</v>
      </c>
    </row>
    <row r="33" spans="1:7" s="12" customFormat="1" ht="27">
      <c r="A33" s="10">
        <v>21</v>
      </c>
      <c r="B33" s="11" t="s">
        <v>15</v>
      </c>
      <c r="C33" s="27">
        <v>2924</v>
      </c>
      <c r="D33" s="22">
        <v>43497</v>
      </c>
      <c r="E33" s="28">
        <v>2270</v>
      </c>
      <c r="F33" s="22">
        <v>42254</v>
      </c>
      <c r="G33" s="29">
        <f t="shared" si="0"/>
        <v>0.28810572687224667</v>
      </c>
    </row>
    <row r="34" spans="1:7" s="12" customFormat="1" ht="41.25">
      <c r="A34" s="10">
        <v>22</v>
      </c>
      <c r="B34" s="11" t="s">
        <v>18</v>
      </c>
      <c r="C34" s="27">
        <v>1650</v>
      </c>
      <c r="D34" s="22">
        <v>43497</v>
      </c>
      <c r="E34" s="28">
        <v>1539</v>
      </c>
      <c r="F34" s="22">
        <v>42254</v>
      </c>
      <c r="G34" s="29">
        <f t="shared" si="0"/>
        <v>0.0721247563352827</v>
      </c>
    </row>
    <row r="35" spans="1:7" s="12" customFormat="1" ht="54.75">
      <c r="A35" s="10">
        <v>23</v>
      </c>
      <c r="B35" s="11" t="s">
        <v>90</v>
      </c>
      <c r="C35" s="27">
        <v>6140</v>
      </c>
      <c r="D35" s="22">
        <v>43497</v>
      </c>
      <c r="E35" s="28"/>
      <c r="F35" s="22"/>
      <c r="G35" s="29"/>
    </row>
    <row r="36" spans="1:7" s="12" customFormat="1" ht="54.75">
      <c r="A36" s="10">
        <v>24</v>
      </c>
      <c r="B36" s="11" t="s">
        <v>91</v>
      </c>
      <c r="C36" s="27">
        <v>6980</v>
      </c>
      <c r="D36" s="22">
        <v>43497</v>
      </c>
      <c r="E36" s="28"/>
      <c r="F36" s="22"/>
      <c r="G36" s="29"/>
    </row>
    <row r="37" spans="1:7" s="12" customFormat="1" ht="15">
      <c r="A37" s="10"/>
      <c r="B37" s="26" t="s">
        <v>65</v>
      </c>
      <c r="C37" s="27"/>
      <c r="D37" s="22"/>
      <c r="E37" s="28"/>
      <c r="F37" s="22"/>
      <c r="G37" s="29"/>
    </row>
    <row r="38" spans="1:7" s="12" customFormat="1" ht="13.5">
      <c r="A38" s="10">
        <v>25</v>
      </c>
      <c r="B38" s="11" t="s">
        <v>7</v>
      </c>
      <c r="C38" s="27">
        <v>520</v>
      </c>
      <c r="D38" s="22">
        <v>43497</v>
      </c>
      <c r="E38" s="28">
        <v>494</v>
      </c>
      <c r="F38" s="22">
        <v>42250</v>
      </c>
      <c r="G38" s="29">
        <f aca="true" t="shared" si="1" ref="G38:G49">+C38/E38-1</f>
        <v>0.05263157894736836</v>
      </c>
    </row>
    <row r="39" spans="1:7" s="12" customFormat="1" ht="13.5">
      <c r="A39" s="10">
        <v>26</v>
      </c>
      <c r="B39" s="11" t="s">
        <v>8</v>
      </c>
      <c r="C39" s="27">
        <v>815</v>
      </c>
      <c r="D39" s="22">
        <v>43497</v>
      </c>
      <c r="E39" s="28">
        <v>730</v>
      </c>
      <c r="F39" s="22">
        <v>42250</v>
      </c>
      <c r="G39" s="29">
        <f t="shared" si="1"/>
        <v>0.11643835616438358</v>
      </c>
    </row>
    <row r="40" spans="1:7" ht="27">
      <c r="A40" s="10">
        <v>27</v>
      </c>
      <c r="B40" s="11" t="s">
        <v>38</v>
      </c>
      <c r="C40" s="27">
        <v>790</v>
      </c>
      <c r="D40" s="22">
        <v>43497</v>
      </c>
      <c r="E40" s="28">
        <v>700</v>
      </c>
      <c r="F40" s="22">
        <v>42257</v>
      </c>
      <c r="G40" s="29">
        <f t="shared" si="1"/>
        <v>0.12857142857142856</v>
      </c>
    </row>
    <row r="41" spans="1:7" ht="27">
      <c r="A41" s="10">
        <v>28</v>
      </c>
      <c r="B41" s="11" t="s">
        <v>39</v>
      </c>
      <c r="C41" s="27">
        <v>500</v>
      </c>
      <c r="D41" s="22">
        <v>43497</v>
      </c>
      <c r="E41" s="28">
        <v>470</v>
      </c>
      <c r="F41" s="22">
        <v>42257</v>
      </c>
      <c r="G41" s="29">
        <f t="shared" si="1"/>
        <v>0.06382978723404253</v>
      </c>
    </row>
    <row r="42" spans="1:7" ht="27">
      <c r="A42" s="10">
        <v>29</v>
      </c>
      <c r="B42" s="11" t="s">
        <v>40</v>
      </c>
      <c r="C42" s="27">
        <v>990</v>
      </c>
      <c r="D42" s="22">
        <v>43497</v>
      </c>
      <c r="E42" s="28">
        <v>880</v>
      </c>
      <c r="F42" s="22">
        <v>42257</v>
      </c>
      <c r="G42" s="29">
        <f t="shared" si="1"/>
        <v>0.125</v>
      </c>
    </row>
    <row r="43" spans="1:7" ht="27">
      <c r="A43" s="10">
        <v>30</v>
      </c>
      <c r="B43" s="11" t="s">
        <v>41</v>
      </c>
      <c r="C43" s="27">
        <v>678</v>
      </c>
      <c r="D43" s="22">
        <v>43497</v>
      </c>
      <c r="E43" s="28">
        <v>650</v>
      </c>
      <c r="F43" s="22">
        <v>42257</v>
      </c>
      <c r="G43" s="29">
        <f t="shared" si="1"/>
        <v>0.04307692307692301</v>
      </c>
    </row>
    <row r="44" spans="1:7" ht="27">
      <c r="A44" s="10">
        <v>31</v>
      </c>
      <c r="B44" s="11" t="s">
        <v>42</v>
      </c>
      <c r="C44" s="27">
        <v>1300</v>
      </c>
      <c r="D44" s="22">
        <v>43497</v>
      </c>
      <c r="E44" s="28">
        <v>1124.4</v>
      </c>
      <c r="F44" s="22">
        <v>42257</v>
      </c>
      <c r="G44" s="29">
        <f t="shared" si="1"/>
        <v>0.1561721807186054</v>
      </c>
    </row>
    <row r="45" spans="1:7" ht="27">
      <c r="A45" s="10">
        <v>32</v>
      </c>
      <c r="B45" s="11" t="s">
        <v>43</v>
      </c>
      <c r="C45" s="27">
        <v>880</v>
      </c>
      <c r="D45" s="22">
        <v>43497</v>
      </c>
      <c r="E45" s="28">
        <v>838.9</v>
      </c>
      <c r="F45" s="22">
        <v>42257</v>
      </c>
      <c r="G45" s="29">
        <f t="shared" si="1"/>
        <v>0.04899272857313153</v>
      </c>
    </row>
    <row r="46" spans="1:7" ht="27">
      <c r="A46" s="10">
        <v>33</v>
      </c>
      <c r="B46" s="11" t="s">
        <v>44</v>
      </c>
      <c r="C46" s="27">
        <v>1607</v>
      </c>
      <c r="D46" s="22">
        <v>43497</v>
      </c>
      <c r="E46" s="28">
        <v>1417.4</v>
      </c>
      <c r="F46" s="22">
        <v>42257</v>
      </c>
      <c r="G46" s="29">
        <f t="shared" si="1"/>
        <v>0.13376605051502755</v>
      </c>
    </row>
    <row r="47" spans="1:7" ht="27">
      <c r="A47" s="10">
        <v>34</v>
      </c>
      <c r="B47" s="11" t="s">
        <v>45</v>
      </c>
      <c r="C47" s="27">
        <v>1188</v>
      </c>
      <c r="D47" s="22">
        <v>43497</v>
      </c>
      <c r="E47" s="28">
        <v>1132</v>
      </c>
      <c r="F47" s="22">
        <v>42257</v>
      </c>
      <c r="G47" s="29">
        <f t="shared" si="1"/>
        <v>0.04946996466431086</v>
      </c>
    </row>
    <row r="48" spans="1:7" s="12" customFormat="1" ht="13.5">
      <c r="A48" s="10">
        <v>35</v>
      </c>
      <c r="B48" s="11" t="s">
        <v>9</v>
      </c>
      <c r="C48" s="27">
        <v>3140</v>
      </c>
      <c r="D48" s="22">
        <v>43497</v>
      </c>
      <c r="E48" s="28">
        <v>2990</v>
      </c>
      <c r="F48" s="22">
        <v>42254</v>
      </c>
      <c r="G48" s="29">
        <f t="shared" si="1"/>
        <v>0.050167224080267525</v>
      </c>
    </row>
    <row r="49" spans="1:7" s="12" customFormat="1" ht="27">
      <c r="A49" s="10">
        <v>36</v>
      </c>
      <c r="B49" s="11" t="s">
        <v>66</v>
      </c>
      <c r="C49" s="27">
        <v>1530</v>
      </c>
      <c r="D49" s="22">
        <v>43497</v>
      </c>
      <c r="E49" s="28">
        <v>1530</v>
      </c>
      <c r="F49" s="22">
        <v>43151</v>
      </c>
      <c r="G49" s="29">
        <f t="shared" si="1"/>
        <v>0</v>
      </c>
    </row>
    <row r="50" spans="1:7" s="12" customFormat="1" ht="27">
      <c r="A50" s="10">
        <v>37</v>
      </c>
      <c r="B50" s="11" t="s">
        <v>67</v>
      </c>
      <c r="C50" s="27">
        <v>1150</v>
      </c>
      <c r="D50" s="22">
        <v>43497</v>
      </c>
      <c r="E50" s="28"/>
      <c r="F50" s="22"/>
      <c r="G50" s="29"/>
    </row>
    <row r="51" spans="1:7" s="12" customFormat="1" ht="13.5">
      <c r="A51" s="10">
        <v>38</v>
      </c>
      <c r="B51" s="11" t="s">
        <v>68</v>
      </c>
      <c r="C51" s="27">
        <v>1840</v>
      </c>
      <c r="D51" s="22">
        <v>43497</v>
      </c>
      <c r="E51" s="28">
        <v>1786</v>
      </c>
      <c r="F51" s="22">
        <v>43315</v>
      </c>
      <c r="G51" s="29">
        <f>+C51/E51-1</f>
        <v>0.03023516237402024</v>
      </c>
    </row>
    <row r="52" spans="1:7" s="12" customFormat="1" ht="13.5">
      <c r="A52" s="10">
        <v>39</v>
      </c>
      <c r="B52" s="11" t="s">
        <v>69</v>
      </c>
      <c r="C52" s="27">
        <v>2860</v>
      </c>
      <c r="D52" s="22">
        <v>43497</v>
      </c>
      <c r="E52" s="28">
        <v>2760</v>
      </c>
      <c r="F52" s="22">
        <v>43315</v>
      </c>
      <c r="G52" s="29">
        <f>+C52/E52-1</f>
        <v>0.03623188405797095</v>
      </c>
    </row>
    <row r="53" spans="1:7" s="12" customFormat="1" ht="13.5">
      <c r="A53" s="10">
        <v>40</v>
      </c>
      <c r="B53" s="11" t="s">
        <v>46</v>
      </c>
      <c r="C53" s="27">
        <v>2920</v>
      </c>
      <c r="D53" s="22">
        <v>43497</v>
      </c>
      <c r="E53" s="28">
        <v>2230</v>
      </c>
      <c r="F53" s="22">
        <v>41883</v>
      </c>
      <c r="G53" s="29">
        <f>+C53/E53-1</f>
        <v>0.3094170403587444</v>
      </c>
    </row>
    <row r="54" spans="1:7" s="12" customFormat="1" ht="13.5">
      <c r="A54" s="10">
        <v>41</v>
      </c>
      <c r="B54" s="11" t="s">
        <v>47</v>
      </c>
      <c r="C54" s="27">
        <v>4600</v>
      </c>
      <c r="D54" s="22">
        <v>43497</v>
      </c>
      <c r="E54" s="28">
        <v>4000</v>
      </c>
      <c r="F54" s="22">
        <v>41883</v>
      </c>
      <c r="G54" s="29">
        <f>+C54/E54-1</f>
        <v>0.1499999999999999</v>
      </c>
    </row>
    <row r="55" spans="1:6" s="12" customFormat="1" ht="13.5" customHeight="1">
      <c r="A55" s="10">
        <v>42</v>
      </c>
      <c r="B55" s="13" t="s">
        <v>26</v>
      </c>
      <c r="C55" s="45" t="s">
        <v>27</v>
      </c>
      <c r="D55" s="23"/>
      <c r="E55" s="48"/>
      <c r="F55" s="23"/>
    </row>
    <row r="56" spans="1:6" s="12" customFormat="1" ht="13.5">
      <c r="A56" s="10">
        <v>43</v>
      </c>
      <c r="B56" s="13" t="s">
        <v>28</v>
      </c>
      <c r="C56" s="46"/>
      <c r="D56" s="23"/>
      <c r="E56" s="48"/>
      <c r="F56" s="23"/>
    </row>
    <row r="57" spans="1:6" s="12" customFormat="1" ht="13.5">
      <c r="A57" s="10">
        <v>44</v>
      </c>
      <c r="B57" s="13" t="s">
        <v>29</v>
      </c>
      <c r="C57" s="46"/>
      <c r="D57" s="23"/>
      <c r="E57" s="48"/>
      <c r="F57" s="23"/>
    </row>
    <row r="58" spans="1:6" s="12" customFormat="1" ht="13.5">
      <c r="A58" s="10">
        <v>45</v>
      </c>
      <c r="B58" s="13" t="s">
        <v>30</v>
      </c>
      <c r="C58" s="46"/>
      <c r="D58" s="23"/>
      <c r="E58" s="48"/>
      <c r="F58" s="23"/>
    </row>
    <row r="59" spans="1:6" s="12" customFormat="1" ht="13.5">
      <c r="A59" s="10">
        <v>46</v>
      </c>
      <c r="B59" s="13" t="s">
        <v>31</v>
      </c>
      <c r="C59" s="46"/>
      <c r="D59" s="23"/>
      <c r="E59" s="49"/>
      <c r="F59" s="24"/>
    </row>
    <row r="60" spans="1:4" s="12" customFormat="1" ht="13.5">
      <c r="A60" s="10">
        <v>47</v>
      </c>
      <c r="B60" s="13" t="s">
        <v>32</v>
      </c>
      <c r="C60" s="47"/>
      <c r="D60" s="23"/>
    </row>
    <row r="61" spans="1:7" s="12" customFormat="1" ht="13.5">
      <c r="A61" s="10">
        <v>48</v>
      </c>
      <c r="B61" s="11" t="s">
        <v>50</v>
      </c>
      <c r="C61" s="27">
        <v>3670</v>
      </c>
      <c r="D61" s="22">
        <v>43507</v>
      </c>
      <c r="E61" s="28">
        <v>3270</v>
      </c>
      <c r="F61" s="22">
        <v>43164</v>
      </c>
      <c r="G61" s="29">
        <f>+C61/E61-1</f>
        <v>0.12232415902140681</v>
      </c>
    </row>
    <row r="62" spans="1:7" s="12" customFormat="1" ht="13.5">
      <c r="A62" s="56">
        <v>49</v>
      </c>
      <c r="B62" s="15" t="s">
        <v>51</v>
      </c>
      <c r="C62" s="33">
        <v>2040</v>
      </c>
      <c r="D62" s="34">
        <v>43507</v>
      </c>
      <c r="E62" s="35">
        <v>1810</v>
      </c>
      <c r="F62" s="34">
        <v>43164</v>
      </c>
      <c r="G62" s="29">
        <f>+C62/E62-1</f>
        <v>0.1270718232044199</v>
      </c>
    </row>
    <row r="63" ht="12.75">
      <c r="D63" s="25"/>
    </row>
    <row r="64" spans="2:4" ht="15">
      <c r="B64" s="50" t="s">
        <v>70</v>
      </c>
      <c r="C64" s="50"/>
      <c r="D64" s="25"/>
    </row>
    <row r="65" ht="12.75">
      <c r="D65" s="25"/>
    </row>
    <row r="66" spans="1:4" s="9" customFormat="1" ht="21.75" customHeight="1">
      <c r="A66" s="51" t="s">
        <v>33</v>
      </c>
      <c r="B66" s="52"/>
      <c r="C66" s="53"/>
      <c r="D66" s="25"/>
    </row>
    <row r="67" spans="1:7" s="12" customFormat="1" ht="15">
      <c r="A67" s="14"/>
      <c r="B67" s="26" t="s">
        <v>71</v>
      </c>
      <c r="C67" s="27"/>
      <c r="D67" s="36"/>
      <c r="E67" s="37"/>
      <c r="F67" s="38"/>
      <c r="G67" s="29"/>
    </row>
    <row r="68" spans="1:7" s="12" customFormat="1" ht="27">
      <c r="A68" s="14">
        <v>1</v>
      </c>
      <c r="B68" s="11" t="s">
        <v>72</v>
      </c>
      <c r="C68" s="27">
        <v>370</v>
      </c>
      <c r="D68" s="22">
        <v>43474</v>
      </c>
      <c r="E68" s="28">
        <v>323</v>
      </c>
      <c r="F68" s="22">
        <v>43049</v>
      </c>
      <c r="G68" s="29">
        <f aca="true" t="shared" si="2" ref="G68:G87">+C68/E68-1</f>
        <v>0.1455108359133126</v>
      </c>
    </row>
    <row r="69" spans="1:7" s="12" customFormat="1" ht="27">
      <c r="A69" s="14">
        <v>2</v>
      </c>
      <c r="B69" s="11" t="s">
        <v>73</v>
      </c>
      <c r="C69" s="27">
        <v>450</v>
      </c>
      <c r="D69" s="22">
        <v>43474</v>
      </c>
      <c r="E69" s="28">
        <v>400</v>
      </c>
      <c r="F69" s="22">
        <v>43049</v>
      </c>
      <c r="G69" s="29">
        <f t="shared" si="2"/>
        <v>0.125</v>
      </c>
    </row>
    <row r="70" spans="1:7" s="12" customFormat="1" ht="41.25">
      <c r="A70" s="14">
        <v>3</v>
      </c>
      <c r="B70" s="11" t="s">
        <v>74</v>
      </c>
      <c r="C70" s="27">
        <f>250+227</f>
        <v>477</v>
      </c>
      <c r="D70" s="22">
        <v>43474</v>
      </c>
      <c r="E70" s="28">
        <f>215+218</f>
        <v>433</v>
      </c>
      <c r="F70" s="22">
        <v>43049</v>
      </c>
      <c r="G70" s="29">
        <f t="shared" si="2"/>
        <v>0.10161662817551953</v>
      </c>
    </row>
    <row r="71" spans="1:7" s="12" customFormat="1" ht="41.25">
      <c r="A71" s="14">
        <v>4</v>
      </c>
      <c r="B71" s="11" t="s">
        <v>75</v>
      </c>
      <c r="C71" s="27">
        <v>440</v>
      </c>
      <c r="D71" s="22">
        <v>43474</v>
      </c>
      <c r="E71" s="28">
        <v>385</v>
      </c>
      <c r="F71" s="22">
        <v>43109</v>
      </c>
      <c r="G71" s="29">
        <f t="shared" si="2"/>
        <v>0.1428571428571428</v>
      </c>
    </row>
    <row r="72" spans="1:7" s="12" customFormat="1" ht="41.25">
      <c r="A72" s="14">
        <v>5</v>
      </c>
      <c r="B72" s="11" t="s">
        <v>76</v>
      </c>
      <c r="C72" s="27">
        <v>560</v>
      </c>
      <c r="D72" s="22">
        <v>43474</v>
      </c>
      <c r="E72" s="28">
        <v>485</v>
      </c>
      <c r="F72" s="22">
        <v>43109</v>
      </c>
      <c r="G72" s="29">
        <f t="shared" si="2"/>
        <v>0.15463917525773185</v>
      </c>
    </row>
    <row r="73" spans="1:7" s="12" customFormat="1" ht="54.75">
      <c r="A73" s="14">
        <v>6</v>
      </c>
      <c r="B73" s="11" t="s">
        <v>77</v>
      </c>
      <c r="C73" s="27">
        <f>320+227</f>
        <v>547</v>
      </c>
      <c r="D73" s="22">
        <v>43474</v>
      </c>
      <c r="E73" s="28">
        <f>276+218</f>
        <v>494</v>
      </c>
      <c r="F73" s="22">
        <v>43049</v>
      </c>
      <c r="G73" s="29">
        <f t="shared" si="2"/>
        <v>0.10728744939271251</v>
      </c>
    </row>
    <row r="74" spans="1:7" s="12" customFormat="1" ht="41.25">
      <c r="A74" s="14">
        <v>7</v>
      </c>
      <c r="B74" s="11" t="s">
        <v>78</v>
      </c>
      <c r="C74" s="27">
        <f>517+250</f>
        <v>767</v>
      </c>
      <c r="D74" s="22">
        <v>43474</v>
      </c>
      <c r="E74" s="28">
        <f>215+495</f>
        <v>710</v>
      </c>
      <c r="F74" s="22">
        <v>43049</v>
      </c>
      <c r="G74" s="29">
        <f t="shared" si="2"/>
        <v>0.08028169014084496</v>
      </c>
    </row>
    <row r="75" spans="1:7" s="12" customFormat="1" ht="41.25">
      <c r="A75" s="14">
        <v>8</v>
      </c>
      <c r="B75" s="11" t="s">
        <v>79</v>
      </c>
      <c r="C75" s="27">
        <f>620+250</f>
        <v>870</v>
      </c>
      <c r="D75" s="22">
        <v>43474</v>
      </c>
      <c r="E75" s="28">
        <f>215+594</f>
        <v>809</v>
      </c>
      <c r="F75" s="22">
        <v>43049</v>
      </c>
      <c r="G75" s="29">
        <f t="shared" si="2"/>
        <v>0.07540173053152044</v>
      </c>
    </row>
    <row r="76" spans="1:7" s="12" customFormat="1" ht="41.25">
      <c r="A76" s="14">
        <v>9</v>
      </c>
      <c r="B76" s="11" t="s">
        <v>80</v>
      </c>
      <c r="C76" s="27">
        <f>806+250</f>
        <v>1056</v>
      </c>
      <c r="D76" s="22">
        <v>43474</v>
      </c>
      <c r="E76" s="28">
        <f>215+773</f>
        <v>988</v>
      </c>
      <c r="F76" s="22">
        <v>43049</v>
      </c>
      <c r="G76" s="29">
        <f t="shared" si="2"/>
        <v>0.06882591093117418</v>
      </c>
    </row>
    <row r="77" spans="1:7" s="12" customFormat="1" ht="41.25">
      <c r="A77" s="14">
        <v>10</v>
      </c>
      <c r="B77" s="11" t="s">
        <v>81</v>
      </c>
      <c r="C77" s="27">
        <f>1344+250</f>
        <v>1594</v>
      </c>
      <c r="D77" s="22">
        <v>43474</v>
      </c>
      <c r="E77" s="28">
        <f>1288+215</f>
        <v>1503</v>
      </c>
      <c r="F77" s="22">
        <v>43049</v>
      </c>
      <c r="G77" s="29">
        <f t="shared" si="2"/>
        <v>0.06054557551563544</v>
      </c>
    </row>
    <row r="78" spans="1:7" s="12" customFormat="1" ht="54.75">
      <c r="A78" s="14">
        <v>11</v>
      </c>
      <c r="B78" s="11" t="s">
        <v>82</v>
      </c>
      <c r="C78" s="27">
        <f>517+320</f>
        <v>837</v>
      </c>
      <c r="D78" s="22">
        <v>43474</v>
      </c>
      <c r="E78" s="28">
        <f>276+495</f>
        <v>771</v>
      </c>
      <c r="F78" s="22">
        <v>43049</v>
      </c>
      <c r="G78" s="29">
        <f t="shared" si="2"/>
        <v>0.08560311284046684</v>
      </c>
    </row>
    <row r="79" spans="1:7" s="12" customFormat="1" ht="54.75">
      <c r="A79" s="14">
        <v>12</v>
      </c>
      <c r="B79" s="11" t="s">
        <v>83</v>
      </c>
      <c r="C79" s="27">
        <f>620+320</f>
        <v>940</v>
      </c>
      <c r="D79" s="22">
        <v>43474</v>
      </c>
      <c r="E79" s="28">
        <f>276+594</f>
        <v>870</v>
      </c>
      <c r="F79" s="22">
        <v>43049</v>
      </c>
      <c r="G79" s="29">
        <f t="shared" si="2"/>
        <v>0.08045977011494254</v>
      </c>
    </row>
    <row r="80" spans="1:7" s="12" customFormat="1" ht="54.75">
      <c r="A80" s="14">
        <v>13</v>
      </c>
      <c r="B80" s="11" t="s">
        <v>84</v>
      </c>
      <c r="C80" s="27">
        <f>806+320</f>
        <v>1126</v>
      </c>
      <c r="D80" s="22">
        <v>43474</v>
      </c>
      <c r="E80" s="28">
        <f>276+773</f>
        <v>1049</v>
      </c>
      <c r="F80" s="22">
        <v>43049</v>
      </c>
      <c r="G80" s="29">
        <f t="shared" si="2"/>
        <v>0.0734032411820782</v>
      </c>
    </row>
    <row r="81" spans="1:7" s="12" customFormat="1" ht="41.25">
      <c r="A81" s="14">
        <v>14</v>
      </c>
      <c r="B81" s="11" t="s">
        <v>85</v>
      </c>
      <c r="C81" s="27">
        <f>1344+320</f>
        <v>1664</v>
      </c>
      <c r="D81" s="22">
        <v>43474</v>
      </c>
      <c r="E81" s="28">
        <f>1288+276</f>
        <v>1564</v>
      </c>
      <c r="F81" s="22">
        <v>43049</v>
      </c>
      <c r="G81" s="29">
        <f t="shared" si="2"/>
        <v>0.0639386189258313</v>
      </c>
    </row>
    <row r="82" spans="1:7" s="12" customFormat="1" ht="15">
      <c r="A82" s="14"/>
      <c r="B82" s="26" t="s">
        <v>65</v>
      </c>
      <c r="C82" s="27"/>
      <c r="D82" s="22"/>
      <c r="E82" s="28"/>
      <c r="F82" s="22"/>
      <c r="G82" s="29"/>
    </row>
    <row r="83" spans="1:7" s="12" customFormat="1" ht="13.5">
      <c r="A83" s="14">
        <v>15</v>
      </c>
      <c r="B83" s="11" t="s">
        <v>52</v>
      </c>
      <c r="C83" s="27">
        <v>700</v>
      </c>
      <c r="D83" s="22">
        <v>43497</v>
      </c>
      <c r="E83" s="28">
        <v>493</v>
      </c>
      <c r="F83" s="22">
        <v>42339</v>
      </c>
      <c r="G83" s="29">
        <f t="shared" si="2"/>
        <v>0.41987829614604455</v>
      </c>
    </row>
    <row r="84" spans="1:7" s="12" customFormat="1" ht="13.5">
      <c r="A84" s="14">
        <v>16</v>
      </c>
      <c r="B84" s="11" t="s">
        <v>53</v>
      </c>
      <c r="C84" s="27">
        <v>500</v>
      </c>
      <c r="D84" s="22">
        <v>43497</v>
      </c>
      <c r="E84" s="28">
        <v>390</v>
      </c>
      <c r="F84" s="22">
        <v>42339</v>
      </c>
      <c r="G84" s="29">
        <f t="shared" si="2"/>
        <v>0.28205128205128216</v>
      </c>
    </row>
    <row r="85" spans="1:7" s="12" customFormat="1" ht="13.5">
      <c r="A85" s="14">
        <v>17</v>
      </c>
      <c r="B85" s="11" t="s">
        <v>34</v>
      </c>
      <c r="C85" s="27">
        <v>2000</v>
      </c>
      <c r="D85" s="22">
        <v>43497</v>
      </c>
      <c r="E85" s="28">
        <v>1784</v>
      </c>
      <c r="F85" s="22">
        <v>42248</v>
      </c>
      <c r="G85" s="29">
        <f t="shared" si="2"/>
        <v>0.12107623318385641</v>
      </c>
    </row>
    <row r="86" spans="1:7" s="12" customFormat="1" ht="13.5">
      <c r="A86" s="14">
        <v>18</v>
      </c>
      <c r="B86" s="11" t="s">
        <v>35</v>
      </c>
      <c r="C86" s="27">
        <v>850</v>
      </c>
      <c r="D86" s="22">
        <v>43497</v>
      </c>
      <c r="E86" s="28">
        <v>648</v>
      </c>
      <c r="F86" s="22">
        <v>42248</v>
      </c>
      <c r="G86" s="29">
        <f t="shared" si="2"/>
        <v>0.31172839506172845</v>
      </c>
    </row>
    <row r="87" spans="1:7" s="12" customFormat="1" ht="13.5">
      <c r="A87" s="14">
        <v>19</v>
      </c>
      <c r="B87" s="11" t="s">
        <v>36</v>
      </c>
      <c r="C87" s="27">
        <v>3600</v>
      </c>
      <c r="D87" s="22">
        <v>43497</v>
      </c>
      <c r="E87" s="28">
        <v>3265</v>
      </c>
      <c r="F87" s="22">
        <v>42248</v>
      </c>
      <c r="G87" s="29">
        <f t="shared" si="2"/>
        <v>0.10260336906584988</v>
      </c>
    </row>
    <row r="88" spans="1:7" s="12" customFormat="1" ht="33" customHeight="1">
      <c r="A88" s="14">
        <v>20</v>
      </c>
      <c r="B88" s="11" t="s">
        <v>86</v>
      </c>
      <c r="C88" s="27">
        <v>2110</v>
      </c>
      <c r="D88" s="22">
        <v>43497</v>
      </c>
      <c r="E88" s="28">
        <v>1900</v>
      </c>
      <c r="F88" s="22">
        <v>42248</v>
      </c>
      <c r="G88" s="29">
        <f>+C88/E88-1</f>
        <v>0.11052631578947358</v>
      </c>
    </row>
    <row r="89" spans="1:4" s="12" customFormat="1" ht="41.25">
      <c r="A89" s="14">
        <v>21</v>
      </c>
      <c r="B89" s="16" t="s">
        <v>37</v>
      </c>
      <c r="C89" s="39" t="s">
        <v>27</v>
      </c>
      <c r="D89" s="24"/>
    </row>
    <row r="91" ht="22.5">
      <c r="A91" s="40" t="s">
        <v>87</v>
      </c>
    </row>
    <row r="102" ht="15">
      <c r="A102" s="18"/>
    </row>
  </sheetData>
  <sheetProtection/>
  <mergeCells count="9">
    <mergeCell ref="E55:E59"/>
    <mergeCell ref="B64:C64"/>
    <mergeCell ref="A66:C66"/>
    <mergeCell ref="E5:F6"/>
    <mergeCell ref="A1:C1"/>
    <mergeCell ref="A2:C2"/>
    <mergeCell ref="A3:C3"/>
    <mergeCell ref="A6:C6"/>
    <mergeCell ref="C55:C60"/>
  </mergeCells>
  <printOptions horizontalCentered="1"/>
  <pageMargins left="0.8267716535433072" right="0.1968503937007874" top="0.71" bottom="0.66" header="0.15748031496062992" footer="0.15748031496062992"/>
  <pageSetup fitToHeight="3" fitToWidth="1" horizontalDpi="600" verticalDpi="600" orientation="landscape" paperSize="9" scale="71" r:id="rId3"/>
  <headerFooter scaleWithDoc="0">
    <oddHeader>&amp;L
</oddHeader>
    <oddFooter>&amp;L&amp;8Дата обновления реестра   28.03.2018 г.</oddFooter>
  </headerFooter>
  <rowBreaks count="1" manualBreakCount="1">
    <brk id="3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2015-09-10T02:27:59Z</cp:lastPrinted>
  <dcterms:created xsi:type="dcterms:W3CDTF">2014-06-05T09:26:56Z</dcterms:created>
  <dcterms:modified xsi:type="dcterms:W3CDTF">2019-02-18T01:41:56Z</dcterms:modified>
  <cp:category/>
  <cp:version/>
  <cp:contentType/>
  <cp:contentStatus/>
</cp:coreProperties>
</file>