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4"/>
  </bookViews>
  <sheets>
    <sheet name="МКК" sheetId="1" r:id="rId1"/>
    <sheet name="Шуш_1-2 эт" sheetId="2" r:id="rId2"/>
    <sheet name="Шуш_1-2 эт с коэф " sheetId="3" r:id="rId3"/>
    <sheet name="Шуш_3 эт и выше" sheetId="4" r:id="rId4"/>
    <sheet name="Шуш_3 эт и выше с коэф" sheetId="5" r:id="rId5"/>
    <sheet name="Лист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xlfn.BAHTTEXT" hidden="1">#NAME?</definedName>
    <definedName name="bhg" localSheetId="0">'МКК'!bhg</definedName>
    <definedName name="bhg" localSheetId="1">'Шуш_1-2 эт'!bhg</definedName>
    <definedName name="bhg" localSheetId="3">'Шуш_3 эт и выше'!bhg</definedName>
    <definedName name="bhg">[0]!bhg</definedName>
    <definedName name="CompOt" localSheetId="0">'МКК'!CompOt</definedName>
    <definedName name="CompOt" localSheetId="1">'Шуш_1-2 эт'!CompOt</definedName>
    <definedName name="CompOt" localSheetId="3">'Шуш_3 эт и выше'!CompOt</definedName>
    <definedName name="CompOt">[0]!CompOt</definedName>
    <definedName name="CompRas" localSheetId="0">'МКК'!CompRas</definedName>
    <definedName name="CompRas" localSheetId="1">'Шуш_1-2 эт'!CompRas</definedName>
    <definedName name="CompRas" localSheetId="3">'Шуш_3 эт и выше'!CompRas</definedName>
    <definedName name="CompRas">[0]!CompRas</definedName>
    <definedName name="ew" localSheetId="0">'МКК'!ew</definedName>
    <definedName name="ew" localSheetId="1">'Шуш_1-2 эт'!ew</definedName>
    <definedName name="ew" localSheetId="3">'Шуш_3 эт и выше'!ew</definedName>
    <definedName name="ew">[0]!ew</definedName>
    <definedName name="fg" localSheetId="0">'МКК'!fg</definedName>
    <definedName name="fg" localSheetId="1">'Шуш_1-2 эт'!fg</definedName>
    <definedName name="fg" localSheetId="3">'Шуш_3 эт и выше'!fg</definedName>
    <definedName name="fg">[0]!fg</definedName>
    <definedName name="fghy" localSheetId="0">'МКК'!fghy</definedName>
    <definedName name="fghy" localSheetId="1">'Шуш_1-2 эт'!fghy</definedName>
    <definedName name="fghy" localSheetId="3">'Шуш_3 эт и выше'!fghy</definedName>
    <definedName name="fghy">[0]!fghy</definedName>
    <definedName name="jhu" localSheetId="0">'МКК'!jhu</definedName>
    <definedName name="jhu" localSheetId="1">'Шуш_1-2 эт'!jhu</definedName>
    <definedName name="jhu" localSheetId="3">'Шуш_3 эт и выше'!jhu</definedName>
    <definedName name="jhu">[0]!jhu</definedName>
    <definedName name="ke" localSheetId="0">'МКК'!ke</definedName>
    <definedName name="ke" localSheetId="1">'Шуш_1-2 эт'!ke</definedName>
    <definedName name="ke" localSheetId="3">'Шуш_3 эт и выше'!ke</definedName>
    <definedName name="ke">[0]!ke</definedName>
    <definedName name="kkk" localSheetId="0">'МКК'!kkk</definedName>
    <definedName name="kkk" localSheetId="1">'Шуш_1-2 эт'!kkk</definedName>
    <definedName name="kkk" localSheetId="3">'Шуш_3 эт и выше'!kkk</definedName>
    <definedName name="kkk">[0]!kkk</definedName>
    <definedName name="l" localSheetId="0">'МКК'!l</definedName>
    <definedName name="l" localSheetId="1">'Шуш_1-2 эт'!l</definedName>
    <definedName name="l" localSheetId="3">'Шуш_3 эт и выше'!l</definedName>
    <definedName name="l">[0]!l</definedName>
    <definedName name="mj" localSheetId="0">'МКК'!mj</definedName>
    <definedName name="mj" localSheetId="1">'Шуш_1-2 эт'!mj</definedName>
    <definedName name="mj" localSheetId="3">'Шуш_3 эт и выше'!mj</definedName>
    <definedName name="mj">[0]!mj</definedName>
    <definedName name="nh" localSheetId="0">'МКК'!nh</definedName>
    <definedName name="nh" localSheetId="1">'Шуш_1-2 эт'!nh</definedName>
    <definedName name="nh" localSheetId="3">'Шуш_3 эт и выше'!nh</definedName>
    <definedName name="nh">[0]!nh</definedName>
    <definedName name="njh" localSheetId="0">'МКК'!njh</definedName>
    <definedName name="njh" localSheetId="1">'Шуш_1-2 эт'!njh</definedName>
    <definedName name="njh" localSheetId="3">'Шуш_3 эт и выше'!njh</definedName>
    <definedName name="njh">[0]!njh</definedName>
    <definedName name="q" localSheetId="0">'МКК'!q</definedName>
    <definedName name="q" localSheetId="1">'Шуш_1-2 эт'!q</definedName>
    <definedName name="q" localSheetId="3">'Шуш_3 эт и выше'!q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1">'[2]FES'!#REF!</definedName>
    <definedName name="SP1" localSheetId="2">'[2]FES'!#REF!</definedName>
    <definedName name="SP1">'[2]FES'!#REF!</definedName>
    <definedName name="SP10" localSheetId="1">'[2]FES'!#REF!</definedName>
    <definedName name="SP10" localSheetId="2">'[2]FES'!#REF!</definedName>
    <definedName name="SP10">'[2]FES'!#REF!</definedName>
    <definedName name="SP11" localSheetId="1">'[2]FES'!#REF!</definedName>
    <definedName name="SP11" localSheetId="2">'[2]FES'!#REF!</definedName>
    <definedName name="SP11">'[2]FES'!#REF!</definedName>
    <definedName name="SP12" localSheetId="1">'[2]FES'!#REF!</definedName>
    <definedName name="SP12" localSheetId="2">'[2]FES'!#REF!</definedName>
    <definedName name="SP12">'[2]FES'!#REF!</definedName>
    <definedName name="SP13" localSheetId="1">'[2]FES'!#REF!</definedName>
    <definedName name="SP13" localSheetId="2">'[2]FES'!#REF!</definedName>
    <definedName name="SP13">'[2]FES'!#REF!</definedName>
    <definedName name="SP14" localSheetId="1">'[2]FES'!#REF!</definedName>
    <definedName name="SP14" localSheetId="2">'[2]FES'!#REF!</definedName>
    <definedName name="SP14">'[2]FES'!#REF!</definedName>
    <definedName name="SP15" localSheetId="1">'[2]FES'!#REF!</definedName>
    <definedName name="SP15" localSheetId="2">'[2]FES'!#REF!</definedName>
    <definedName name="SP15">'[2]FES'!#REF!</definedName>
    <definedName name="SP16" localSheetId="1">'[2]FES'!#REF!</definedName>
    <definedName name="SP16" localSheetId="2">'[2]FES'!#REF!</definedName>
    <definedName name="SP16">'[2]FES'!#REF!</definedName>
    <definedName name="SP17" localSheetId="1">'[2]FES'!#REF!</definedName>
    <definedName name="SP17" localSheetId="2">'[2]FES'!#REF!</definedName>
    <definedName name="SP17">'[2]FES'!#REF!</definedName>
    <definedName name="SP18" localSheetId="1">'[2]FES'!#REF!</definedName>
    <definedName name="SP18" localSheetId="2">'[2]FES'!#REF!</definedName>
    <definedName name="SP18">'[2]FES'!#REF!</definedName>
    <definedName name="SP19" localSheetId="1">'[2]FES'!#REF!</definedName>
    <definedName name="SP19" localSheetId="2">'[2]FES'!#REF!</definedName>
    <definedName name="SP19">'[2]FES'!#REF!</definedName>
    <definedName name="SP2" localSheetId="1">'[2]FES'!#REF!</definedName>
    <definedName name="SP2" localSheetId="2">'[2]FES'!#REF!</definedName>
    <definedName name="SP2">'[2]FES'!#REF!</definedName>
    <definedName name="SP20" localSheetId="1">'[2]FES'!#REF!</definedName>
    <definedName name="SP20" localSheetId="2">'[2]FES'!#REF!</definedName>
    <definedName name="SP20">'[2]FES'!#REF!</definedName>
    <definedName name="SP3" localSheetId="1">'[2]FES'!#REF!</definedName>
    <definedName name="SP3" localSheetId="2">'[2]FES'!#REF!</definedName>
    <definedName name="SP3">'[2]FES'!#REF!</definedName>
    <definedName name="SP4" localSheetId="1">'[2]FES'!#REF!</definedName>
    <definedName name="SP4" localSheetId="2">'[2]FES'!#REF!</definedName>
    <definedName name="SP4">'[2]FES'!#REF!</definedName>
    <definedName name="SP5" localSheetId="1">'[2]FES'!#REF!</definedName>
    <definedName name="SP5" localSheetId="2">'[2]FES'!#REF!</definedName>
    <definedName name="SP5">'[2]FES'!#REF!</definedName>
    <definedName name="SP7" localSheetId="1">'[2]FES'!#REF!</definedName>
    <definedName name="SP7" localSheetId="2">'[2]FES'!#REF!</definedName>
    <definedName name="SP7">'[2]FES'!#REF!</definedName>
    <definedName name="SP8" localSheetId="1">'[2]FES'!#REF!</definedName>
    <definedName name="SP8" localSheetId="2">'[2]FES'!#REF!</definedName>
    <definedName name="SP8">'[2]FES'!#REF!</definedName>
    <definedName name="SP9" localSheetId="1">'[2]FES'!#REF!</definedName>
    <definedName name="SP9" localSheetId="2">'[2]FES'!#REF!</definedName>
    <definedName name="SP9">'[2]FES'!#REF!</definedName>
    <definedName name="tyt" localSheetId="0">'МКК'!tyt</definedName>
    <definedName name="tyt" localSheetId="1">'Шуш_1-2 эт'!tyt</definedName>
    <definedName name="tyt" localSheetId="3">'Шуш_3 эт и выше'!tyt</definedName>
    <definedName name="tyt">[0]!tyt</definedName>
    <definedName name="yui" localSheetId="0">'МКК'!yui</definedName>
    <definedName name="yui" localSheetId="1">'Шуш_1-2 эт'!yui</definedName>
    <definedName name="yui" localSheetId="3">'Шуш_3 эт и выше'!yui</definedName>
    <definedName name="yui">[0]!yui</definedName>
    <definedName name="второй">#REF!</definedName>
    <definedName name="дек.">'[4]кап.ремонт'!$AY:$AY</definedName>
    <definedName name="ен" localSheetId="0">'МКК'!ен</definedName>
    <definedName name="ен" localSheetId="1">'Шуш_1-2 эт'!ен</definedName>
    <definedName name="ен" localSheetId="3">'Шуш_3 эт и выше'!ен</definedName>
    <definedName name="ен">[0]!ен</definedName>
    <definedName name="ке" localSheetId="0">'МКК'!ке</definedName>
    <definedName name="ке" localSheetId="1">'Шуш_1-2 эт'!ке</definedName>
    <definedName name="ке" localSheetId="3">'Шуш_3 эт и выше'!ке</definedName>
    <definedName name="ке">[0]!ке</definedName>
    <definedName name="лд" localSheetId="0">'МКК'!лд</definedName>
    <definedName name="лд" localSheetId="1">'Шуш_1-2 эт'!лд</definedName>
    <definedName name="лд" localSheetId="3">'Шуш_3 эт и выше'!лд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'МКК'!не</definedName>
    <definedName name="не" localSheetId="1">'Шуш_1-2 эт'!не</definedName>
    <definedName name="не" localSheetId="3">'Шуш_3 эт и выше'!не</definedName>
    <definedName name="не">[0]!не</definedName>
    <definedName name="_xlnm.Print_Area" localSheetId="0">'МКК'!$A$1:$AG$52</definedName>
    <definedName name="_xlnm.Print_Area" localSheetId="1">'Шуш_1-2 эт'!$A$1:$AG$302</definedName>
    <definedName name="_xlnm.Print_Area" localSheetId="2">'Шуш_1-2 эт с коэф '!$A$1:$AF$289</definedName>
    <definedName name="_xlnm.Print_Area" localSheetId="3">'Шуш_3 эт и выше'!$A$1:$AG$295</definedName>
    <definedName name="_xlnm.Print_Area" localSheetId="4">'Шуш_3 эт и выше с коэф'!$A$1:$AF$290</definedName>
    <definedName name="первый">#REF!</definedName>
    <definedName name="р" localSheetId="0">'МКК'!р</definedName>
    <definedName name="р" localSheetId="1">'Шуш_1-2 эт'!р</definedName>
    <definedName name="р" localSheetId="3">'Шуш_3 эт и выше'!р</definedName>
    <definedName name="р">[0]!р</definedName>
    <definedName name="т" localSheetId="0">'МКК'!т</definedName>
    <definedName name="т" localSheetId="1">'Шуш_1-2 эт'!т</definedName>
    <definedName name="т" localSheetId="3">'Шуш_3 эт и выше'!т</definedName>
    <definedName name="т">[0]!т</definedName>
    <definedName name="третий">#REF!</definedName>
    <definedName name="цу" localSheetId="0">'МКК'!цу</definedName>
    <definedName name="цу" localSheetId="1">'Шуш_1-2 эт'!цу</definedName>
    <definedName name="цу" localSheetId="3">'Шуш_3 эт и выше'!цу</definedName>
    <definedName name="цу">[0]!цу</definedName>
    <definedName name="четвертый">#REF!</definedName>
    <definedName name="ю" localSheetId="0">'МКК'!ю</definedName>
    <definedName name="ю" localSheetId="1">'Шуш_1-2 эт'!ю</definedName>
    <definedName name="ю" localSheetId="3">'Шуш_3 эт и выше'!ю</definedName>
    <definedName name="ю">[0]!ю</definedName>
    <definedName name="юж" localSheetId="0">'МКК'!юж</definedName>
    <definedName name="юж" localSheetId="1">'Шуш_1-2 эт'!юж</definedName>
    <definedName name="юж" localSheetId="3">'Шуш_3 эт и выше'!юж</definedName>
    <definedName name="юж">[0]!юж</definedName>
  </definedNames>
  <calcPr fullCalcOnLoad="1" fullPrecision="0"/>
</workbook>
</file>

<file path=xl/sharedStrings.xml><?xml version="1.0" encoding="utf-8"?>
<sst xmlns="http://schemas.openxmlformats.org/spreadsheetml/2006/main" count="2690" uniqueCount="135">
  <si>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</si>
  <si>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</si>
  <si>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</si>
  <si>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</si>
  <si>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</si>
  <si>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</si>
  <si>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</si>
  <si>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</si>
  <si>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</si>
  <si>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</si>
  <si>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</si>
  <si>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</si>
  <si>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</si>
  <si>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</si>
  <si>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</si>
  <si>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</si>
  <si>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</si>
  <si>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</si>
  <si>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</si>
  <si>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</si>
  <si>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</si>
  <si>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</si>
  <si>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</si>
  <si>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</si>
  <si>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1.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</si>
  <si>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</si>
  <si>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</si>
  <si>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</si>
  <si>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</si>
  <si>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</si>
  <si>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</si>
  <si>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</si>
  <si>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</si>
  <si>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</si>
  <si>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</si>
  <si>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руб./кв.м</t>
  </si>
  <si>
    <t>с 01.01.2015
по 30.06.2015</t>
  </si>
  <si>
    <t>Норматив
 нагрева воды*
Гкал/куб.м</t>
  </si>
  <si>
    <t>*Расчетный норматив расхода тепловой энергии на нагрев 1куб.м. холодной воды для предоставления услуги по горячему водоснабжению по формуле 23.1 согласно пункт. 24(1) и 25 Постановления Правительства РФ от 23 мая 2006 г. N 306 (в редакции Постановления Правительства Российской Федерации № 129 от 14.02.2015г.) «Об утверждении Правил установления и определения нормативов потребления коммунальных услуг»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</si>
  <si>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</si>
  <si>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</si>
  <si>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</si>
  <si>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</si>
  <si>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</si>
  <si>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</si>
  <si>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</si>
  <si>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</si>
  <si>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</si>
  <si>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</si>
  <si>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</si>
  <si>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</si>
  <si>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</si>
  <si>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</si>
  <si>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>п. Шушенское, квартал МКК</t>
  </si>
  <si>
    <t>I. Размер платы за отопление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</si>
  <si>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</si>
  <si>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</si>
  <si>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</si>
  <si>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</si>
  <si>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</si>
  <si>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</si>
  <si>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</si>
  <si>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</si>
  <si>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</si>
  <si>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</si>
  <si>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</si>
  <si>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</si>
  <si>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</si>
  <si>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</si>
  <si>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</si>
  <si>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>от 15.12.2016 г.</t>
  </si>
  <si>
    <t>618-п</t>
  </si>
  <si>
    <t>620-п</t>
  </si>
  <si>
    <t>619-п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</si>
  <si>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</si>
  <si>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</si>
  <si>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</si>
  <si>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</si>
  <si>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</si>
  <si>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</si>
  <si>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</si>
  <si>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</si>
  <si>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</si>
  <si>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Норматив
 на подогрев воды, Гкал на 1 куб.м*</t>
  </si>
  <si>
    <t>С изолированными стояками 
с полотенцесушителями</t>
  </si>
  <si>
    <t>С изолированными стояками 
без полотенцесушителей</t>
  </si>
  <si>
    <t>С неизолированными стояками 
с полотенцесушителями</t>
  </si>
  <si>
    <t>С неизолированными стояками 
без полотенцесушителей</t>
  </si>
  <si>
    <t>от 19.12.2017 г.</t>
  </si>
  <si>
    <t>582-п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</si>
  <si>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</si>
  <si>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 xml:space="preserve"> 4-5 этажные многоквартирные 
и жилые дома со стенами из камня, кирпича  после 1999 года постройки</t>
  </si>
  <si>
    <t xml:space="preserve"> 9 этажные многоквартирные 
жилые дома со стенами из камня, кирпича после 1999 года постройки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</si>
  <si>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</si>
  <si>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</si>
  <si>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</si>
  <si>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</si>
  <si>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6 = гр.5 * коэф 0,4</t>
  </si>
  <si>
    <t>от 16.12.2015 г.</t>
  </si>
  <si>
    <t>568-п</t>
  </si>
  <si>
    <t>п. Шушенское ( 1-2 этажные жилые дома)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</si>
  <si>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</si>
  <si>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</si>
  <si>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</si>
  <si>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</si>
  <si>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</si>
  <si>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>5-9 этажные многоквартирные 
и жилые дома со стенами из камня, кирпича до 1999 года постройки включительно</t>
  </si>
  <si>
    <t>5-9 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</si>
  <si>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камня, кирпича после 1999 года постройки </t>
  </si>
  <si>
    <t xml:space="preserve">Трехэтажные многоквартирные 
и жилые дома со стенами из камня, кирпича после 1999 года постройки </t>
  </si>
  <si>
    <t>Начальник ПЭО                                         С.А.Окунева</t>
  </si>
  <si>
    <t>п. Шушенское (жилые дома от трех этажей и выше)</t>
  </si>
  <si>
    <t xml:space="preserve"> Двухэтажные многоквартирные 
и жилые дома со стенами из камня, кирпича после 1999 года постройки</t>
  </si>
  <si>
    <t>Трехэтажные многоквартирные 
и жилые дома со стенами из камня, кирпича после 1999 года постройки</t>
  </si>
  <si>
    <t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t>
  </si>
  <si>
    <t>3. При отсутствии приборов учета   (на 2 человек в месяц)</t>
  </si>
  <si>
    <t>Объем теплоносителя, Гкал на нагрев, (м3, Гкал)</t>
  </si>
  <si>
    <t>от 29.11.2021 г.</t>
  </si>
  <si>
    <t>135-п</t>
  </si>
  <si>
    <t>4. При отсутствии приборов учета   (на 3 человек в месяц)</t>
  </si>
  <si>
    <t>5. При отсутствии приборов учета   (на 4 человек в месяц)</t>
  </si>
  <si>
    <t>6. При отсутствии приборов учета   (на 5 человек в месяц)</t>
  </si>
  <si>
    <t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</si>
  <si>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t>
  </si>
  <si>
    <t>133-п</t>
  </si>
  <si>
    <t>5. При отсутствии приборов учета   (на 4 человека в месяц)</t>
  </si>
  <si>
    <t>Мартынова Елена Дмитриевна 3-44-79</t>
  </si>
  <si>
    <t>5 = гр.2 *
 гр.3 * гр. 4</t>
  </si>
  <si>
    <t xml:space="preserve">Общая площадь помещения </t>
  </si>
  <si>
    <t>Надворные постройки</t>
  </si>
  <si>
    <t>Бани (сауны, бассейны) (индивидуальные)</t>
  </si>
  <si>
    <t>Гаражи (индивидуальные)</t>
  </si>
  <si>
    <t>Летние кухни (индивидуальные)</t>
  </si>
  <si>
    <t>Приказ Министерства промышленности, энергетики и жилищно-коммунального хозяйства Красноярского края от 24.12.2021г. № 14-42н "Об утверждении нормативов потребления коммунальной услуги по отоплению при использовании земельного участка и надворных построек на территории отдельных муниципальных образований  Красноярского края" (Приложение № 21)</t>
  </si>
  <si>
    <t>с 1 июля 2022 г. по 31 декабря 2022 г.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</si>
</sst>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b/>
      <i/>
      <u val="single"/>
      <sz val="14"/>
      <name val="Arial Cyr"/>
      <family val="0"/>
    </font>
    <font>
      <b/>
      <sz val="11"/>
      <color indexed="12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color theme="0"/>
      <name val="Arial Cyr"/>
      <family val="0"/>
    </font>
    <font>
      <b/>
      <sz val="10"/>
      <color rgb="FF0000FF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</borders>
  <cellStyleXfs count="69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6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/>
    </xf>
    <xf numFmtId="173" fontId="0" fillId="24" borderId="14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44" fillId="0" borderId="0" xfId="0" applyFont="1" applyAlignment="1">
      <alignment horizontal="center"/>
    </xf>
    <xf numFmtId="0" fontId="42" fillId="0" borderId="12" xfId="0" applyFont="1" applyBorder="1" applyAlignment="1">
      <alignment/>
    </xf>
    <xf numFmtId="0" fontId="42" fillId="0" borderId="0" xfId="56" applyFont="1">
      <alignment/>
      <protection/>
    </xf>
    <xf numFmtId="0" fontId="38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" fontId="42" fillId="0" borderId="0" xfId="0" applyNumberFormat="1" applyFont="1" applyAlignment="1">
      <alignment horizontal="center"/>
    </xf>
    <xf numFmtId="0" fontId="0" fillId="0" borderId="17" xfId="0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4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173" fontId="0" fillId="0" borderId="0" xfId="67" applyAlignment="1">
      <alignment/>
    </xf>
    <xf numFmtId="181" fontId="0" fillId="0" borderId="0" xfId="67" applyNumberFormat="1" applyBorder="1" applyAlignment="1">
      <alignment horizontal="center" vertical="center"/>
    </xf>
    <xf numFmtId="177" fontId="0" fillId="24" borderId="14" xfId="62" applyNumberFormat="1" applyFill="1" applyBorder="1" applyAlignment="1">
      <alignment horizontal="center" vertical="center"/>
    </xf>
    <xf numFmtId="181" fontId="31" fillId="0" borderId="18" xfId="67" applyNumberFormat="1" applyFont="1" applyBorder="1" applyAlignment="1">
      <alignment horizontal="center" vertical="center"/>
    </xf>
    <xf numFmtId="181" fontId="31" fillId="0" borderId="19" xfId="67" applyNumberFormat="1" applyFont="1" applyBorder="1" applyAlignment="1">
      <alignment horizontal="center" vertical="center"/>
    </xf>
    <xf numFmtId="181" fontId="31" fillId="0" borderId="20" xfId="6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73" fontId="31" fillId="0" borderId="20" xfId="67" applyFont="1" applyBorder="1" applyAlignment="1">
      <alignment horizontal="center" vertical="center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8" xfId="0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left"/>
    </xf>
    <xf numFmtId="173" fontId="31" fillId="0" borderId="0" xfId="67" applyFont="1" applyBorder="1" applyAlignment="1">
      <alignment/>
    </xf>
    <xf numFmtId="185" fontId="31" fillId="0" borderId="0" xfId="67" applyNumberFormat="1" applyFont="1" applyBorder="1" applyAlignment="1">
      <alignment/>
    </xf>
    <xf numFmtId="173" fontId="0" fillId="0" borderId="0" xfId="0" applyNumberFormat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177" fontId="0" fillId="24" borderId="15" xfId="62" applyNumberFormat="1" applyFill="1" applyBorder="1" applyAlignment="1">
      <alignment horizontal="center" vertical="center"/>
    </xf>
    <xf numFmtId="173" fontId="0" fillId="24" borderId="0" xfId="0" applyNumberFormat="1" applyFill="1" applyAlignment="1">
      <alignment horizontal="center" vertical="center"/>
    </xf>
    <xf numFmtId="173" fontId="31" fillId="0" borderId="17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7" fontId="0" fillId="24" borderId="0" xfId="62" applyNumberFormat="1" applyFill="1" applyBorder="1" applyAlignment="1">
      <alignment horizontal="center" vertical="center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215" fontId="11" fillId="0" borderId="18" xfId="67" applyNumberFormat="1" applyFont="1" applyBorder="1" applyAlignment="1">
      <alignment horizontal="center" vertical="center"/>
    </xf>
    <xf numFmtId="215" fontId="11" fillId="0" borderId="19" xfId="67" applyNumberFormat="1" applyFont="1" applyBorder="1" applyAlignment="1">
      <alignment horizontal="center" vertical="center"/>
    </xf>
    <xf numFmtId="215" fontId="11" fillId="0" borderId="20" xfId="67" applyNumberFormat="1" applyFont="1" applyBorder="1" applyAlignment="1">
      <alignment horizontal="center" vertical="center"/>
    </xf>
    <xf numFmtId="173" fontId="31" fillId="0" borderId="18" xfId="67" applyFont="1" applyBorder="1" applyAlignment="1">
      <alignment horizontal="center" vertical="center"/>
    </xf>
    <xf numFmtId="173" fontId="31" fillId="0" borderId="19" xfId="67" applyFont="1" applyBorder="1" applyAlignment="1">
      <alignment horizontal="center" vertical="center"/>
    </xf>
    <xf numFmtId="173" fontId="31" fillId="0" borderId="20" xfId="67" applyFont="1" applyBorder="1" applyAlignment="1">
      <alignment horizontal="center" vertical="center"/>
    </xf>
    <xf numFmtId="181" fontId="31" fillId="0" borderId="18" xfId="67" applyNumberFormat="1" applyFont="1" applyBorder="1" applyAlignment="1">
      <alignment horizontal="center" vertical="center"/>
    </xf>
    <xf numFmtId="181" fontId="31" fillId="0" borderId="19" xfId="67" applyNumberFormat="1" applyFont="1" applyBorder="1" applyAlignment="1">
      <alignment horizontal="center" vertical="center"/>
    </xf>
    <xf numFmtId="181" fontId="31" fillId="0" borderId="20" xfId="67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173" fontId="51" fillId="0" borderId="18" xfId="67" applyFont="1" applyBorder="1" applyAlignment="1">
      <alignment horizontal="center" vertical="center"/>
    </xf>
    <xf numFmtId="173" fontId="51" fillId="0" borderId="19" xfId="67" applyFont="1" applyBorder="1" applyAlignment="1">
      <alignment horizontal="center" vertical="center"/>
    </xf>
    <xf numFmtId="173" fontId="51" fillId="0" borderId="20" xfId="67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24" borderId="0" xfId="0" applyFont="1" applyFill="1" applyAlignment="1">
      <alignment horizont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173" fontId="31" fillId="0" borderId="17" xfId="67" applyFont="1" applyBorder="1" applyAlignment="1">
      <alignment horizontal="center" vertical="center"/>
    </xf>
    <xf numFmtId="181" fontId="31" fillId="0" borderId="17" xfId="67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28" fillId="24" borderId="0" xfId="0" applyFont="1" applyFill="1" applyAlignment="1">
      <alignment horizont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173" fontId="0" fillId="24" borderId="27" xfId="0" applyNumberFormat="1" applyFill="1" applyBorder="1" applyAlignment="1">
      <alignment horizontal="center" vertical="center"/>
    </xf>
    <xf numFmtId="173" fontId="0" fillId="24" borderId="28" xfId="0" applyNumberFormat="1" applyFill="1" applyBorder="1" applyAlignment="1">
      <alignment horizontal="center" vertical="center"/>
    </xf>
    <xf numFmtId="173" fontId="0" fillId="24" borderId="27" xfId="0" applyNumberFormat="1" applyFill="1" applyBorder="1" applyAlignment="1">
      <alignment vertical="center"/>
    </xf>
    <xf numFmtId="173" fontId="0" fillId="24" borderId="28" xfId="0" applyNumberFormat="1" applyFill="1" applyBorder="1" applyAlignment="1">
      <alignment vertical="center"/>
    </xf>
    <xf numFmtId="177" fontId="0" fillId="24" borderId="27" xfId="62" applyNumberFormat="1" applyFill="1" applyBorder="1" applyAlignment="1">
      <alignment horizontal="center" vertical="center"/>
    </xf>
    <xf numFmtId="177" fontId="0" fillId="24" borderId="28" xfId="62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173" fontId="31" fillId="0" borderId="17" xfId="67" applyFont="1" applyBorder="1" applyAlignment="1">
      <alignment/>
    </xf>
    <xf numFmtId="185" fontId="31" fillId="0" borderId="17" xfId="67" applyNumberFormat="1" applyFont="1" applyBorder="1" applyAlignment="1">
      <alignment/>
    </xf>
    <xf numFmtId="0" fontId="0" fillId="0" borderId="21" xfId="0" applyBorder="1" applyAlignment="1">
      <alignment vertical="center"/>
    </xf>
    <xf numFmtId="0" fontId="30" fillId="0" borderId="21" xfId="0" applyFont="1" applyBorder="1" applyAlignment="1">
      <alignment horizontal="left" wrapText="1"/>
    </xf>
    <xf numFmtId="0" fontId="30" fillId="0" borderId="22" xfId="0" applyFont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39" fillId="0" borderId="0" xfId="0" applyFont="1" applyAlignment="1">
      <alignment horizontal="center" wrapText="1"/>
    </xf>
    <xf numFmtId="185" fontId="51" fillId="0" borderId="17" xfId="67" applyNumberFormat="1" applyFont="1" applyBorder="1" applyAlignment="1">
      <alignment/>
    </xf>
    <xf numFmtId="0" fontId="38" fillId="0" borderId="18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18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73" fontId="31" fillId="0" borderId="18" xfId="67" applyFont="1" applyBorder="1" applyAlignment="1">
      <alignment/>
    </xf>
    <xf numFmtId="173" fontId="31" fillId="0" borderId="19" xfId="67" applyFont="1" applyBorder="1" applyAlignment="1">
      <alignment/>
    </xf>
    <xf numFmtId="173" fontId="31" fillId="0" borderId="20" xfId="67" applyFont="1" applyBorder="1" applyAlignment="1">
      <alignment/>
    </xf>
    <xf numFmtId="185" fontId="31" fillId="0" borderId="18" xfId="67" applyNumberFormat="1" applyFont="1" applyBorder="1" applyAlignment="1">
      <alignment/>
    </xf>
    <xf numFmtId="185" fontId="31" fillId="0" borderId="19" xfId="67" applyNumberFormat="1" applyFont="1" applyBorder="1" applyAlignment="1">
      <alignment/>
    </xf>
    <xf numFmtId="185" fontId="31" fillId="0" borderId="20" xfId="67" applyNumberFormat="1" applyFont="1" applyBorder="1" applyAlignment="1">
      <alignment/>
    </xf>
    <xf numFmtId="185" fontId="11" fillId="0" borderId="18" xfId="67" applyNumberFormat="1" applyFont="1" applyBorder="1" applyAlignment="1">
      <alignment/>
    </xf>
    <xf numFmtId="185" fontId="11" fillId="0" borderId="19" xfId="67" applyNumberFormat="1" applyFont="1" applyBorder="1" applyAlignment="1">
      <alignment/>
    </xf>
    <xf numFmtId="185" fontId="11" fillId="0" borderId="20" xfId="67" applyNumberFormat="1" applyFont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179" fontId="31" fillId="0" borderId="18" xfId="67" applyNumberFormat="1" applyFont="1" applyBorder="1" applyAlignment="1">
      <alignment/>
    </xf>
    <xf numFmtId="179" fontId="31" fillId="0" borderId="19" xfId="67" applyNumberFormat="1" applyFont="1" applyBorder="1" applyAlignment="1">
      <alignment/>
    </xf>
    <xf numFmtId="179" fontId="31" fillId="0" borderId="20" xfId="67" applyNumberFormat="1" applyFont="1" applyBorder="1" applyAlignment="1">
      <alignment/>
    </xf>
    <xf numFmtId="173" fontId="11" fillId="0" borderId="17" xfId="67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5" fillId="24" borderId="0" xfId="0" applyFont="1" applyFill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52" fillId="0" borderId="25" xfId="0" applyFont="1" applyBorder="1" applyAlignment="1">
      <alignment horizontal="center" wrapText="1"/>
    </xf>
    <xf numFmtId="173" fontId="0" fillId="0" borderId="27" xfId="0" applyNumberFormat="1" applyBorder="1" applyAlignment="1">
      <alignment horizontal="center" vertical="center"/>
    </xf>
    <xf numFmtId="173" fontId="0" fillId="0" borderId="28" xfId="0" applyNumberForma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173" fontId="51" fillId="0" borderId="17" xfId="67" applyFont="1" applyBorder="1" applyAlignment="1">
      <alignment/>
    </xf>
    <xf numFmtId="0" fontId="49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</cellXfs>
  <cellStyles count="57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2\&#1056;&#1072;&#1089;&#1095;&#1077;&#1090;%20&#1087;&#1083;&#1072;&#1090;&#1099;%20-%202022%201-&#1077;%20&#1087;&#1086;&#1083;&#1091;&#1075;%20&#1076;&#1083;&#1103;%20&#1072;&#1073;&#1086;&#1085;&#1077;&#1085;%20&#1087;&#1086;%20&#1095;&#1077;&#108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2\&#1056;&#1072;&#1089;&#1095;&#1077;&#1090;%20&#1087;&#1083;&#1072;&#1090;&#1099;%20-%202022%202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6">
          <cell r="D16">
            <v>0.0686</v>
          </cell>
          <cell r="E16">
            <v>0.0635</v>
          </cell>
        </row>
      </sheetData>
      <sheetData sheetId="4">
        <row r="16">
          <cell r="K16">
            <v>78.11</v>
          </cell>
        </row>
        <row r="17">
          <cell r="K17">
            <v>1852.05</v>
          </cell>
        </row>
        <row r="40">
          <cell r="O40" t="str">
            <v>Норматив
 горячей воды
куб.м. ** Гкал/куб.м</v>
          </cell>
        </row>
        <row r="150">
          <cell r="O150" t="str">
            <v>Объем теплоносителя, Гкал на нагрев, (м3, Гкал)</v>
          </cell>
        </row>
        <row r="161">
          <cell r="AL161" t="str">
            <v>от 29.11.2021 г.</v>
          </cell>
          <cell r="AM161" t="str">
            <v>135-п</v>
          </cell>
        </row>
        <row r="246">
          <cell r="B246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7">
          <cell r="B247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293">
          <cell r="AL293" t="str">
            <v>от 29.11.2021 г.</v>
          </cell>
          <cell r="AM293" t="str">
            <v>133-п</v>
          </cell>
        </row>
        <row r="297">
          <cell r="B297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5">
        <row r="8">
          <cell r="A8" t="str">
            <v>с 1 июля 2022 г. по 31 декабря 2022 г.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июля 2022 г. по 31 декабря 2022 г.</v>
          </cell>
        </row>
        <row r="16">
          <cell r="K16">
            <v>78.11</v>
          </cell>
        </row>
        <row r="17">
          <cell r="K17">
            <v>2580.65</v>
          </cell>
          <cell r="O17">
            <v>0.0635</v>
          </cell>
        </row>
        <row r="19">
          <cell r="O19">
            <v>0</v>
          </cell>
        </row>
        <row r="21">
          <cell r="O21">
            <v>0.0686</v>
          </cell>
        </row>
        <row r="23">
          <cell r="O23">
            <v>0.0635</v>
          </cell>
        </row>
        <row r="30">
          <cell r="O30">
            <v>3.3</v>
          </cell>
        </row>
        <row r="31">
          <cell r="O31">
            <v>0.2096</v>
          </cell>
        </row>
        <row r="32">
          <cell r="O32">
            <v>3.3</v>
          </cell>
        </row>
        <row r="33">
          <cell r="O33">
            <v>0</v>
          </cell>
        </row>
        <row r="34">
          <cell r="O34">
            <v>3.3</v>
          </cell>
        </row>
        <row r="35">
          <cell r="O35">
            <v>0.2264</v>
          </cell>
        </row>
        <row r="36">
          <cell r="O36">
            <v>3.3</v>
          </cell>
        </row>
        <row r="37">
          <cell r="O37">
            <v>0.2096</v>
          </cell>
        </row>
        <row r="40">
          <cell r="O40" t="str">
            <v>Норматив
 горячей воды
куб.м. ** Гкал/куб.м</v>
          </cell>
        </row>
        <row r="42">
          <cell r="O42">
            <v>3.24</v>
          </cell>
        </row>
        <row r="43">
          <cell r="O43">
            <v>0.2057</v>
          </cell>
        </row>
        <row r="44">
          <cell r="O44">
            <v>3.24</v>
          </cell>
        </row>
        <row r="45">
          <cell r="O45">
            <v>0</v>
          </cell>
        </row>
        <row r="46">
          <cell r="O46">
            <v>3.24</v>
          </cell>
        </row>
        <row r="47">
          <cell r="O47">
            <v>0.2223</v>
          </cell>
        </row>
        <row r="48">
          <cell r="O48">
            <v>3.24</v>
          </cell>
        </row>
        <row r="49">
          <cell r="O49">
            <v>0.2057</v>
          </cell>
        </row>
        <row r="54">
          <cell r="O54">
            <v>3.19</v>
          </cell>
        </row>
        <row r="55">
          <cell r="O55">
            <v>0.2026</v>
          </cell>
        </row>
        <row r="56">
          <cell r="O56">
            <v>3.19</v>
          </cell>
        </row>
        <row r="57">
          <cell r="O57">
            <v>0</v>
          </cell>
        </row>
        <row r="58">
          <cell r="O58">
            <v>3.19</v>
          </cell>
        </row>
        <row r="59">
          <cell r="O59">
            <v>0.2188</v>
          </cell>
        </row>
        <row r="60">
          <cell r="O60">
            <v>3.19</v>
          </cell>
        </row>
        <row r="61">
          <cell r="O61">
            <v>0.2026</v>
          </cell>
        </row>
        <row r="66">
          <cell r="O66">
            <v>2.63</v>
          </cell>
        </row>
        <row r="67">
          <cell r="O67">
            <v>0.167</v>
          </cell>
        </row>
        <row r="68">
          <cell r="O68">
            <v>2.63</v>
          </cell>
        </row>
        <row r="69">
          <cell r="O69">
            <v>0</v>
          </cell>
        </row>
        <row r="70">
          <cell r="O70">
            <v>2.63</v>
          </cell>
        </row>
        <row r="71">
          <cell r="O71">
            <v>0.1804</v>
          </cell>
        </row>
        <row r="72">
          <cell r="O72">
            <v>2.63</v>
          </cell>
        </row>
        <row r="73">
          <cell r="O73">
            <v>0.167</v>
          </cell>
        </row>
        <row r="78">
          <cell r="O78">
            <v>1.69</v>
          </cell>
        </row>
        <row r="79">
          <cell r="O79">
            <v>0.1073</v>
          </cell>
        </row>
        <row r="80">
          <cell r="O80">
            <v>1.69</v>
          </cell>
        </row>
        <row r="81">
          <cell r="O81">
            <v>0</v>
          </cell>
        </row>
        <row r="82">
          <cell r="O82">
            <v>1.69</v>
          </cell>
        </row>
        <row r="83">
          <cell r="O83">
            <v>0.1159</v>
          </cell>
        </row>
        <row r="84">
          <cell r="O84">
            <v>1.69</v>
          </cell>
        </row>
        <row r="85">
          <cell r="O85">
            <v>0.1073</v>
          </cell>
        </row>
        <row r="90">
          <cell r="O90">
            <v>1.24</v>
          </cell>
        </row>
        <row r="91">
          <cell r="O91">
            <v>0.0787</v>
          </cell>
        </row>
        <row r="92">
          <cell r="O92">
            <v>1.24</v>
          </cell>
        </row>
        <row r="93">
          <cell r="O93">
            <v>0</v>
          </cell>
        </row>
        <row r="94">
          <cell r="O94">
            <v>1.24</v>
          </cell>
        </row>
        <row r="95">
          <cell r="O95">
            <v>0.0851</v>
          </cell>
        </row>
        <row r="96">
          <cell r="O96">
            <v>1.24</v>
          </cell>
        </row>
        <row r="97">
          <cell r="O97">
            <v>0.0787</v>
          </cell>
        </row>
        <row r="102">
          <cell r="O102">
            <v>0.77</v>
          </cell>
        </row>
        <row r="103">
          <cell r="O103">
            <v>0.0489</v>
          </cell>
        </row>
        <row r="104">
          <cell r="O104">
            <v>0.77</v>
          </cell>
        </row>
        <row r="105">
          <cell r="O105">
            <v>0</v>
          </cell>
        </row>
        <row r="106">
          <cell r="O106">
            <v>0.77</v>
          </cell>
        </row>
        <row r="107">
          <cell r="O107">
            <v>0.0528</v>
          </cell>
        </row>
        <row r="108">
          <cell r="O108">
            <v>0.77</v>
          </cell>
        </row>
        <row r="109">
          <cell r="O109">
            <v>0.0489</v>
          </cell>
        </row>
        <row r="114">
          <cell r="O114">
            <v>1.24</v>
          </cell>
        </row>
        <row r="115">
          <cell r="O115">
            <v>0.0787</v>
          </cell>
        </row>
        <row r="116">
          <cell r="O116">
            <v>1.24</v>
          </cell>
        </row>
        <row r="117">
          <cell r="O117">
            <v>0</v>
          </cell>
        </row>
        <row r="118">
          <cell r="O118">
            <v>1.24</v>
          </cell>
        </row>
        <row r="119">
          <cell r="O119">
            <v>0.0851</v>
          </cell>
        </row>
        <row r="120">
          <cell r="O120">
            <v>1.24</v>
          </cell>
        </row>
        <row r="121">
          <cell r="O121">
            <v>0.0787</v>
          </cell>
        </row>
        <row r="126">
          <cell r="O126">
            <v>0.55</v>
          </cell>
        </row>
        <row r="127">
          <cell r="O127">
            <v>0.0349</v>
          </cell>
        </row>
        <row r="128">
          <cell r="O128">
            <v>0.55</v>
          </cell>
        </row>
        <row r="129">
          <cell r="O129">
            <v>0</v>
          </cell>
        </row>
        <row r="130">
          <cell r="O130">
            <v>0.55</v>
          </cell>
        </row>
        <row r="131">
          <cell r="O131">
            <v>0.0377</v>
          </cell>
        </row>
        <row r="132">
          <cell r="O132">
            <v>0.55</v>
          </cell>
        </row>
        <row r="133">
          <cell r="O133">
            <v>0.0349</v>
          </cell>
        </row>
        <row r="138">
          <cell r="O138">
            <v>1.91</v>
          </cell>
        </row>
        <row r="139">
          <cell r="O139">
            <v>0.1213</v>
          </cell>
        </row>
        <row r="140">
          <cell r="O140">
            <v>1.91</v>
          </cell>
        </row>
        <row r="141">
          <cell r="O141">
            <v>0</v>
          </cell>
        </row>
        <row r="142">
          <cell r="O142">
            <v>1.91</v>
          </cell>
        </row>
        <row r="143">
          <cell r="O143">
            <v>0.131</v>
          </cell>
        </row>
        <row r="144">
          <cell r="O144">
            <v>1.91</v>
          </cell>
        </row>
        <row r="145">
          <cell r="O145">
            <v>0.1213</v>
          </cell>
        </row>
        <row r="150">
          <cell r="O150" t="str">
            <v>Объем теплоносителя, Гкал на нагрев, (м3, Гкал)</v>
          </cell>
        </row>
        <row r="244">
          <cell r="AL244" t="str">
            <v>от 29.11.2021 г.</v>
          </cell>
          <cell r="AM244" t="str">
            <v>135-п</v>
          </cell>
        </row>
        <row r="253">
          <cell r="O253">
            <v>0.0446</v>
          </cell>
        </row>
        <row r="255">
          <cell r="O255">
            <v>0.0452</v>
          </cell>
        </row>
        <row r="257">
          <cell r="O257">
            <v>0.0451</v>
          </cell>
        </row>
        <row r="259">
          <cell r="O259">
            <v>0.0444</v>
          </cell>
        </row>
        <row r="261">
          <cell r="O261">
            <v>0.0284</v>
          </cell>
        </row>
        <row r="263">
          <cell r="O263">
            <v>0.0287</v>
          </cell>
        </row>
        <row r="265">
          <cell r="O265">
            <v>0.0243</v>
          </cell>
        </row>
        <row r="267">
          <cell r="O267">
            <v>0.0247</v>
          </cell>
        </row>
        <row r="269">
          <cell r="O269">
            <v>0.0192</v>
          </cell>
        </row>
        <row r="271">
          <cell r="O271">
            <v>0.0176</v>
          </cell>
        </row>
        <row r="273">
          <cell r="O273">
            <v>0.0164</v>
          </cell>
        </row>
        <row r="275">
          <cell r="O275">
            <v>0.0179</v>
          </cell>
        </row>
        <row r="277">
          <cell r="O277">
            <v>0.0154</v>
          </cell>
        </row>
        <row r="279">
          <cell r="O279">
            <v>0.0139</v>
          </cell>
        </row>
        <row r="293">
          <cell r="A293" t="str">
            <v>Начальник ПЭО                                         С.А.Окунева</v>
          </cell>
        </row>
      </sheetData>
      <sheetData sheetId="14">
        <row r="157">
          <cell r="AH157" t="str">
            <v>от 29.11.2021 г.</v>
          </cell>
          <cell r="AI157" t="str">
            <v>133-п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M52"/>
  <sheetViews>
    <sheetView view="pageBreakPreview" zoomScaleSheetLayoutView="100" zoomScalePageLayoutView="0" workbookViewId="0" topLeftCell="A31">
      <selection activeCell="A31" sqref="A31:H32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7.125" style="0" customWidth="1"/>
    <col min="8" max="8" width="12.00390625" style="0" customWidth="1"/>
    <col min="9" max="9" width="3.50390625" style="0" customWidth="1"/>
    <col min="10" max="10" width="5.125" style="0" customWidth="1"/>
    <col min="11" max="29" width="3.50390625" style="0" customWidth="1"/>
    <col min="30" max="30" width="3.375" style="0" customWidth="1"/>
    <col min="31" max="31" width="3.50390625" style="0" customWidth="1"/>
    <col min="32" max="32" width="2.375" style="0" customWidth="1"/>
    <col min="33" max="33" width="12.875" style="14" bestFit="1" customWidth="1"/>
    <col min="34" max="34" width="14.875" style="0" hidden="1" customWidth="1"/>
    <col min="35" max="35" width="1.875" style="0" hidden="1" customWidth="1"/>
    <col min="36" max="37" width="3.50390625" style="0" hidden="1" customWidth="1"/>
    <col min="38" max="38" width="11.125" style="0" hidden="1" customWidth="1"/>
    <col min="39" max="39" width="8.125" style="0" customWidth="1"/>
  </cols>
  <sheetData>
    <row r="1" spans="20:33" s="34" customFormat="1" ht="17.25">
      <c r="T1" s="12" t="s">
        <v>25</v>
      </c>
      <c r="AG1" s="36"/>
    </row>
    <row r="2" spans="20:34" s="11" customFormat="1" ht="16.5">
      <c r="T2" s="12" t="str">
        <f>+'[7]Шуш_3 эт и выше'!T2</f>
        <v>Директор МУП "ШТЭС"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tr">
        <f>+'[7]Шуш_3 эт и выше'!T3</f>
        <v>____________А.П.Щербаков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spans="20:34" s="11" customFormat="1" ht="13.5" customHeight="1"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G4" s="13"/>
      <c r="AH4"/>
    </row>
    <row r="5" spans="1:32" ht="20.25" customHeight="1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"/>
    </row>
    <row r="6" spans="1:32" ht="20.25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"/>
    </row>
    <row r="7" spans="1:32" ht="20.25" customHeight="1">
      <c r="A7" s="125" t="s">
        <v>26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"/>
      <c r="AF7" s="1"/>
    </row>
    <row r="8" spans="1:32" ht="20.25" customHeight="1">
      <c r="A8" s="127" t="str">
        <f>+'[7]Шуш_3 эт и выше'!A8</f>
        <v>с 1 июля 2022 г. по 31 декабря 2022 г.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0"/>
    </row>
    <row r="9" spans="1:35" s="34" customFormat="1" ht="20.25" customHeight="1">
      <c r="A9" s="128" t="s">
        <v>53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42"/>
      <c r="AG9" s="36"/>
      <c r="AI9" s="43"/>
    </row>
    <row r="10" spans="1:35" s="4" customFormat="1" ht="18">
      <c r="A10" s="129" t="s">
        <v>54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25"/>
      <c r="AG10" s="25"/>
      <c r="AH10"/>
      <c r="AI10" s="26"/>
    </row>
    <row r="11" ht="12.75">
      <c r="AI11" s="15"/>
    </row>
    <row r="12" spans="1:35" ht="111" customHeight="1">
      <c r="A12" s="117" t="s">
        <v>4</v>
      </c>
      <c r="B12" s="118"/>
      <c r="C12" s="118"/>
      <c r="D12" s="118"/>
      <c r="E12" s="118"/>
      <c r="F12" s="118"/>
      <c r="G12" s="118"/>
      <c r="H12" s="119"/>
      <c r="I12" s="123" t="s">
        <v>14</v>
      </c>
      <c r="J12" s="123"/>
      <c r="K12" s="123"/>
      <c r="L12" s="123"/>
      <c r="M12" s="123"/>
      <c r="N12" s="123"/>
      <c r="O12" s="123" t="s">
        <v>15</v>
      </c>
      <c r="P12" s="123"/>
      <c r="Q12" s="123"/>
      <c r="R12" s="123"/>
      <c r="S12" s="123"/>
      <c r="T12" s="123" t="s">
        <v>16</v>
      </c>
      <c r="U12" s="123"/>
      <c r="V12" s="123"/>
      <c r="W12" s="123"/>
      <c r="X12" s="123"/>
      <c r="Y12" s="123"/>
      <c r="Z12" s="123" t="s">
        <v>17</v>
      </c>
      <c r="AA12" s="123"/>
      <c r="AB12" s="123"/>
      <c r="AC12" s="123"/>
      <c r="AD12" s="123"/>
      <c r="AE12" s="123"/>
      <c r="AF12" s="67"/>
      <c r="AI12" s="15"/>
    </row>
    <row r="13" spans="1:35" ht="12.75" customHeight="1">
      <c r="A13" s="120"/>
      <c r="B13" s="121"/>
      <c r="C13" s="121"/>
      <c r="D13" s="121"/>
      <c r="E13" s="121"/>
      <c r="F13" s="121"/>
      <c r="G13" s="121"/>
      <c r="H13" s="122"/>
      <c r="I13" s="123" t="s">
        <v>18</v>
      </c>
      <c r="J13" s="123"/>
      <c r="K13" s="123"/>
      <c r="L13" s="123"/>
      <c r="M13" s="123"/>
      <c r="N13" s="123"/>
      <c r="O13" s="123" t="s">
        <v>19</v>
      </c>
      <c r="P13" s="123"/>
      <c r="Q13" s="123"/>
      <c r="R13" s="123"/>
      <c r="S13" s="123"/>
      <c r="T13" s="123" t="s">
        <v>20</v>
      </c>
      <c r="U13" s="123"/>
      <c r="V13" s="123"/>
      <c r="W13" s="123"/>
      <c r="X13" s="123"/>
      <c r="Y13" s="123"/>
      <c r="Z13" s="123" t="s">
        <v>21</v>
      </c>
      <c r="AA13" s="123"/>
      <c r="AB13" s="123"/>
      <c r="AC13" s="123"/>
      <c r="AD13" s="123"/>
      <c r="AE13" s="123"/>
      <c r="AF13" s="68"/>
      <c r="AI13" s="15"/>
    </row>
    <row r="14" spans="1:35" s="6" customFormat="1" ht="15" customHeight="1">
      <c r="A14" s="110">
        <v>1</v>
      </c>
      <c r="B14" s="111"/>
      <c r="C14" s="111"/>
      <c r="D14" s="111"/>
      <c r="E14" s="111"/>
      <c r="F14" s="111"/>
      <c r="G14" s="111"/>
      <c r="H14" s="112"/>
      <c r="I14" s="113">
        <v>2</v>
      </c>
      <c r="J14" s="113"/>
      <c r="K14" s="113"/>
      <c r="L14" s="113"/>
      <c r="M14" s="113"/>
      <c r="N14" s="113"/>
      <c r="O14" s="113">
        <v>3</v>
      </c>
      <c r="P14" s="113"/>
      <c r="Q14" s="113"/>
      <c r="R14" s="113"/>
      <c r="S14" s="113"/>
      <c r="T14" s="113">
        <v>4</v>
      </c>
      <c r="U14" s="113"/>
      <c r="V14" s="113"/>
      <c r="W14" s="113"/>
      <c r="X14" s="113"/>
      <c r="Y14" s="113"/>
      <c r="Z14" s="113" t="s">
        <v>22</v>
      </c>
      <c r="AA14" s="113"/>
      <c r="AB14" s="113"/>
      <c r="AC14" s="113"/>
      <c r="AD14" s="113"/>
      <c r="AE14" s="113"/>
      <c r="AF14" s="69"/>
      <c r="AG14" s="27" t="s">
        <v>34</v>
      </c>
      <c r="AH14"/>
      <c r="AI14" s="28"/>
    </row>
    <row r="15" spans="1:38" s="32" customFormat="1" ht="23.25" customHeight="1">
      <c r="A15" s="89" t="s">
        <v>55</v>
      </c>
      <c r="B15" s="90"/>
      <c r="C15" s="90"/>
      <c r="D15" s="90"/>
      <c r="E15" s="90"/>
      <c r="F15" s="90"/>
      <c r="G15" s="90"/>
      <c r="H15" s="91"/>
      <c r="I15" s="95">
        <v>19.8</v>
      </c>
      <c r="J15" s="96"/>
      <c r="K15" s="96"/>
      <c r="L15" s="96"/>
      <c r="M15" s="96"/>
      <c r="N15" s="97"/>
      <c r="O15" s="98">
        <v>0.0446</v>
      </c>
      <c r="P15" s="99"/>
      <c r="Q15" s="99"/>
      <c r="R15" s="99"/>
      <c r="S15" s="100"/>
      <c r="T15" s="114">
        <v>5720.48</v>
      </c>
      <c r="U15" s="115"/>
      <c r="V15" s="115"/>
      <c r="W15" s="115"/>
      <c r="X15" s="115"/>
      <c r="Y15" s="116"/>
      <c r="Z15" s="104">
        <f>I15*O15*T15</f>
        <v>5051.64</v>
      </c>
      <c r="AA15" s="105"/>
      <c r="AB15" s="105"/>
      <c r="AC15" s="105"/>
      <c r="AD15" s="105"/>
      <c r="AE15" s="106"/>
      <c r="AF15" s="62"/>
      <c r="AG15" s="29">
        <f>O15*T15</f>
        <v>255.13</v>
      </c>
      <c r="AH15"/>
      <c r="AI15" s="30"/>
      <c r="AJ15" s="31">
        <v>54.52</v>
      </c>
      <c r="AL15" s="63">
        <f>AG15/AJ15</f>
        <v>4.68</v>
      </c>
    </row>
    <row r="16" spans="1:35" s="32" customFormat="1" ht="39" customHeight="1">
      <c r="A16" s="92"/>
      <c r="B16" s="93"/>
      <c r="C16" s="93"/>
      <c r="D16" s="93"/>
      <c r="E16" s="93"/>
      <c r="F16" s="93"/>
      <c r="G16" s="93"/>
      <c r="H16" s="94"/>
      <c r="I16" s="107" t="str">
        <f>CONCATENATE(I15," ",I13," х ",O15," ",O13," х ",T15," ",T13," = ",Z15," ",Z13)</f>
        <v>19,8 кв.м х 0,0446 Гкал/кв.м х 5720,48 руб./Гкал = 5051,64 руб.</v>
      </c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9"/>
      <c r="AF16" s="70"/>
      <c r="AG16" s="33"/>
      <c r="AH16"/>
      <c r="AI16" s="30"/>
    </row>
    <row r="17" spans="1:38" s="32" customFormat="1" ht="23.25" customHeight="1">
      <c r="A17" s="89" t="s">
        <v>101</v>
      </c>
      <c r="B17" s="90"/>
      <c r="C17" s="90"/>
      <c r="D17" s="90"/>
      <c r="E17" s="90"/>
      <c r="F17" s="90"/>
      <c r="G17" s="90"/>
      <c r="H17" s="91"/>
      <c r="I17" s="95">
        <v>19.8</v>
      </c>
      <c r="J17" s="96"/>
      <c r="K17" s="96"/>
      <c r="L17" s="96"/>
      <c r="M17" s="96"/>
      <c r="N17" s="97"/>
      <c r="O17" s="98">
        <v>0.0452</v>
      </c>
      <c r="P17" s="99"/>
      <c r="Q17" s="99"/>
      <c r="R17" s="99"/>
      <c r="S17" s="100"/>
      <c r="T17" s="101">
        <f>+T15</f>
        <v>5720.48</v>
      </c>
      <c r="U17" s="102"/>
      <c r="V17" s="102"/>
      <c r="W17" s="102"/>
      <c r="X17" s="102"/>
      <c r="Y17" s="103"/>
      <c r="Z17" s="104">
        <f>I17*O17*T17</f>
        <v>5119.6</v>
      </c>
      <c r="AA17" s="105"/>
      <c r="AB17" s="105"/>
      <c r="AC17" s="105"/>
      <c r="AD17" s="105"/>
      <c r="AE17" s="106"/>
      <c r="AF17" s="62"/>
      <c r="AG17" s="29">
        <f>O17*T17</f>
        <v>258.57</v>
      </c>
      <c r="AH17"/>
      <c r="AI17" s="30"/>
      <c r="AJ17" s="31">
        <v>54.52</v>
      </c>
      <c r="AL17" s="63">
        <f>AG17/AJ17</f>
        <v>4.743</v>
      </c>
    </row>
    <row r="18" spans="1:35" s="32" customFormat="1" ht="35.25" customHeight="1">
      <c r="A18" s="92"/>
      <c r="B18" s="93"/>
      <c r="C18" s="93"/>
      <c r="D18" s="93"/>
      <c r="E18" s="93"/>
      <c r="F18" s="93"/>
      <c r="G18" s="93"/>
      <c r="H18" s="94"/>
      <c r="I18" s="107" t="str">
        <f>CONCATENATE(I17," ",I$13," х ",O17," ",O$13," х ",T17," ",T$13," = ",Z17," ",Z$13)</f>
        <v>19,8 кв.м х 0,0452 Гкал/кв.м х 5720,48 руб./Гкал = 5119,6 руб.</v>
      </c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9"/>
      <c r="AF18" s="70"/>
      <c r="AG18" s="33"/>
      <c r="AH18"/>
      <c r="AI18" s="30"/>
    </row>
    <row r="19" spans="1:38" s="32" customFormat="1" ht="23.25" customHeight="1">
      <c r="A19" s="89" t="s">
        <v>102</v>
      </c>
      <c r="B19" s="90"/>
      <c r="C19" s="90"/>
      <c r="D19" s="90"/>
      <c r="E19" s="90"/>
      <c r="F19" s="90"/>
      <c r="G19" s="90"/>
      <c r="H19" s="91"/>
      <c r="I19" s="95">
        <v>19.8</v>
      </c>
      <c r="J19" s="96"/>
      <c r="K19" s="96"/>
      <c r="L19" s="96"/>
      <c r="M19" s="96"/>
      <c r="N19" s="97"/>
      <c r="O19" s="98">
        <v>0.0451</v>
      </c>
      <c r="P19" s="99"/>
      <c r="Q19" s="99"/>
      <c r="R19" s="99"/>
      <c r="S19" s="100"/>
      <c r="T19" s="101">
        <f>+T15</f>
        <v>5720.48</v>
      </c>
      <c r="U19" s="102"/>
      <c r="V19" s="102"/>
      <c r="W19" s="102"/>
      <c r="X19" s="102"/>
      <c r="Y19" s="103"/>
      <c r="Z19" s="104">
        <f>I19*O19*T19</f>
        <v>5108.27</v>
      </c>
      <c r="AA19" s="105"/>
      <c r="AB19" s="105"/>
      <c r="AC19" s="105"/>
      <c r="AD19" s="105"/>
      <c r="AE19" s="106"/>
      <c r="AF19" s="62"/>
      <c r="AG19" s="29">
        <f>O19*T19</f>
        <v>257.99</v>
      </c>
      <c r="AH19"/>
      <c r="AI19" s="30"/>
      <c r="AJ19" s="31">
        <v>54.52</v>
      </c>
      <c r="AL19" s="63">
        <f>AG19/AJ19</f>
        <v>4.732</v>
      </c>
    </row>
    <row r="20" spans="1:35" s="32" customFormat="1" ht="34.5" customHeight="1">
      <c r="A20" s="92"/>
      <c r="B20" s="93"/>
      <c r="C20" s="93"/>
      <c r="D20" s="93"/>
      <c r="E20" s="93"/>
      <c r="F20" s="93"/>
      <c r="G20" s="93"/>
      <c r="H20" s="94"/>
      <c r="I20" s="107" t="str">
        <f>CONCATENATE(I19," ",I$13," х ",O19," ",O$13," х ",T19," ",T$13," = ",Z19," ",Z$13)</f>
        <v>19,8 кв.м х 0,0451 Гкал/кв.м х 5720,48 руб./Гкал = 5108,27 руб.</v>
      </c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9"/>
      <c r="AF20" s="70"/>
      <c r="AG20" s="33"/>
      <c r="AH20"/>
      <c r="AI20" s="30"/>
    </row>
    <row r="21" spans="1:38" s="32" customFormat="1" ht="23.25" customHeight="1">
      <c r="A21" s="89" t="s">
        <v>103</v>
      </c>
      <c r="B21" s="90"/>
      <c r="C21" s="90"/>
      <c r="D21" s="90"/>
      <c r="E21" s="90"/>
      <c r="F21" s="90"/>
      <c r="G21" s="90"/>
      <c r="H21" s="91"/>
      <c r="I21" s="95">
        <v>19.8</v>
      </c>
      <c r="J21" s="96"/>
      <c r="K21" s="96"/>
      <c r="L21" s="96"/>
      <c r="M21" s="96"/>
      <c r="N21" s="97"/>
      <c r="O21" s="98">
        <v>0.0444</v>
      </c>
      <c r="P21" s="99"/>
      <c r="Q21" s="99"/>
      <c r="R21" s="99"/>
      <c r="S21" s="100"/>
      <c r="T21" s="101">
        <f>+T15</f>
        <v>5720.48</v>
      </c>
      <c r="U21" s="102"/>
      <c r="V21" s="102"/>
      <c r="W21" s="102"/>
      <c r="X21" s="102"/>
      <c r="Y21" s="103"/>
      <c r="Z21" s="104">
        <f>I21*O21*T21</f>
        <v>5028.99</v>
      </c>
      <c r="AA21" s="105"/>
      <c r="AB21" s="105"/>
      <c r="AC21" s="105"/>
      <c r="AD21" s="105"/>
      <c r="AE21" s="106"/>
      <c r="AF21" s="62"/>
      <c r="AG21" s="29">
        <f>O21*T21</f>
        <v>253.99</v>
      </c>
      <c r="AH21"/>
      <c r="AI21" s="30"/>
      <c r="AJ21" s="31">
        <v>54.52</v>
      </c>
      <c r="AL21" s="63">
        <f>AG21/AJ21</f>
        <v>4.659</v>
      </c>
    </row>
    <row r="22" spans="1:35" s="32" customFormat="1" ht="27.75" customHeight="1">
      <c r="A22" s="92"/>
      <c r="B22" s="93"/>
      <c r="C22" s="93"/>
      <c r="D22" s="93"/>
      <c r="E22" s="93"/>
      <c r="F22" s="93"/>
      <c r="G22" s="93"/>
      <c r="H22" s="94"/>
      <c r="I22" s="107" t="str">
        <f>CONCATENATE(I21," ",I$13," х ",O21," ",O$13," х ",T21," ",T$13," = ",Z21," ",Z$13)</f>
        <v>19,8 кв.м х 0,0444 Гкал/кв.м х 5720,48 руб./Гкал = 5028,99 руб.</v>
      </c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9"/>
      <c r="AF22" s="70"/>
      <c r="AG22" s="33"/>
      <c r="AH22"/>
      <c r="AI22" s="30"/>
    </row>
    <row r="23" spans="1:38" s="32" customFormat="1" ht="23.25" customHeight="1" hidden="1">
      <c r="A23" s="89" t="s">
        <v>59</v>
      </c>
      <c r="B23" s="90"/>
      <c r="C23" s="90"/>
      <c r="D23" s="90"/>
      <c r="E23" s="90"/>
      <c r="F23" s="90"/>
      <c r="G23" s="90"/>
      <c r="H23" s="91"/>
      <c r="I23" s="95">
        <v>19.8</v>
      </c>
      <c r="J23" s="96"/>
      <c r="K23" s="96"/>
      <c r="L23" s="96"/>
      <c r="M23" s="96"/>
      <c r="N23" s="97"/>
      <c r="O23" s="98">
        <v>0.0284</v>
      </c>
      <c r="P23" s="99"/>
      <c r="Q23" s="99"/>
      <c r="R23" s="99"/>
      <c r="S23" s="100"/>
      <c r="T23" s="101">
        <f>+T15</f>
        <v>5720.48</v>
      </c>
      <c r="U23" s="102"/>
      <c r="V23" s="102"/>
      <c r="W23" s="102"/>
      <c r="X23" s="102"/>
      <c r="Y23" s="103"/>
      <c r="Z23" s="104">
        <f>I23*O23*T23</f>
        <v>3216.74</v>
      </c>
      <c r="AA23" s="105"/>
      <c r="AB23" s="105"/>
      <c r="AC23" s="105"/>
      <c r="AD23" s="105"/>
      <c r="AE23" s="106"/>
      <c r="AF23" s="62"/>
      <c r="AG23" s="29">
        <f>O23*T23</f>
        <v>162.46</v>
      </c>
      <c r="AH23"/>
      <c r="AI23" s="30"/>
      <c r="AJ23" s="31">
        <v>54.52</v>
      </c>
      <c r="AL23" s="63">
        <f>AG23/AJ23</f>
        <v>2.98</v>
      </c>
    </row>
    <row r="24" spans="1:35" s="32" customFormat="1" ht="29.25" customHeight="1" hidden="1">
      <c r="A24" s="92"/>
      <c r="B24" s="93"/>
      <c r="C24" s="93"/>
      <c r="D24" s="93"/>
      <c r="E24" s="93"/>
      <c r="F24" s="93"/>
      <c r="G24" s="93"/>
      <c r="H24" s="94"/>
      <c r="I24" s="107" t="str">
        <f>CONCATENATE(I23," ",I$13," х ",O23," ",O$13," х ",T23," ",T$13," = ",Z23," ",Z$13)</f>
        <v>19,8 кв.м х 0,0284 Гкал/кв.м х 5720,48 руб./Гкал = 3216,74 руб.</v>
      </c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9"/>
      <c r="AF24" s="70"/>
      <c r="AG24" s="33"/>
      <c r="AH24"/>
      <c r="AI24" s="30"/>
    </row>
    <row r="25" spans="1:38" s="32" customFormat="1" ht="23.25" customHeight="1" hidden="1">
      <c r="A25" s="89" t="s">
        <v>105</v>
      </c>
      <c r="B25" s="90"/>
      <c r="C25" s="90"/>
      <c r="D25" s="90"/>
      <c r="E25" s="90"/>
      <c r="F25" s="90"/>
      <c r="G25" s="90"/>
      <c r="H25" s="91"/>
      <c r="I25" s="95">
        <v>19.8</v>
      </c>
      <c r="J25" s="96"/>
      <c r="K25" s="96"/>
      <c r="L25" s="96"/>
      <c r="M25" s="96"/>
      <c r="N25" s="97"/>
      <c r="O25" s="98">
        <v>0.0287</v>
      </c>
      <c r="P25" s="99"/>
      <c r="Q25" s="99"/>
      <c r="R25" s="99"/>
      <c r="S25" s="100"/>
      <c r="T25" s="101">
        <f>+T15</f>
        <v>5720.48</v>
      </c>
      <c r="U25" s="102"/>
      <c r="V25" s="102"/>
      <c r="W25" s="102"/>
      <c r="X25" s="102"/>
      <c r="Y25" s="103"/>
      <c r="Z25" s="104">
        <f>I25*O25*T25</f>
        <v>3250.72</v>
      </c>
      <c r="AA25" s="105"/>
      <c r="AB25" s="105"/>
      <c r="AC25" s="105"/>
      <c r="AD25" s="105"/>
      <c r="AE25" s="106"/>
      <c r="AF25" s="62"/>
      <c r="AG25" s="29">
        <f>O25*T25</f>
        <v>164.18</v>
      </c>
      <c r="AH25"/>
      <c r="AI25" s="30"/>
      <c r="AJ25" s="31">
        <v>54.52</v>
      </c>
      <c r="AL25" s="63">
        <f>AG25/AJ25</f>
        <v>3.011</v>
      </c>
    </row>
    <row r="26" spans="1:35" s="32" customFormat="1" ht="36" customHeight="1" hidden="1">
      <c r="A26" s="92"/>
      <c r="B26" s="93"/>
      <c r="C26" s="93"/>
      <c r="D26" s="93"/>
      <c r="E26" s="93"/>
      <c r="F26" s="93"/>
      <c r="G26" s="93"/>
      <c r="H26" s="94"/>
      <c r="I26" s="107" t="str">
        <f>CONCATENATE(I25," ",I$13," х ",O25," ",O$13," х ",T25," ",T$13," = ",Z25," ",Z$13)</f>
        <v>19,8 кв.м х 0,0287 Гкал/кв.м х 5720,48 руб./Гкал = 3250,72 руб.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9"/>
      <c r="AF26" s="70"/>
      <c r="AG26" s="33"/>
      <c r="AH26"/>
      <c r="AI26" s="30"/>
    </row>
    <row r="27" spans="1:38" s="32" customFormat="1" ht="30.75" customHeight="1" hidden="1">
      <c r="A27" s="89" t="s">
        <v>61</v>
      </c>
      <c r="B27" s="90"/>
      <c r="C27" s="90"/>
      <c r="D27" s="90"/>
      <c r="E27" s="90"/>
      <c r="F27" s="90"/>
      <c r="G27" s="90"/>
      <c r="H27" s="91"/>
      <c r="I27" s="95">
        <v>19.8</v>
      </c>
      <c r="J27" s="96"/>
      <c r="K27" s="96"/>
      <c r="L27" s="96"/>
      <c r="M27" s="96"/>
      <c r="N27" s="97"/>
      <c r="O27" s="98">
        <v>0.0243</v>
      </c>
      <c r="P27" s="99"/>
      <c r="Q27" s="99"/>
      <c r="R27" s="99"/>
      <c r="S27" s="100"/>
      <c r="T27" s="101">
        <f>+T19</f>
        <v>5720.48</v>
      </c>
      <c r="U27" s="102"/>
      <c r="V27" s="102"/>
      <c r="W27" s="102"/>
      <c r="X27" s="102"/>
      <c r="Y27" s="103"/>
      <c r="Z27" s="104">
        <f>I27*O27*T27</f>
        <v>2752.35</v>
      </c>
      <c r="AA27" s="105"/>
      <c r="AB27" s="105"/>
      <c r="AC27" s="105"/>
      <c r="AD27" s="105"/>
      <c r="AE27" s="106"/>
      <c r="AF27" s="62"/>
      <c r="AG27" s="29">
        <f>O27*T27</f>
        <v>139.01</v>
      </c>
      <c r="AH27"/>
      <c r="AI27" s="30"/>
      <c r="AJ27" s="31">
        <v>54.52</v>
      </c>
      <c r="AL27" s="63">
        <f>AG27/AJ27</f>
        <v>2.55</v>
      </c>
    </row>
    <row r="28" spans="1:35" s="32" customFormat="1" ht="30.75" customHeight="1" hidden="1">
      <c r="A28" s="92"/>
      <c r="B28" s="93"/>
      <c r="C28" s="93"/>
      <c r="D28" s="93"/>
      <c r="E28" s="93"/>
      <c r="F28" s="93"/>
      <c r="G28" s="93"/>
      <c r="H28" s="94"/>
      <c r="I28" s="107" t="str">
        <f>CONCATENATE(I27," ",I$13," х ",O27," ",O$13," х ",T27," ",T$13," = ",Z27," ",Z$13)</f>
        <v>19,8 кв.м х 0,0243 Гкал/кв.м х 5720,48 руб./Гкал = 2752,35 руб.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9"/>
      <c r="AF28" s="70"/>
      <c r="AG28" s="33"/>
      <c r="AH28"/>
      <c r="AI28" s="30"/>
    </row>
    <row r="29" spans="1:38" s="32" customFormat="1" ht="30.75" customHeight="1" hidden="1">
      <c r="A29" s="89" t="s">
        <v>62</v>
      </c>
      <c r="B29" s="90"/>
      <c r="C29" s="90"/>
      <c r="D29" s="90"/>
      <c r="E29" s="90"/>
      <c r="F29" s="90"/>
      <c r="G29" s="90"/>
      <c r="H29" s="91"/>
      <c r="I29" s="95">
        <v>19.8</v>
      </c>
      <c r="J29" s="96"/>
      <c r="K29" s="96"/>
      <c r="L29" s="96"/>
      <c r="M29" s="96"/>
      <c r="N29" s="97"/>
      <c r="O29" s="98">
        <v>0.0247</v>
      </c>
      <c r="P29" s="99"/>
      <c r="Q29" s="99"/>
      <c r="R29" s="99"/>
      <c r="S29" s="100"/>
      <c r="T29" s="101">
        <f>+T19</f>
        <v>5720.48</v>
      </c>
      <c r="U29" s="102"/>
      <c r="V29" s="102"/>
      <c r="W29" s="102"/>
      <c r="X29" s="102"/>
      <c r="Y29" s="103"/>
      <c r="Z29" s="104">
        <f>I29*O29*T29</f>
        <v>2797.66</v>
      </c>
      <c r="AA29" s="105"/>
      <c r="AB29" s="105"/>
      <c r="AC29" s="105"/>
      <c r="AD29" s="105"/>
      <c r="AE29" s="106"/>
      <c r="AF29" s="62"/>
      <c r="AG29" s="29">
        <f>O29*T29</f>
        <v>141.3</v>
      </c>
      <c r="AH29"/>
      <c r="AI29" s="30"/>
      <c r="AJ29" s="31">
        <v>54.52</v>
      </c>
      <c r="AL29" s="63">
        <f>AG29/AJ29</f>
        <v>2.592</v>
      </c>
    </row>
    <row r="30" spans="1:35" s="32" customFormat="1" ht="33.75" customHeight="1" hidden="1">
      <c r="A30" s="92"/>
      <c r="B30" s="93"/>
      <c r="C30" s="93"/>
      <c r="D30" s="93"/>
      <c r="E30" s="93"/>
      <c r="F30" s="93"/>
      <c r="G30" s="93"/>
      <c r="H30" s="94"/>
      <c r="I30" s="107" t="str">
        <f>CONCATENATE(I29," ",I$13," х ",O29," ",O$13," х ",T29," ",T$13," = ",Z29," ",Z$13)</f>
        <v>19,8 кв.м х 0,0247 Гкал/кв.м х 5720,48 руб./Гкал = 2797,66 руб.</v>
      </c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9"/>
      <c r="AF30" s="70"/>
      <c r="AG30" s="33"/>
      <c r="AH30"/>
      <c r="AI30" s="30"/>
    </row>
    <row r="31" spans="1:38" s="32" customFormat="1" ht="23.25" customHeight="1">
      <c r="A31" s="89" t="s">
        <v>63</v>
      </c>
      <c r="B31" s="90"/>
      <c r="C31" s="90"/>
      <c r="D31" s="90"/>
      <c r="E31" s="90"/>
      <c r="F31" s="90"/>
      <c r="G31" s="90"/>
      <c r="H31" s="91"/>
      <c r="I31" s="95">
        <v>19.8</v>
      </c>
      <c r="J31" s="96"/>
      <c r="K31" s="96"/>
      <c r="L31" s="96"/>
      <c r="M31" s="96"/>
      <c r="N31" s="97"/>
      <c r="O31" s="98">
        <v>0.0192</v>
      </c>
      <c r="P31" s="99"/>
      <c r="Q31" s="99"/>
      <c r="R31" s="99"/>
      <c r="S31" s="100"/>
      <c r="T31" s="101">
        <f>+T15</f>
        <v>5720.48</v>
      </c>
      <c r="U31" s="102"/>
      <c r="V31" s="102"/>
      <c r="W31" s="102"/>
      <c r="X31" s="102"/>
      <c r="Y31" s="103"/>
      <c r="Z31" s="104">
        <f>I31*O31*T31</f>
        <v>2174.7</v>
      </c>
      <c r="AA31" s="105"/>
      <c r="AB31" s="105"/>
      <c r="AC31" s="105"/>
      <c r="AD31" s="105"/>
      <c r="AE31" s="106"/>
      <c r="AF31" s="62"/>
      <c r="AG31" s="29">
        <f>O31*T31</f>
        <v>109.83</v>
      </c>
      <c r="AH31"/>
      <c r="AI31" s="30"/>
      <c r="AJ31" s="31">
        <v>54.52</v>
      </c>
      <c r="AL31" s="63">
        <f>AG31/AJ31</f>
        <v>2.014</v>
      </c>
    </row>
    <row r="32" spans="1:35" s="32" customFormat="1" ht="43.5" customHeight="1">
      <c r="A32" s="92"/>
      <c r="B32" s="93"/>
      <c r="C32" s="93"/>
      <c r="D32" s="93"/>
      <c r="E32" s="93"/>
      <c r="F32" s="93"/>
      <c r="G32" s="93"/>
      <c r="H32" s="94"/>
      <c r="I32" s="107" t="str">
        <f>CONCATENATE(I31," ",I$13," х ",O31," ",O$13," х ",T31," ",T$13," = ",Z31," ",Z$13)</f>
        <v>19,8 кв.м х 0,0192 Гкал/кв.м х 5720,48 руб./Гкал = 2174,7 руб.</v>
      </c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9"/>
      <c r="AF32" s="70"/>
      <c r="AG32" s="33"/>
      <c r="AH32"/>
      <c r="AI32" s="30"/>
    </row>
    <row r="33" spans="1:38" s="32" customFormat="1" ht="23.25" customHeight="1">
      <c r="A33" s="89" t="s">
        <v>112</v>
      </c>
      <c r="B33" s="90"/>
      <c r="C33" s="90"/>
      <c r="D33" s="90"/>
      <c r="E33" s="90"/>
      <c r="F33" s="90"/>
      <c r="G33" s="90"/>
      <c r="H33" s="91"/>
      <c r="I33" s="95">
        <v>19.8</v>
      </c>
      <c r="J33" s="96"/>
      <c r="K33" s="96"/>
      <c r="L33" s="96"/>
      <c r="M33" s="96"/>
      <c r="N33" s="97"/>
      <c r="O33" s="98">
        <v>0.0176</v>
      </c>
      <c r="P33" s="99"/>
      <c r="Q33" s="99"/>
      <c r="R33" s="99"/>
      <c r="S33" s="100"/>
      <c r="T33" s="101">
        <f>+T15</f>
        <v>5720.48</v>
      </c>
      <c r="U33" s="102"/>
      <c r="V33" s="102"/>
      <c r="W33" s="102"/>
      <c r="X33" s="102"/>
      <c r="Y33" s="103"/>
      <c r="Z33" s="104">
        <f>I33*O33*T33</f>
        <v>1993.47</v>
      </c>
      <c r="AA33" s="105"/>
      <c r="AB33" s="105"/>
      <c r="AC33" s="105"/>
      <c r="AD33" s="105"/>
      <c r="AE33" s="106"/>
      <c r="AF33" s="62"/>
      <c r="AG33" s="29">
        <f>O33*T33</f>
        <v>100.68</v>
      </c>
      <c r="AH33"/>
      <c r="AI33" s="30"/>
      <c r="AJ33" s="31">
        <v>54.52</v>
      </c>
      <c r="AL33" s="63">
        <f>AG33/AJ33</f>
        <v>1.847</v>
      </c>
    </row>
    <row r="34" spans="1:35" s="32" customFormat="1" ht="18.75" customHeight="1">
      <c r="A34" s="92"/>
      <c r="B34" s="93"/>
      <c r="C34" s="93"/>
      <c r="D34" s="93"/>
      <c r="E34" s="93"/>
      <c r="F34" s="93"/>
      <c r="G34" s="93"/>
      <c r="H34" s="94"/>
      <c r="I34" s="107" t="str">
        <f>CONCATENATE(I33," ",I$13," х ",O33," ",O$13," х ",T33," ",T$13," = ",Z33," ",Z$13)</f>
        <v>19,8 кв.м х 0,0176 Гкал/кв.м х 5720,48 руб./Гкал = 1993,47 руб.</v>
      </c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9"/>
      <c r="AF34" s="70"/>
      <c r="AG34" s="33"/>
      <c r="AH34"/>
      <c r="AI34" s="30"/>
    </row>
    <row r="35" spans="1:38" s="32" customFormat="1" ht="23.25" customHeight="1">
      <c r="A35" s="89" t="s">
        <v>65</v>
      </c>
      <c r="B35" s="90"/>
      <c r="C35" s="90"/>
      <c r="D35" s="90"/>
      <c r="E35" s="90"/>
      <c r="F35" s="90"/>
      <c r="G35" s="90"/>
      <c r="H35" s="91"/>
      <c r="I35" s="95">
        <v>19.8</v>
      </c>
      <c r="J35" s="96"/>
      <c r="K35" s="96"/>
      <c r="L35" s="96"/>
      <c r="M35" s="96"/>
      <c r="N35" s="97"/>
      <c r="O35" s="98">
        <v>0.0164</v>
      </c>
      <c r="P35" s="99"/>
      <c r="Q35" s="99"/>
      <c r="R35" s="99"/>
      <c r="S35" s="100"/>
      <c r="T35" s="101">
        <f>+T15</f>
        <v>5720.48</v>
      </c>
      <c r="U35" s="102"/>
      <c r="V35" s="102"/>
      <c r="W35" s="102"/>
      <c r="X35" s="102"/>
      <c r="Y35" s="103"/>
      <c r="Z35" s="104">
        <f>I35*O35*T35</f>
        <v>1857.55</v>
      </c>
      <c r="AA35" s="105"/>
      <c r="AB35" s="105"/>
      <c r="AC35" s="105"/>
      <c r="AD35" s="105"/>
      <c r="AE35" s="106"/>
      <c r="AF35" s="62"/>
      <c r="AG35" s="29">
        <f>O35*T35</f>
        <v>93.82</v>
      </c>
      <c r="AH35"/>
      <c r="AI35" s="30"/>
      <c r="AJ35" s="31">
        <v>54.52</v>
      </c>
      <c r="AL35" s="63">
        <f>AG35/AJ35</f>
        <v>1.721</v>
      </c>
    </row>
    <row r="36" spans="1:35" s="32" customFormat="1" ht="44.25" customHeight="1">
      <c r="A36" s="92"/>
      <c r="B36" s="93"/>
      <c r="C36" s="93"/>
      <c r="D36" s="93"/>
      <c r="E36" s="93"/>
      <c r="F36" s="93"/>
      <c r="G36" s="93"/>
      <c r="H36" s="94"/>
      <c r="I36" s="107" t="str">
        <f>CONCATENATE(I35," ",I$13," х ",O35," ",O$13," х ",T35," ",T$13," = ",Z35," ",Z$13)</f>
        <v>19,8 кв.м х 0,0164 Гкал/кв.м х 5720,48 руб./Гкал = 1857,55 руб.</v>
      </c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9"/>
      <c r="AF36" s="70"/>
      <c r="AG36" s="33"/>
      <c r="AH36"/>
      <c r="AI36" s="30"/>
    </row>
    <row r="37" spans="1:38" s="32" customFormat="1" ht="23.25" customHeight="1" hidden="1">
      <c r="A37" s="89" t="s">
        <v>113</v>
      </c>
      <c r="B37" s="90"/>
      <c r="C37" s="90"/>
      <c r="D37" s="90"/>
      <c r="E37" s="90"/>
      <c r="F37" s="90"/>
      <c r="G37" s="90"/>
      <c r="H37" s="91"/>
      <c r="I37" s="95">
        <v>19.8</v>
      </c>
      <c r="J37" s="96"/>
      <c r="K37" s="96"/>
      <c r="L37" s="96"/>
      <c r="M37" s="96"/>
      <c r="N37" s="97"/>
      <c r="O37" s="98">
        <v>0.0179</v>
      </c>
      <c r="P37" s="99"/>
      <c r="Q37" s="99"/>
      <c r="R37" s="99"/>
      <c r="S37" s="100"/>
      <c r="T37" s="101">
        <f>+T15</f>
        <v>5720.48</v>
      </c>
      <c r="U37" s="102"/>
      <c r="V37" s="102"/>
      <c r="W37" s="102"/>
      <c r="X37" s="102"/>
      <c r="Y37" s="103"/>
      <c r="Z37" s="104">
        <f>I37*O37*T37</f>
        <v>2027.45</v>
      </c>
      <c r="AA37" s="105"/>
      <c r="AB37" s="105"/>
      <c r="AC37" s="105"/>
      <c r="AD37" s="105"/>
      <c r="AE37" s="106"/>
      <c r="AF37" s="62"/>
      <c r="AG37" s="29">
        <f>O37*T37</f>
        <v>102.4</v>
      </c>
      <c r="AH37"/>
      <c r="AI37" s="30"/>
      <c r="AJ37" s="31">
        <v>54.52</v>
      </c>
      <c r="AL37" s="63">
        <f>AG37/AJ37</f>
        <v>1.878</v>
      </c>
    </row>
    <row r="38" spans="1:35" s="32" customFormat="1" ht="20.25" customHeight="1" hidden="1">
      <c r="A38" s="92"/>
      <c r="B38" s="93"/>
      <c r="C38" s="93"/>
      <c r="D38" s="93"/>
      <c r="E38" s="93"/>
      <c r="F38" s="93"/>
      <c r="G38" s="93"/>
      <c r="H38" s="94"/>
      <c r="I38" s="107" t="str">
        <f>CONCATENATE(I37," ",I$13," х ",O37," ",O$13," х ",T37," ",T$13," = ",Z37," ",Z$13)</f>
        <v>19,8 кв.м х 0,0179 Гкал/кв.м х 5720,48 руб./Гкал = 2027,45 руб.</v>
      </c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9"/>
      <c r="AF38" s="70"/>
      <c r="AG38" s="33"/>
      <c r="AH38"/>
      <c r="AI38" s="30"/>
    </row>
    <row r="39" spans="1:38" s="32" customFormat="1" ht="23.25" customHeight="1" hidden="1">
      <c r="A39" s="89" t="s">
        <v>67</v>
      </c>
      <c r="B39" s="90"/>
      <c r="C39" s="90"/>
      <c r="D39" s="90"/>
      <c r="E39" s="90"/>
      <c r="F39" s="90"/>
      <c r="G39" s="90"/>
      <c r="H39" s="91"/>
      <c r="I39" s="95">
        <v>19.8</v>
      </c>
      <c r="J39" s="96"/>
      <c r="K39" s="96"/>
      <c r="L39" s="96"/>
      <c r="M39" s="96"/>
      <c r="N39" s="97"/>
      <c r="O39" s="98">
        <v>0.0154</v>
      </c>
      <c r="P39" s="99"/>
      <c r="Q39" s="99"/>
      <c r="R39" s="99"/>
      <c r="S39" s="100"/>
      <c r="T39" s="101">
        <f>+T15</f>
        <v>5720.48</v>
      </c>
      <c r="U39" s="102"/>
      <c r="V39" s="102"/>
      <c r="W39" s="102"/>
      <c r="X39" s="102"/>
      <c r="Y39" s="103"/>
      <c r="Z39" s="104">
        <f>I39*O39*T39</f>
        <v>1744.29</v>
      </c>
      <c r="AA39" s="105"/>
      <c r="AB39" s="105"/>
      <c r="AC39" s="105"/>
      <c r="AD39" s="105"/>
      <c r="AE39" s="106"/>
      <c r="AF39" s="62"/>
      <c r="AG39" s="29">
        <f>O39*T39</f>
        <v>88.1</v>
      </c>
      <c r="AH39"/>
      <c r="AI39" s="30"/>
      <c r="AJ39" s="31">
        <v>54.52</v>
      </c>
      <c r="AL39" s="63">
        <f>AG39/AJ39</f>
        <v>1.616</v>
      </c>
    </row>
    <row r="40" spans="1:35" s="32" customFormat="1" ht="31.5" customHeight="1" hidden="1">
      <c r="A40" s="92"/>
      <c r="B40" s="93"/>
      <c r="C40" s="93"/>
      <c r="D40" s="93"/>
      <c r="E40" s="93"/>
      <c r="F40" s="93"/>
      <c r="G40" s="93"/>
      <c r="H40" s="94"/>
      <c r="I40" s="107" t="str">
        <f>CONCATENATE(I39," ",I$13," х ",O39," ",O$13," х ",T39," ",T$13," = ",Z39," ",Z$13)</f>
        <v>19,8 кв.м х 0,0154 Гкал/кв.м х 5720,48 руб./Гкал = 1744,29 руб.</v>
      </c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9"/>
      <c r="AF40" s="70"/>
      <c r="AG40" s="33"/>
      <c r="AH40"/>
      <c r="AI40" s="30"/>
    </row>
    <row r="42" spans="33:36" ht="12.75">
      <c r="AG42" s="37"/>
      <c r="AJ42" s="37"/>
    </row>
    <row r="43" spans="1:36" ht="12.75">
      <c r="A43" s="7" t="s">
        <v>23</v>
      </c>
      <c r="AG43" s="37"/>
      <c r="AJ43" s="37"/>
    </row>
    <row r="44" spans="1:36" ht="25.5" customHeight="1">
      <c r="A44" s="8" t="s">
        <v>24</v>
      </c>
      <c r="B44" s="86" t="str">
        <f>CONCATENATE("Тариф на тепловую энергию в размере ",T15," руб./Гкал (с НДС) утвержден Приказом Министерства тарифной политики Красноярского края ",AH44," № ",AI44)</f>
        <v>Тариф на тепловую энергию в размере 5720,48 руб./Гкал (с НДС) утвержден Приказом Министерства тарифной политики Красноярского края от 29.11.2021 г. № 133-п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9"/>
      <c r="AG44" s="37"/>
      <c r="AH44" s="38" t="str">
        <f>+'[7]Суб_2'!AH157</f>
        <v>от 29.11.2021 г.</v>
      </c>
      <c r="AI44" s="39" t="str">
        <f>+'[7]Суб_2'!AI157</f>
        <v>133-п</v>
      </c>
      <c r="AJ44" s="37"/>
    </row>
    <row r="45" spans="1:36" ht="25.5" customHeight="1" hidden="1">
      <c r="A45" s="8">
        <v>2</v>
      </c>
      <c r="B45" s="86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",AH45," № ",AI45)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15.12.2016 г. № 620-п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9"/>
      <c r="AG45" s="37"/>
      <c r="AH45" s="38" t="s">
        <v>70</v>
      </c>
      <c r="AI45" s="39" t="s">
        <v>72</v>
      </c>
      <c r="AJ45" s="37"/>
    </row>
    <row r="46" spans="1:36" ht="12.75" hidden="1">
      <c r="A46" s="8">
        <v>3</v>
      </c>
      <c r="B46" s="86" t="str">
        <f>CONCATENATE("Тариф на теплоноситель "," утвержден Приказом Министерства тарифной политики Красноярского края ",AH46," № ",AI46)</f>
        <v>Тариф на теплоноситель  утвержден Приказом Министерства тарифной политики Красноярского края от 15.12.2016 г. № 619-п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9"/>
      <c r="AG46" s="37"/>
      <c r="AH46" s="38" t="s">
        <v>70</v>
      </c>
      <c r="AI46" s="39" t="s">
        <v>73</v>
      </c>
      <c r="AJ46" s="37"/>
    </row>
    <row r="47" spans="1:39" ht="37.5" customHeight="1">
      <c r="A47" s="8">
        <v>2</v>
      </c>
      <c r="B47" s="87" t="str">
        <f>+'[7]Шуш_1-2 эт'!B297:AE297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9"/>
      <c r="AG47" s="37"/>
      <c r="AL47" s="72"/>
      <c r="AM47" s="73"/>
    </row>
    <row r="48" spans="1:31" ht="38.25" customHeight="1" hidden="1">
      <c r="A48" s="8">
        <v>5</v>
      </c>
      <c r="B48" s="87" t="s">
        <v>50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33" ht="54.75" customHeight="1" hidden="1">
      <c r="A49" s="8">
        <v>6</v>
      </c>
      <c r="B49" s="87" t="s">
        <v>38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G49" s="37"/>
    </row>
    <row r="50" spans="1:36" s="34" customFormat="1" ht="70.5" customHeight="1">
      <c r="A50" s="44" t="str">
        <f>+'[7]Шуш_3 эт и выше'!A293</f>
        <v>Начальник ПЭО                                         С.А.Окунева</v>
      </c>
      <c r="AE50" s="35"/>
      <c r="AF50" s="35"/>
      <c r="AG50" s="47"/>
      <c r="AJ50" s="47"/>
    </row>
    <row r="51" spans="1:36" ht="12.75">
      <c r="A51" s="40" t="s">
        <v>51</v>
      </c>
      <c r="AG51" s="37"/>
      <c r="AJ51" s="37"/>
    </row>
    <row r="52" spans="1:36" ht="12.75">
      <c r="A52" s="41" t="s">
        <v>52</v>
      </c>
      <c r="AG52" s="37"/>
      <c r="AJ52" s="37"/>
    </row>
  </sheetData>
  <sheetProtection/>
  <mergeCells count="104">
    <mergeCell ref="A5:AE5"/>
    <mergeCell ref="A6:AE6"/>
    <mergeCell ref="A7:AD7"/>
    <mergeCell ref="A8:AE8"/>
    <mergeCell ref="A9:AE9"/>
    <mergeCell ref="A10:AE10"/>
    <mergeCell ref="A12:H13"/>
    <mergeCell ref="I12:N12"/>
    <mergeCell ref="O12:S12"/>
    <mergeCell ref="T12:Y12"/>
    <mergeCell ref="Z12:AE12"/>
    <mergeCell ref="I13:N13"/>
    <mergeCell ref="O13:S13"/>
    <mergeCell ref="T13:Y13"/>
    <mergeCell ref="Z13:AE13"/>
    <mergeCell ref="A14:H14"/>
    <mergeCell ref="I14:N14"/>
    <mergeCell ref="O14:S14"/>
    <mergeCell ref="T14:Y14"/>
    <mergeCell ref="Z14:AE14"/>
    <mergeCell ref="A15:H16"/>
    <mergeCell ref="I15:N15"/>
    <mergeCell ref="O15:S15"/>
    <mergeCell ref="T15:Y15"/>
    <mergeCell ref="Z15:AE15"/>
    <mergeCell ref="I16:AE16"/>
    <mergeCell ref="A17:H18"/>
    <mergeCell ref="I17:N17"/>
    <mergeCell ref="O17:S17"/>
    <mergeCell ref="T17:Y17"/>
    <mergeCell ref="Z17:AE17"/>
    <mergeCell ref="I18:AE18"/>
    <mergeCell ref="A19:H20"/>
    <mergeCell ref="I19:N19"/>
    <mergeCell ref="O19:S19"/>
    <mergeCell ref="T19:Y19"/>
    <mergeCell ref="Z19:AE19"/>
    <mergeCell ref="I20:AE20"/>
    <mergeCell ref="A21:H22"/>
    <mergeCell ref="I21:N21"/>
    <mergeCell ref="O21:S21"/>
    <mergeCell ref="T21:Y21"/>
    <mergeCell ref="Z21:AE21"/>
    <mergeCell ref="I22:AE22"/>
    <mergeCell ref="A23:H24"/>
    <mergeCell ref="I23:N23"/>
    <mergeCell ref="O23:S23"/>
    <mergeCell ref="T23:Y23"/>
    <mergeCell ref="Z23:AE23"/>
    <mergeCell ref="I24:AE24"/>
    <mergeCell ref="A25:H26"/>
    <mergeCell ref="I25:N25"/>
    <mergeCell ref="O25:S25"/>
    <mergeCell ref="T25:Y25"/>
    <mergeCell ref="Z25:AE25"/>
    <mergeCell ref="I26:AE26"/>
    <mergeCell ref="A27:H28"/>
    <mergeCell ref="I27:N27"/>
    <mergeCell ref="O27:S27"/>
    <mergeCell ref="T27:Y27"/>
    <mergeCell ref="Z27:AE27"/>
    <mergeCell ref="I28:AE28"/>
    <mergeCell ref="A29:H30"/>
    <mergeCell ref="I29:N29"/>
    <mergeCell ref="O29:S29"/>
    <mergeCell ref="T29:Y29"/>
    <mergeCell ref="Z29:AE29"/>
    <mergeCell ref="I30:AE30"/>
    <mergeCell ref="A31:H32"/>
    <mergeCell ref="I31:N31"/>
    <mergeCell ref="O31:S31"/>
    <mergeCell ref="T31:Y31"/>
    <mergeCell ref="Z31:AE31"/>
    <mergeCell ref="I32:AE32"/>
    <mergeCell ref="A33:H34"/>
    <mergeCell ref="I33:N33"/>
    <mergeCell ref="O33:S33"/>
    <mergeCell ref="T33:Y33"/>
    <mergeCell ref="Z33:AE33"/>
    <mergeCell ref="I34:AE34"/>
    <mergeCell ref="A35:H36"/>
    <mergeCell ref="I35:N35"/>
    <mergeCell ref="O35:S35"/>
    <mergeCell ref="T35:Y35"/>
    <mergeCell ref="Z35:AE35"/>
    <mergeCell ref="I36:AE36"/>
    <mergeCell ref="A37:H38"/>
    <mergeCell ref="I37:N37"/>
    <mergeCell ref="O37:S37"/>
    <mergeCell ref="T37:Y37"/>
    <mergeCell ref="Z37:AE37"/>
    <mergeCell ref="I38:AE38"/>
    <mergeCell ref="A39:H40"/>
    <mergeCell ref="I39:N39"/>
    <mergeCell ref="O39:S39"/>
    <mergeCell ref="T39:Y39"/>
    <mergeCell ref="Z39:AE39"/>
    <mergeCell ref="I40:AE40"/>
    <mergeCell ref="B44:AE44"/>
    <mergeCell ref="B45:AE45"/>
    <mergeCell ref="B46:AE46"/>
    <mergeCell ref="B47:AE47"/>
    <mergeCell ref="B48:AE48"/>
    <mergeCell ref="B49:AE49"/>
  </mergeCells>
  <printOptions/>
  <pageMargins left="0.7" right="0.16" top="0.44" bottom="0.21" header="0.3" footer="0.17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302"/>
  <sheetViews>
    <sheetView showGridLines="0" view="pageBreakPreview" zoomScaleSheetLayoutView="100" zoomScalePageLayoutView="0" workbookViewId="0" topLeftCell="A1">
      <selection activeCell="I276" sqref="I276:AE276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625" style="0" customWidth="1"/>
    <col min="8" max="8" width="19.625" style="0" customWidth="1"/>
    <col min="9" max="9" width="3.50390625" style="0" customWidth="1"/>
    <col min="10" max="10" width="5.125" style="0" customWidth="1"/>
    <col min="11" max="18" width="3.50390625" style="0" customWidth="1"/>
    <col min="19" max="19" width="2.50390625" style="0" customWidth="1"/>
    <col min="20" max="28" width="3.50390625" style="0" customWidth="1"/>
    <col min="29" max="29" width="1.4921875" style="0" customWidth="1"/>
    <col min="30" max="30" width="3.375" style="0" hidden="1" customWidth="1"/>
    <col min="31" max="31" width="0.37109375" style="0" customWidth="1"/>
    <col min="32" max="32" width="0.5" style="0" customWidth="1"/>
    <col min="33" max="33" width="12.50390625" style="14" customWidth="1"/>
    <col min="34" max="34" width="1.4921875" style="0" customWidth="1"/>
    <col min="35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50" width="3.50390625" style="0" customWidth="1"/>
    <col min="51" max="51" width="11.125" style="0" customWidth="1"/>
    <col min="52" max="52" width="8.125" style="0" customWidth="1"/>
  </cols>
  <sheetData>
    <row r="1" spans="20:34" s="11" customFormat="1" ht="16.5">
      <c r="T1" s="12" t="s">
        <v>25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">
        <v>74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">
        <v>75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5" spans="1:32" ht="20.25" customHeight="1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"/>
    </row>
    <row r="6" spans="1:32" ht="20.25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"/>
    </row>
    <row r="7" spans="1:32" ht="15.75" customHeight="1">
      <c r="A7" s="125" t="s">
        <v>26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"/>
      <c r="AF7" s="1"/>
    </row>
    <row r="8" spans="1:32" ht="20.25" customHeight="1">
      <c r="A8" s="127" t="str">
        <f>+'[7]Шуш_1-2 эт с коэф '!A8:AD8</f>
        <v>с 1 июля 2022 г. по 31 декабря 2022 г.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0"/>
    </row>
    <row r="9" spans="1:35" ht="20.25" customHeight="1">
      <c r="A9" s="125" t="s">
        <v>100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2"/>
      <c r="AI9" s="15"/>
    </row>
    <row r="10" spans="35:38" ht="9" customHeight="1">
      <c r="AI10" s="16"/>
      <c r="AJ10" s="209" t="s">
        <v>36</v>
      </c>
      <c r="AL10" s="209" t="s">
        <v>27</v>
      </c>
    </row>
    <row r="11" spans="1:38" s="19" customFormat="1" ht="15">
      <c r="A11" s="211" t="s">
        <v>2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4"/>
      <c r="AG11" s="14"/>
      <c r="AH11" s="17"/>
      <c r="AI11" s="18"/>
      <c r="AJ11" s="210"/>
      <c r="AL11" s="210"/>
    </row>
    <row r="12" spans="1:35" s="5" customFormat="1" ht="15">
      <c r="A12" s="183" t="s">
        <v>3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/>
      <c r="AI12" s="20"/>
    </row>
    <row r="13" ht="7.5" customHeight="1">
      <c r="AI13" s="15"/>
    </row>
    <row r="14" spans="1:35" ht="48.75" customHeight="1">
      <c r="A14" s="184" t="s">
        <v>4</v>
      </c>
      <c r="B14" s="185"/>
      <c r="C14" s="186" t="s">
        <v>28</v>
      </c>
      <c r="D14" s="187"/>
      <c r="E14" s="187"/>
      <c r="F14" s="187"/>
      <c r="G14" s="187"/>
      <c r="H14" s="188"/>
      <c r="I14" s="189" t="s">
        <v>5</v>
      </c>
      <c r="J14" s="189"/>
      <c r="K14" s="189" t="s">
        <v>29</v>
      </c>
      <c r="L14" s="189"/>
      <c r="M14" s="189"/>
      <c r="N14" s="189"/>
      <c r="O14" s="212" t="s">
        <v>83</v>
      </c>
      <c r="P14" s="213"/>
      <c r="Q14" s="213"/>
      <c r="R14" s="213"/>
      <c r="S14" s="214"/>
      <c r="T14" s="189" t="s">
        <v>6</v>
      </c>
      <c r="U14" s="189"/>
      <c r="V14" s="189"/>
      <c r="W14" s="189"/>
      <c r="X14" s="189"/>
      <c r="AI14" s="15"/>
    </row>
    <row r="15" spans="1:38" s="21" customFormat="1" ht="13.5" customHeight="1">
      <c r="A15" s="176">
        <v>1</v>
      </c>
      <c r="B15" s="177"/>
      <c r="C15" s="176">
        <v>2</v>
      </c>
      <c r="D15" s="178"/>
      <c r="E15" s="178"/>
      <c r="F15" s="178"/>
      <c r="G15" s="178"/>
      <c r="H15" s="177"/>
      <c r="I15" s="179">
        <v>3</v>
      </c>
      <c r="J15" s="179"/>
      <c r="K15" s="179">
        <v>4</v>
      </c>
      <c r="L15" s="179"/>
      <c r="M15" s="179"/>
      <c r="N15" s="179"/>
      <c r="O15" s="180">
        <v>5</v>
      </c>
      <c r="P15" s="181"/>
      <c r="Q15" s="181"/>
      <c r="R15" s="181"/>
      <c r="S15" s="182"/>
      <c r="T15" s="179">
        <v>6</v>
      </c>
      <c r="U15" s="179"/>
      <c r="V15" s="179"/>
      <c r="W15" s="179"/>
      <c r="X15" s="179"/>
      <c r="AG15" s="14" t="s">
        <v>30</v>
      </c>
      <c r="AH15"/>
      <c r="AI15" s="22"/>
      <c r="AJ15" s="14" t="s">
        <v>31</v>
      </c>
      <c r="AL15" s="14" t="s">
        <v>32</v>
      </c>
    </row>
    <row r="16" spans="1:38" ht="18.75" customHeight="1" hidden="1">
      <c r="A16" s="167" t="s">
        <v>7</v>
      </c>
      <c r="B16" s="131"/>
      <c r="C16" s="199" t="s">
        <v>84</v>
      </c>
      <c r="D16" s="200"/>
      <c r="E16" s="200"/>
      <c r="F16" s="200"/>
      <c r="G16" s="201"/>
      <c r="H16" s="74" t="s">
        <v>8</v>
      </c>
      <c r="I16" s="163" t="s">
        <v>9</v>
      </c>
      <c r="J16" s="164"/>
      <c r="K16" s="208">
        <v>78.11</v>
      </c>
      <c r="L16" s="208"/>
      <c r="M16" s="208"/>
      <c r="N16" s="208"/>
      <c r="O16" s="205">
        <v>0</v>
      </c>
      <c r="P16" s="206"/>
      <c r="Q16" s="206"/>
      <c r="R16" s="206"/>
      <c r="S16" s="207"/>
      <c r="T16" s="165">
        <f>K16</f>
        <v>78.11</v>
      </c>
      <c r="U16" s="165"/>
      <c r="V16" s="165"/>
      <c r="W16" s="165"/>
      <c r="X16" s="165"/>
      <c r="AG16" s="157">
        <f>T16+T17</f>
        <v>195.72</v>
      </c>
      <c r="AI16" s="15"/>
      <c r="AJ16" s="157">
        <v>151.33</v>
      </c>
      <c r="AL16" s="161">
        <f>AG16/AJ16</f>
        <v>1.293</v>
      </c>
    </row>
    <row r="17" spans="1:38" ht="18.75" customHeight="1" hidden="1">
      <c r="A17" s="132"/>
      <c r="B17" s="134"/>
      <c r="C17" s="202"/>
      <c r="D17" s="203"/>
      <c r="E17" s="203"/>
      <c r="F17" s="203"/>
      <c r="G17" s="204"/>
      <c r="H17" s="74" t="s">
        <v>10</v>
      </c>
      <c r="I17" s="163" t="s">
        <v>11</v>
      </c>
      <c r="J17" s="164"/>
      <c r="K17" s="208">
        <v>1852.05</v>
      </c>
      <c r="L17" s="208"/>
      <c r="M17" s="208"/>
      <c r="N17" s="208"/>
      <c r="O17" s="196">
        <f>+'[7]Приказ изм нагрева'!E16</f>
        <v>0.0635</v>
      </c>
      <c r="P17" s="197"/>
      <c r="Q17" s="197"/>
      <c r="R17" s="197"/>
      <c r="S17" s="198"/>
      <c r="T17" s="165">
        <f>K17*O17</f>
        <v>117.61</v>
      </c>
      <c r="U17" s="165"/>
      <c r="V17" s="165"/>
      <c r="W17" s="165"/>
      <c r="X17" s="165"/>
      <c r="AG17" s="158"/>
      <c r="AI17" s="15"/>
      <c r="AJ17" s="158"/>
      <c r="AL17" s="162"/>
    </row>
    <row r="18" spans="1:38" ht="18.75" customHeight="1" hidden="1">
      <c r="A18" s="167" t="s">
        <v>7</v>
      </c>
      <c r="B18" s="131"/>
      <c r="C18" s="199" t="s">
        <v>85</v>
      </c>
      <c r="D18" s="200"/>
      <c r="E18" s="200"/>
      <c r="F18" s="200"/>
      <c r="G18" s="201"/>
      <c r="H18" s="74" t="s">
        <v>8</v>
      </c>
      <c r="I18" s="163" t="s">
        <v>9</v>
      </c>
      <c r="J18" s="164"/>
      <c r="K18" s="165">
        <f>+K16</f>
        <v>78.11</v>
      </c>
      <c r="L18" s="165"/>
      <c r="M18" s="165"/>
      <c r="N18" s="165"/>
      <c r="O18" s="205">
        <v>0</v>
      </c>
      <c r="P18" s="206"/>
      <c r="Q18" s="206"/>
      <c r="R18" s="206"/>
      <c r="S18" s="207"/>
      <c r="T18" s="165">
        <f>K18</f>
        <v>78.11</v>
      </c>
      <c r="U18" s="165"/>
      <c r="V18" s="165"/>
      <c r="W18" s="165"/>
      <c r="X18" s="165"/>
      <c r="AG18" s="157">
        <f>T18+T19</f>
        <v>78.11</v>
      </c>
      <c r="AI18" s="15"/>
      <c r="AJ18" s="157">
        <v>151.33</v>
      </c>
      <c r="AL18" s="161">
        <f>AG18/AJ18</f>
        <v>0.516</v>
      </c>
    </row>
    <row r="19" spans="1:38" ht="18.75" customHeight="1" hidden="1">
      <c r="A19" s="132"/>
      <c r="B19" s="134"/>
      <c r="C19" s="202"/>
      <c r="D19" s="203"/>
      <c r="E19" s="203"/>
      <c r="F19" s="203"/>
      <c r="G19" s="204"/>
      <c r="H19" s="74" t="s">
        <v>10</v>
      </c>
      <c r="I19" s="163" t="s">
        <v>11</v>
      </c>
      <c r="J19" s="164"/>
      <c r="K19" s="165">
        <f>+K17</f>
        <v>1852.05</v>
      </c>
      <c r="L19" s="165"/>
      <c r="M19" s="165"/>
      <c r="N19" s="165"/>
      <c r="O19" s="196">
        <f>+'[7]Приказ изм нагрева'!F16</f>
        <v>0</v>
      </c>
      <c r="P19" s="197"/>
      <c r="Q19" s="197"/>
      <c r="R19" s="197"/>
      <c r="S19" s="198"/>
      <c r="T19" s="165">
        <f>K19*O19</f>
        <v>0</v>
      </c>
      <c r="U19" s="165"/>
      <c r="V19" s="165"/>
      <c r="W19" s="165"/>
      <c r="X19" s="165"/>
      <c r="AG19" s="158"/>
      <c r="AI19" s="15"/>
      <c r="AJ19" s="158"/>
      <c r="AL19" s="162"/>
    </row>
    <row r="20" spans="1:38" ht="18.75" customHeight="1">
      <c r="A20" s="167" t="s">
        <v>7</v>
      </c>
      <c r="B20" s="131"/>
      <c r="C20" s="199" t="s">
        <v>86</v>
      </c>
      <c r="D20" s="200"/>
      <c r="E20" s="200"/>
      <c r="F20" s="200"/>
      <c r="G20" s="201"/>
      <c r="H20" s="74" t="s">
        <v>8</v>
      </c>
      <c r="I20" s="163" t="s">
        <v>9</v>
      </c>
      <c r="J20" s="164"/>
      <c r="K20" s="165">
        <f>+K16</f>
        <v>78.11</v>
      </c>
      <c r="L20" s="165"/>
      <c r="M20" s="165"/>
      <c r="N20" s="165"/>
      <c r="O20" s="205">
        <v>0</v>
      </c>
      <c r="P20" s="206"/>
      <c r="Q20" s="206"/>
      <c r="R20" s="206"/>
      <c r="S20" s="207"/>
      <c r="T20" s="165">
        <f>K20</f>
        <v>78.11</v>
      </c>
      <c r="U20" s="165"/>
      <c r="V20" s="165"/>
      <c r="W20" s="165"/>
      <c r="X20" s="165"/>
      <c r="AG20" s="157">
        <f>T20+T21</f>
        <v>205.16</v>
      </c>
      <c r="AI20" s="15"/>
      <c r="AJ20" s="157">
        <v>151.33</v>
      </c>
      <c r="AL20" s="161">
        <f>AG20/AJ20</f>
        <v>1.356</v>
      </c>
    </row>
    <row r="21" spans="1:38" ht="18.75" customHeight="1">
      <c r="A21" s="132"/>
      <c r="B21" s="134"/>
      <c r="C21" s="202"/>
      <c r="D21" s="203"/>
      <c r="E21" s="203"/>
      <c r="F21" s="203"/>
      <c r="G21" s="204"/>
      <c r="H21" s="74" t="s">
        <v>10</v>
      </c>
      <c r="I21" s="163" t="s">
        <v>11</v>
      </c>
      <c r="J21" s="164"/>
      <c r="K21" s="165">
        <f>+K17</f>
        <v>1852.05</v>
      </c>
      <c r="L21" s="165"/>
      <c r="M21" s="165"/>
      <c r="N21" s="165"/>
      <c r="O21" s="196">
        <f>+'[7]Приказ изм нагрева'!D16</f>
        <v>0.0686</v>
      </c>
      <c r="P21" s="197"/>
      <c r="Q21" s="197"/>
      <c r="R21" s="197"/>
      <c r="S21" s="198"/>
      <c r="T21" s="165">
        <f>K21*O21</f>
        <v>127.05</v>
      </c>
      <c r="U21" s="165"/>
      <c r="V21" s="165"/>
      <c r="W21" s="165"/>
      <c r="X21" s="165"/>
      <c r="AG21" s="158"/>
      <c r="AI21" s="15"/>
      <c r="AJ21" s="158"/>
      <c r="AL21" s="162"/>
    </row>
    <row r="22" spans="1:38" ht="18.75" customHeight="1">
      <c r="A22" s="167" t="s">
        <v>7</v>
      </c>
      <c r="B22" s="131"/>
      <c r="C22" s="199" t="s">
        <v>87</v>
      </c>
      <c r="D22" s="200"/>
      <c r="E22" s="200"/>
      <c r="F22" s="200"/>
      <c r="G22" s="201"/>
      <c r="H22" s="74" t="s">
        <v>8</v>
      </c>
      <c r="I22" s="163" t="s">
        <v>9</v>
      </c>
      <c r="J22" s="164"/>
      <c r="K22" s="165">
        <f>+K16</f>
        <v>78.11</v>
      </c>
      <c r="L22" s="165"/>
      <c r="M22" s="165"/>
      <c r="N22" s="165"/>
      <c r="O22" s="205">
        <v>0</v>
      </c>
      <c r="P22" s="206"/>
      <c r="Q22" s="206"/>
      <c r="R22" s="206"/>
      <c r="S22" s="207"/>
      <c r="T22" s="165">
        <f>K22</f>
        <v>78.11</v>
      </c>
      <c r="U22" s="165"/>
      <c r="V22" s="165"/>
      <c r="W22" s="165"/>
      <c r="X22" s="165"/>
      <c r="AG22" s="157">
        <f>T22+T23</f>
        <v>195.72</v>
      </c>
      <c r="AI22" s="15"/>
      <c r="AJ22" s="157">
        <v>151.33</v>
      </c>
      <c r="AL22" s="161">
        <f>AG22/AJ22</f>
        <v>1.293</v>
      </c>
    </row>
    <row r="23" spans="1:38" ht="18.75" customHeight="1">
      <c r="A23" s="132"/>
      <c r="B23" s="134"/>
      <c r="C23" s="202"/>
      <c r="D23" s="203"/>
      <c r="E23" s="203"/>
      <c r="F23" s="203"/>
      <c r="G23" s="204"/>
      <c r="H23" s="74" t="s">
        <v>10</v>
      </c>
      <c r="I23" s="163" t="s">
        <v>11</v>
      </c>
      <c r="J23" s="164"/>
      <c r="K23" s="165">
        <f>+K17</f>
        <v>1852.05</v>
      </c>
      <c r="L23" s="165"/>
      <c r="M23" s="165"/>
      <c r="N23" s="165"/>
      <c r="O23" s="196">
        <f>+'[7]Приказ изм нагрева'!E16</f>
        <v>0.0635</v>
      </c>
      <c r="P23" s="197"/>
      <c r="Q23" s="197"/>
      <c r="R23" s="197"/>
      <c r="S23" s="198"/>
      <c r="T23" s="165">
        <f>K23*O23</f>
        <v>117.61</v>
      </c>
      <c r="U23" s="165"/>
      <c r="V23" s="165"/>
      <c r="W23" s="165"/>
      <c r="X23" s="165"/>
      <c r="AG23" s="158"/>
      <c r="AI23" s="15"/>
      <c r="AJ23" s="158"/>
      <c r="AL23" s="162"/>
    </row>
    <row r="24" ht="6.75" customHeight="1">
      <c r="AI24" s="15"/>
    </row>
    <row r="25" spans="1:35" s="5" customFormat="1" ht="15">
      <c r="A25" s="183" t="s">
        <v>12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75"/>
      <c r="AG25" s="75"/>
      <c r="AH25"/>
      <c r="AI25" s="20"/>
    </row>
    <row r="26" ht="12.75" hidden="1">
      <c r="AI26" s="15"/>
    </row>
    <row r="27" spans="1:33" s="24" customFormat="1" ht="28.5" customHeight="1" hidden="1">
      <c r="A27" s="174" t="s">
        <v>39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23"/>
      <c r="AG27" s="23"/>
    </row>
    <row r="28" spans="1:35" ht="51" customHeight="1" hidden="1">
      <c r="A28" s="184" t="s">
        <v>4</v>
      </c>
      <c r="B28" s="185"/>
      <c r="C28" s="186" t="s">
        <v>28</v>
      </c>
      <c r="D28" s="187"/>
      <c r="E28" s="187"/>
      <c r="F28" s="187"/>
      <c r="G28" s="187"/>
      <c r="H28" s="188"/>
      <c r="I28" s="189" t="s">
        <v>5</v>
      </c>
      <c r="J28" s="189"/>
      <c r="K28" s="189" t="s">
        <v>29</v>
      </c>
      <c r="L28" s="189"/>
      <c r="M28" s="189"/>
      <c r="N28" s="189"/>
      <c r="O28" s="189" t="s">
        <v>40</v>
      </c>
      <c r="P28" s="189"/>
      <c r="Q28" s="189"/>
      <c r="R28" s="189"/>
      <c r="S28" s="189"/>
      <c r="T28" s="189" t="s">
        <v>6</v>
      </c>
      <c r="U28" s="189"/>
      <c r="V28" s="189"/>
      <c r="W28" s="189"/>
      <c r="X28" s="189"/>
      <c r="AI28" s="15"/>
    </row>
    <row r="29" spans="1:38" ht="12.75" customHeight="1" hidden="1">
      <c r="A29" s="176">
        <v>1</v>
      </c>
      <c r="B29" s="177"/>
      <c r="C29" s="176">
        <v>2</v>
      </c>
      <c r="D29" s="178"/>
      <c r="E29" s="178"/>
      <c r="F29" s="178"/>
      <c r="G29" s="178"/>
      <c r="H29" s="177"/>
      <c r="I29" s="179">
        <v>3</v>
      </c>
      <c r="J29" s="179"/>
      <c r="K29" s="179">
        <v>4</v>
      </c>
      <c r="L29" s="179"/>
      <c r="M29" s="179"/>
      <c r="N29" s="179"/>
      <c r="O29" s="179">
        <v>5</v>
      </c>
      <c r="P29" s="179"/>
      <c r="Q29" s="179"/>
      <c r="R29" s="179"/>
      <c r="S29" s="179"/>
      <c r="T29" s="180" t="s">
        <v>80</v>
      </c>
      <c r="U29" s="181"/>
      <c r="V29" s="181"/>
      <c r="W29" s="181"/>
      <c r="X29" s="182"/>
      <c r="AG29" s="14" t="s">
        <v>33</v>
      </c>
      <c r="AI29" s="15"/>
      <c r="AJ29" s="14" t="s">
        <v>33</v>
      </c>
      <c r="AL29" s="14" t="s">
        <v>32</v>
      </c>
    </row>
    <row r="30" spans="1:38" ht="12.75" customHeight="1" hidden="1">
      <c r="A30" s="167" t="s">
        <v>7</v>
      </c>
      <c r="B30" s="131"/>
      <c r="C30" s="168" t="s">
        <v>84</v>
      </c>
      <c r="D30" s="169"/>
      <c r="E30" s="169"/>
      <c r="F30" s="169"/>
      <c r="G30" s="170"/>
      <c r="H30" s="74" t="s">
        <v>8</v>
      </c>
      <c r="I30" s="163" t="s">
        <v>9</v>
      </c>
      <c r="J30" s="164"/>
      <c r="K30" s="165">
        <f aca="true" t="shared" si="0" ref="K30:K37">K16</f>
        <v>78.11</v>
      </c>
      <c r="L30" s="165"/>
      <c r="M30" s="165"/>
      <c r="N30" s="165"/>
      <c r="O30" s="175">
        <v>3.3</v>
      </c>
      <c r="P30" s="175"/>
      <c r="Q30" s="175"/>
      <c r="R30" s="175"/>
      <c r="S30" s="175"/>
      <c r="T30" s="165">
        <f aca="true" t="shared" si="1" ref="T30:T37">K30*O30</f>
        <v>257.76</v>
      </c>
      <c r="U30" s="165"/>
      <c r="V30" s="165"/>
      <c r="W30" s="165"/>
      <c r="X30" s="165"/>
      <c r="AG30" s="157">
        <f>T30+T31</f>
        <v>645.95</v>
      </c>
      <c r="AI30" s="15"/>
      <c r="AJ30" s="159">
        <v>844.99</v>
      </c>
      <c r="AL30" s="161">
        <f>AG30/AJ30</f>
        <v>0.764</v>
      </c>
    </row>
    <row r="31" spans="1:38" ht="12.75" hidden="1">
      <c r="A31" s="132"/>
      <c r="B31" s="134"/>
      <c r="C31" s="171"/>
      <c r="D31" s="172"/>
      <c r="E31" s="172"/>
      <c r="F31" s="172"/>
      <c r="G31" s="173"/>
      <c r="H31" s="74" t="s">
        <v>10</v>
      </c>
      <c r="I31" s="163" t="s">
        <v>11</v>
      </c>
      <c r="J31" s="164"/>
      <c r="K31" s="165">
        <f t="shared" si="0"/>
        <v>1852.05</v>
      </c>
      <c r="L31" s="165"/>
      <c r="M31" s="165"/>
      <c r="N31" s="165"/>
      <c r="O31" s="166">
        <f>O30*O$17</f>
        <v>0.2096</v>
      </c>
      <c r="P31" s="166"/>
      <c r="Q31" s="166"/>
      <c r="R31" s="166"/>
      <c r="S31" s="166"/>
      <c r="T31" s="165">
        <f t="shared" si="1"/>
        <v>388.19</v>
      </c>
      <c r="U31" s="165"/>
      <c r="V31" s="165"/>
      <c r="W31" s="165"/>
      <c r="X31" s="165"/>
      <c r="AG31" s="158"/>
      <c r="AI31" s="15"/>
      <c r="AJ31" s="160"/>
      <c r="AL31" s="162"/>
    </row>
    <row r="32" spans="1:38" ht="12.75" customHeight="1" hidden="1">
      <c r="A32" s="167" t="s">
        <v>7</v>
      </c>
      <c r="B32" s="131"/>
      <c r="C32" s="168" t="s">
        <v>85</v>
      </c>
      <c r="D32" s="169"/>
      <c r="E32" s="169"/>
      <c r="F32" s="169"/>
      <c r="G32" s="170"/>
      <c r="H32" s="74" t="s">
        <v>8</v>
      </c>
      <c r="I32" s="163" t="s">
        <v>9</v>
      </c>
      <c r="J32" s="164"/>
      <c r="K32" s="165">
        <f t="shared" si="0"/>
        <v>78.11</v>
      </c>
      <c r="L32" s="165"/>
      <c r="M32" s="165"/>
      <c r="N32" s="165"/>
      <c r="O32" s="166">
        <f>+O30</f>
        <v>3.3</v>
      </c>
      <c r="P32" s="166"/>
      <c r="Q32" s="166"/>
      <c r="R32" s="166"/>
      <c r="S32" s="166"/>
      <c r="T32" s="165">
        <f t="shared" si="1"/>
        <v>257.76</v>
      </c>
      <c r="U32" s="165"/>
      <c r="V32" s="165"/>
      <c r="W32" s="165"/>
      <c r="X32" s="165"/>
      <c r="AG32" s="157">
        <f>T32+T33</f>
        <v>257.76</v>
      </c>
      <c r="AI32" s="15"/>
      <c r="AJ32" s="159">
        <v>844.99</v>
      </c>
      <c r="AL32" s="161">
        <f>AG32/AJ32</f>
        <v>0.305</v>
      </c>
    </row>
    <row r="33" spans="1:38" ht="12.75" customHeight="1" hidden="1">
      <c r="A33" s="132"/>
      <c r="B33" s="134"/>
      <c r="C33" s="171"/>
      <c r="D33" s="172"/>
      <c r="E33" s="172"/>
      <c r="F33" s="172"/>
      <c r="G33" s="173"/>
      <c r="H33" s="74" t="s">
        <v>10</v>
      </c>
      <c r="I33" s="163" t="s">
        <v>11</v>
      </c>
      <c r="J33" s="164"/>
      <c r="K33" s="165">
        <f t="shared" si="0"/>
        <v>1852.05</v>
      </c>
      <c r="L33" s="165"/>
      <c r="M33" s="165"/>
      <c r="N33" s="165"/>
      <c r="O33" s="166">
        <f>O32*O$19</f>
        <v>0</v>
      </c>
      <c r="P33" s="166"/>
      <c r="Q33" s="166"/>
      <c r="R33" s="166"/>
      <c r="S33" s="166"/>
      <c r="T33" s="165">
        <f t="shared" si="1"/>
        <v>0</v>
      </c>
      <c r="U33" s="165"/>
      <c r="V33" s="165"/>
      <c r="W33" s="165"/>
      <c r="X33" s="165"/>
      <c r="AG33" s="158"/>
      <c r="AI33" s="15"/>
      <c r="AJ33" s="160"/>
      <c r="AL33" s="162"/>
    </row>
    <row r="34" spans="1:38" ht="12.75" customHeight="1" hidden="1">
      <c r="A34" s="167" t="s">
        <v>7</v>
      </c>
      <c r="B34" s="131"/>
      <c r="C34" s="168" t="s">
        <v>86</v>
      </c>
      <c r="D34" s="169"/>
      <c r="E34" s="169"/>
      <c r="F34" s="169"/>
      <c r="G34" s="170"/>
      <c r="H34" s="74" t="s">
        <v>8</v>
      </c>
      <c r="I34" s="163" t="s">
        <v>9</v>
      </c>
      <c r="J34" s="164"/>
      <c r="K34" s="165">
        <f t="shared" si="0"/>
        <v>78.11</v>
      </c>
      <c r="L34" s="165"/>
      <c r="M34" s="165"/>
      <c r="N34" s="165"/>
      <c r="O34" s="166">
        <f>+O30</f>
        <v>3.3</v>
      </c>
      <c r="P34" s="166"/>
      <c r="Q34" s="166"/>
      <c r="R34" s="166"/>
      <c r="S34" s="166"/>
      <c r="T34" s="165">
        <f t="shared" si="1"/>
        <v>257.76</v>
      </c>
      <c r="U34" s="165"/>
      <c r="V34" s="165"/>
      <c r="W34" s="165"/>
      <c r="X34" s="165"/>
      <c r="AG34" s="157">
        <f>T34+T35</f>
        <v>677.06</v>
      </c>
      <c r="AI34" s="15"/>
      <c r="AJ34" s="159">
        <v>844.99</v>
      </c>
      <c r="AL34" s="161">
        <f>AG34/AJ34</f>
        <v>0.801</v>
      </c>
    </row>
    <row r="35" spans="1:38" ht="12.75" customHeight="1" hidden="1">
      <c r="A35" s="132"/>
      <c r="B35" s="134"/>
      <c r="C35" s="171"/>
      <c r="D35" s="172"/>
      <c r="E35" s="172"/>
      <c r="F35" s="172"/>
      <c r="G35" s="173"/>
      <c r="H35" s="74" t="s">
        <v>10</v>
      </c>
      <c r="I35" s="163" t="s">
        <v>11</v>
      </c>
      <c r="J35" s="164"/>
      <c r="K35" s="165">
        <f t="shared" si="0"/>
        <v>1852.05</v>
      </c>
      <c r="L35" s="165"/>
      <c r="M35" s="165"/>
      <c r="N35" s="165"/>
      <c r="O35" s="166">
        <f>O34*O$21</f>
        <v>0.2264</v>
      </c>
      <c r="P35" s="166"/>
      <c r="Q35" s="166"/>
      <c r="R35" s="166"/>
      <c r="S35" s="166"/>
      <c r="T35" s="165">
        <f t="shared" si="1"/>
        <v>419.3</v>
      </c>
      <c r="U35" s="165"/>
      <c r="V35" s="165"/>
      <c r="W35" s="165"/>
      <c r="X35" s="165"/>
      <c r="AG35" s="158"/>
      <c r="AI35" s="15"/>
      <c r="AJ35" s="160"/>
      <c r="AL35" s="162"/>
    </row>
    <row r="36" spans="1:38" ht="12.75" customHeight="1" hidden="1">
      <c r="A36" s="167" t="s">
        <v>7</v>
      </c>
      <c r="B36" s="131"/>
      <c r="C36" s="168" t="s">
        <v>87</v>
      </c>
      <c r="D36" s="169"/>
      <c r="E36" s="169"/>
      <c r="F36" s="169"/>
      <c r="G36" s="170"/>
      <c r="H36" s="74" t="s">
        <v>8</v>
      </c>
      <c r="I36" s="163" t="s">
        <v>9</v>
      </c>
      <c r="J36" s="164"/>
      <c r="K36" s="165">
        <f t="shared" si="0"/>
        <v>78.11</v>
      </c>
      <c r="L36" s="165"/>
      <c r="M36" s="165"/>
      <c r="N36" s="165"/>
      <c r="O36" s="166">
        <f>+O30</f>
        <v>3.3</v>
      </c>
      <c r="P36" s="166"/>
      <c r="Q36" s="166"/>
      <c r="R36" s="166"/>
      <c r="S36" s="166"/>
      <c r="T36" s="165">
        <f t="shared" si="1"/>
        <v>257.76</v>
      </c>
      <c r="U36" s="165"/>
      <c r="V36" s="165"/>
      <c r="W36" s="165"/>
      <c r="X36" s="165"/>
      <c r="AG36" s="157">
        <f>T36+T37</f>
        <v>645.95</v>
      </c>
      <c r="AI36" s="15"/>
      <c r="AJ36" s="159">
        <v>844.99</v>
      </c>
      <c r="AL36" s="161">
        <f>AG36/AJ36</f>
        <v>0.764</v>
      </c>
    </row>
    <row r="37" spans="1:38" ht="12.75" customHeight="1" hidden="1">
      <c r="A37" s="132"/>
      <c r="B37" s="134"/>
      <c r="C37" s="171"/>
      <c r="D37" s="172"/>
      <c r="E37" s="172"/>
      <c r="F37" s="172"/>
      <c r="G37" s="173"/>
      <c r="H37" s="74" t="s">
        <v>10</v>
      </c>
      <c r="I37" s="163" t="s">
        <v>11</v>
      </c>
      <c r="J37" s="164"/>
      <c r="K37" s="165">
        <f t="shared" si="0"/>
        <v>1852.05</v>
      </c>
      <c r="L37" s="165"/>
      <c r="M37" s="165"/>
      <c r="N37" s="165"/>
      <c r="O37" s="166">
        <f>O36*O$23</f>
        <v>0.2096</v>
      </c>
      <c r="P37" s="166"/>
      <c r="Q37" s="166"/>
      <c r="R37" s="166"/>
      <c r="S37" s="166"/>
      <c r="T37" s="165">
        <f t="shared" si="1"/>
        <v>388.19</v>
      </c>
      <c r="U37" s="165"/>
      <c r="V37" s="165"/>
      <c r="W37" s="165"/>
      <c r="X37" s="165"/>
      <c r="AG37" s="158"/>
      <c r="AI37" s="15"/>
      <c r="AJ37" s="160"/>
      <c r="AL37" s="162"/>
    </row>
    <row r="38" spans="4:35" ht="12.75" hidden="1">
      <c r="D38" s="61"/>
      <c r="E38" s="61"/>
      <c r="F38" s="61"/>
      <c r="G38" s="61"/>
      <c r="H38" s="61"/>
      <c r="I38" s="61"/>
      <c r="J38" s="61"/>
      <c r="AI38" s="15"/>
    </row>
    <row r="39" spans="1:33" s="24" customFormat="1" ht="27" customHeight="1">
      <c r="A39" s="174" t="s">
        <v>41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23"/>
      <c r="AG39" s="23"/>
    </row>
    <row r="40" spans="1:35" ht="51" customHeight="1">
      <c r="A40" s="184" t="s">
        <v>4</v>
      </c>
      <c r="B40" s="185"/>
      <c r="C40" s="186" t="s">
        <v>28</v>
      </c>
      <c r="D40" s="187"/>
      <c r="E40" s="187"/>
      <c r="F40" s="187"/>
      <c r="G40" s="187"/>
      <c r="H40" s="188"/>
      <c r="I40" s="189" t="s">
        <v>5</v>
      </c>
      <c r="J40" s="189"/>
      <c r="K40" s="189" t="s">
        <v>29</v>
      </c>
      <c r="L40" s="189"/>
      <c r="M40" s="189"/>
      <c r="N40" s="189"/>
      <c r="O40" s="189" t="s">
        <v>40</v>
      </c>
      <c r="P40" s="189"/>
      <c r="Q40" s="189"/>
      <c r="R40" s="189"/>
      <c r="S40" s="189"/>
      <c r="T40" s="189" t="s">
        <v>6</v>
      </c>
      <c r="U40" s="189"/>
      <c r="V40" s="189"/>
      <c r="W40" s="189"/>
      <c r="X40" s="189"/>
      <c r="AI40" s="15"/>
    </row>
    <row r="41" spans="1:38" ht="12.75" customHeight="1">
      <c r="A41" s="176">
        <v>1</v>
      </c>
      <c r="B41" s="177"/>
      <c r="C41" s="176">
        <v>2</v>
      </c>
      <c r="D41" s="178"/>
      <c r="E41" s="178"/>
      <c r="F41" s="178"/>
      <c r="G41" s="178"/>
      <c r="H41" s="177"/>
      <c r="I41" s="179">
        <v>3</v>
      </c>
      <c r="J41" s="179"/>
      <c r="K41" s="179">
        <v>4</v>
      </c>
      <c r="L41" s="179"/>
      <c r="M41" s="179"/>
      <c r="N41" s="179"/>
      <c r="O41" s="179">
        <v>5</v>
      </c>
      <c r="P41" s="179"/>
      <c r="Q41" s="179"/>
      <c r="R41" s="179"/>
      <c r="S41" s="179"/>
      <c r="T41" s="180" t="s">
        <v>80</v>
      </c>
      <c r="U41" s="181"/>
      <c r="V41" s="181"/>
      <c r="W41" s="181"/>
      <c r="X41" s="182"/>
      <c r="AI41" s="15"/>
      <c r="AJ41" s="14"/>
      <c r="AL41" s="14"/>
    </row>
    <row r="42" spans="1:38" ht="12.75" customHeight="1" hidden="1">
      <c r="A42" s="167" t="s">
        <v>7</v>
      </c>
      <c r="B42" s="131"/>
      <c r="C42" s="168" t="s">
        <v>84</v>
      </c>
      <c r="D42" s="169"/>
      <c r="E42" s="169"/>
      <c r="F42" s="169"/>
      <c r="G42" s="170"/>
      <c r="H42" s="74" t="s">
        <v>8</v>
      </c>
      <c r="I42" s="163" t="s">
        <v>9</v>
      </c>
      <c r="J42" s="164"/>
      <c r="K42" s="165">
        <f>K20</f>
        <v>78.11</v>
      </c>
      <c r="L42" s="165"/>
      <c r="M42" s="165"/>
      <c r="N42" s="165"/>
      <c r="O42" s="175">
        <v>3.24</v>
      </c>
      <c r="P42" s="175"/>
      <c r="Q42" s="175"/>
      <c r="R42" s="175"/>
      <c r="S42" s="175"/>
      <c r="T42" s="165">
        <f aca="true" t="shared" si="2" ref="T42:T49">K42*O42</f>
        <v>253.08</v>
      </c>
      <c r="U42" s="165"/>
      <c r="V42" s="165"/>
      <c r="W42" s="165"/>
      <c r="X42" s="165"/>
      <c r="AG42" s="157">
        <f>T42+T43</f>
        <v>634.05</v>
      </c>
      <c r="AI42" s="15"/>
      <c r="AJ42" s="159">
        <v>810.49</v>
      </c>
      <c r="AL42" s="161">
        <f>AG42/AJ42</f>
        <v>0.782</v>
      </c>
    </row>
    <row r="43" spans="1:38" ht="12.75" customHeight="1" hidden="1">
      <c r="A43" s="132"/>
      <c r="B43" s="134"/>
      <c r="C43" s="171"/>
      <c r="D43" s="172"/>
      <c r="E43" s="172"/>
      <c r="F43" s="172"/>
      <c r="G43" s="173"/>
      <c r="H43" s="74" t="s">
        <v>10</v>
      </c>
      <c r="I43" s="163" t="s">
        <v>11</v>
      </c>
      <c r="J43" s="164"/>
      <c r="K43" s="165">
        <f>K21</f>
        <v>1852.05</v>
      </c>
      <c r="L43" s="165"/>
      <c r="M43" s="165"/>
      <c r="N43" s="165"/>
      <c r="O43" s="166">
        <f>O42*O$17</f>
        <v>0.2057</v>
      </c>
      <c r="P43" s="166"/>
      <c r="Q43" s="166"/>
      <c r="R43" s="166"/>
      <c r="S43" s="166"/>
      <c r="T43" s="165">
        <f t="shared" si="2"/>
        <v>380.97</v>
      </c>
      <c r="U43" s="165"/>
      <c r="V43" s="165"/>
      <c r="W43" s="165"/>
      <c r="X43" s="165"/>
      <c r="AG43" s="158"/>
      <c r="AI43" s="15"/>
      <c r="AJ43" s="160"/>
      <c r="AL43" s="162"/>
    </row>
    <row r="44" spans="1:38" ht="12.75" customHeight="1" hidden="1">
      <c r="A44" s="167" t="s">
        <v>7</v>
      </c>
      <c r="B44" s="131"/>
      <c r="C44" s="168" t="s">
        <v>85</v>
      </c>
      <c r="D44" s="169"/>
      <c r="E44" s="169"/>
      <c r="F44" s="169"/>
      <c r="G44" s="170"/>
      <c r="H44" s="74" t="s">
        <v>8</v>
      </c>
      <c r="I44" s="163" t="s">
        <v>9</v>
      </c>
      <c r="J44" s="164"/>
      <c r="K44" s="165">
        <f aca="true" t="shared" si="3" ref="K44:K49">K30</f>
        <v>78.11</v>
      </c>
      <c r="L44" s="165"/>
      <c r="M44" s="165"/>
      <c r="N44" s="165"/>
      <c r="O44" s="166">
        <f>+O42</f>
        <v>3.24</v>
      </c>
      <c r="P44" s="166"/>
      <c r="Q44" s="166"/>
      <c r="R44" s="166"/>
      <c r="S44" s="166"/>
      <c r="T44" s="165">
        <f t="shared" si="2"/>
        <v>253.08</v>
      </c>
      <c r="U44" s="165"/>
      <c r="V44" s="165"/>
      <c r="W44" s="165"/>
      <c r="X44" s="165"/>
      <c r="AG44" s="157">
        <f>T44+T45</f>
        <v>253.08</v>
      </c>
      <c r="AI44" s="15"/>
      <c r="AJ44" s="159">
        <v>844.99</v>
      </c>
      <c r="AL44" s="161">
        <f>AG44/AJ44</f>
        <v>0.3</v>
      </c>
    </row>
    <row r="45" spans="1:38" ht="12.75" customHeight="1" hidden="1">
      <c r="A45" s="132"/>
      <c r="B45" s="134"/>
      <c r="C45" s="171"/>
      <c r="D45" s="172"/>
      <c r="E45" s="172"/>
      <c r="F45" s="172"/>
      <c r="G45" s="173"/>
      <c r="H45" s="74" t="s">
        <v>10</v>
      </c>
      <c r="I45" s="163" t="s">
        <v>11</v>
      </c>
      <c r="J45" s="164"/>
      <c r="K45" s="165">
        <f t="shared" si="3"/>
        <v>1852.05</v>
      </c>
      <c r="L45" s="165"/>
      <c r="M45" s="165"/>
      <c r="N45" s="165"/>
      <c r="O45" s="166">
        <f>O44*O$19</f>
        <v>0</v>
      </c>
      <c r="P45" s="166"/>
      <c r="Q45" s="166"/>
      <c r="R45" s="166"/>
      <c r="S45" s="166"/>
      <c r="T45" s="165">
        <f t="shared" si="2"/>
        <v>0</v>
      </c>
      <c r="U45" s="165"/>
      <c r="V45" s="165"/>
      <c r="W45" s="165"/>
      <c r="X45" s="165"/>
      <c r="AG45" s="158"/>
      <c r="AI45" s="15"/>
      <c r="AJ45" s="160"/>
      <c r="AL45" s="162"/>
    </row>
    <row r="46" spans="1:38" ht="12.75" customHeight="1">
      <c r="A46" s="167" t="s">
        <v>7</v>
      </c>
      <c r="B46" s="131"/>
      <c r="C46" s="168" t="s">
        <v>86</v>
      </c>
      <c r="D46" s="169"/>
      <c r="E46" s="169"/>
      <c r="F46" s="169"/>
      <c r="G46" s="170"/>
      <c r="H46" s="74" t="s">
        <v>8</v>
      </c>
      <c r="I46" s="163" t="s">
        <v>9</v>
      </c>
      <c r="J46" s="164"/>
      <c r="K46" s="165">
        <f t="shared" si="3"/>
        <v>78.11</v>
      </c>
      <c r="L46" s="165"/>
      <c r="M46" s="165"/>
      <c r="N46" s="165"/>
      <c r="O46" s="225">
        <f>+O42</f>
        <v>3.24</v>
      </c>
      <c r="P46" s="225"/>
      <c r="Q46" s="225"/>
      <c r="R46" s="225"/>
      <c r="S46" s="225"/>
      <c r="T46" s="165">
        <f t="shared" si="2"/>
        <v>253.08</v>
      </c>
      <c r="U46" s="165"/>
      <c r="V46" s="165"/>
      <c r="W46" s="165"/>
      <c r="X46" s="165"/>
      <c r="AG46" s="157">
        <f>T46+T47</f>
        <v>664.79</v>
      </c>
      <c r="AI46" s="15"/>
      <c r="AJ46" s="159">
        <v>844.99</v>
      </c>
      <c r="AL46" s="161">
        <f>AG46/AJ46</f>
        <v>0.787</v>
      </c>
    </row>
    <row r="47" spans="1:38" ht="12.75" customHeight="1">
      <c r="A47" s="132"/>
      <c r="B47" s="134"/>
      <c r="C47" s="171"/>
      <c r="D47" s="172"/>
      <c r="E47" s="172"/>
      <c r="F47" s="172"/>
      <c r="G47" s="173"/>
      <c r="H47" s="74" t="s">
        <v>10</v>
      </c>
      <c r="I47" s="163" t="s">
        <v>11</v>
      </c>
      <c r="J47" s="164"/>
      <c r="K47" s="165">
        <f t="shared" si="3"/>
        <v>1852.05</v>
      </c>
      <c r="L47" s="165"/>
      <c r="M47" s="165"/>
      <c r="N47" s="165"/>
      <c r="O47" s="166">
        <f>O46*O$21</f>
        <v>0.2223</v>
      </c>
      <c r="P47" s="166"/>
      <c r="Q47" s="166"/>
      <c r="R47" s="166"/>
      <c r="S47" s="166"/>
      <c r="T47" s="165">
        <f t="shared" si="2"/>
        <v>411.71</v>
      </c>
      <c r="U47" s="165"/>
      <c r="V47" s="165"/>
      <c r="W47" s="165"/>
      <c r="X47" s="165"/>
      <c r="AG47" s="158"/>
      <c r="AI47" s="15"/>
      <c r="AJ47" s="160"/>
      <c r="AL47" s="162"/>
    </row>
    <row r="48" spans="1:38" ht="12.75" customHeight="1">
      <c r="A48" s="167" t="s">
        <v>7</v>
      </c>
      <c r="B48" s="131"/>
      <c r="C48" s="168" t="s">
        <v>87</v>
      </c>
      <c r="D48" s="169"/>
      <c r="E48" s="169"/>
      <c r="F48" s="169"/>
      <c r="G48" s="170"/>
      <c r="H48" s="74" t="s">
        <v>8</v>
      </c>
      <c r="I48" s="163" t="s">
        <v>9</v>
      </c>
      <c r="J48" s="164"/>
      <c r="K48" s="165">
        <f t="shared" si="3"/>
        <v>78.11</v>
      </c>
      <c r="L48" s="165"/>
      <c r="M48" s="165"/>
      <c r="N48" s="165"/>
      <c r="O48" s="165">
        <f>+O42</f>
        <v>3.24</v>
      </c>
      <c r="P48" s="165"/>
      <c r="Q48" s="165"/>
      <c r="R48" s="165"/>
      <c r="S48" s="165"/>
      <c r="T48" s="165">
        <f t="shared" si="2"/>
        <v>253.08</v>
      </c>
      <c r="U48" s="165"/>
      <c r="V48" s="165"/>
      <c r="W48" s="165"/>
      <c r="X48" s="165"/>
      <c r="AG48" s="157">
        <f>T48+T49</f>
        <v>634.05</v>
      </c>
      <c r="AI48" s="15"/>
      <c r="AJ48" s="159">
        <v>844.99</v>
      </c>
      <c r="AL48" s="161">
        <f>AG48/AJ48</f>
        <v>0.75</v>
      </c>
    </row>
    <row r="49" spans="1:38" ht="12.75" customHeight="1">
      <c r="A49" s="132"/>
      <c r="B49" s="134"/>
      <c r="C49" s="171"/>
      <c r="D49" s="172"/>
      <c r="E49" s="172"/>
      <c r="F49" s="172"/>
      <c r="G49" s="173"/>
      <c r="H49" s="74" t="s">
        <v>10</v>
      </c>
      <c r="I49" s="163" t="s">
        <v>11</v>
      </c>
      <c r="J49" s="164"/>
      <c r="K49" s="165">
        <f t="shared" si="3"/>
        <v>1852.05</v>
      </c>
      <c r="L49" s="165"/>
      <c r="M49" s="165"/>
      <c r="N49" s="165"/>
      <c r="O49" s="166">
        <f>O48*O$23</f>
        <v>0.2057</v>
      </c>
      <c r="P49" s="166"/>
      <c r="Q49" s="166"/>
      <c r="R49" s="166"/>
      <c r="S49" s="166"/>
      <c r="T49" s="165">
        <f t="shared" si="2"/>
        <v>380.97</v>
      </c>
      <c r="U49" s="165"/>
      <c r="V49" s="165"/>
      <c r="W49" s="165"/>
      <c r="X49" s="165"/>
      <c r="AG49" s="158"/>
      <c r="AI49" s="15"/>
      <c r="AJ49" s="160"/>
      <c r="AL49" s="162"/>
    </row>
    <row r="50" spans="4:35" ht="12.75" hidden="1">
      <c r="D50" s="61"/>
      <c r="E50" s="61"/>
      <c r="F50" s="61"/>
      <c r="G50" s="61"/>
      <c r="H50" s="61"/>
      <c r="I50" s="61"/>
      <c r="J50" s="61"/>
      <c r="AI50" s="15"/>
    </row>
    <row r="51" spans="1:33" s="24" customFormat="1" ht="30" customHeight="1" hidden="1">
      <c r="A51" s="174" t="s">
        <v>42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</row>
    <row r="52" spans="1:35" ht="51" customHeight="1" hidden="1">
      <c r="A52" s="184" t="s">
        <v>4</v>
      </c>
      <c r="B52" s="185"/>
      <c r="C52" s="186" t="s">
        <v>28</v>
      </c>
      <c r="D52" s="187"/>
      <c r="E52" s="187"/>
      <c r="F52" s="187"/>
      <c r="G52" s="187"/>
      <c r="H52" s="188"/>
      <c r="I52" s="189" t="s">
        <v>5</v>
      </c>
      <c r="J52" s="189"/>
      <c r="K52" s="189" t="s">
        <v>29</v>
      </c>
      <c r="L52" s="189"/>
      <c r="M52" s="189"/>
      <c r="N52" s="189"/>
      <c r="O52" s="189" t="str">
        <f>+O40</f>
        <v>Норматив
 горячей воды
куб.м. ** Гкал/куб.м</v>
      </c>
      <c r="P52" s="189"/>
      <c r="Q52" s="189"/>
      <c r="R52" s="189"/>
      <c r="S52" s="189"/>
      <c r="T52" s="189" t="s">
        <v>6</v>
      </c>
      <c r="U52" s="189"/>
      <c r="V52" s="189"/>
      <c r="W52" s="189"/>
      <c r="X52" s="189"/>
      <c r="AI52" s="15"/>
    </row>
    <row r="53" spans="1:38" ht="12.75" customHeight="1" hidden="1">
      <c r="A53" s="176">
        <v>1</v>
      </c>
      <c r="B53" s="177"/>
      <c r="C53" s="176">
        <v>2</v>
      </c>
      <c r="D53" s="178"/>
      <c r="E53" s="178"/>
      <c r="F53" s="178"/>
      <c r="G53" s="178"/>
      <c r="H53" s="177"/>
      <c r="I53" s="179">
        <v>3</v>
      </c>
      <c r="J53" s="179"/>
      <c r="K53" s="179">
        <v>4</v>
      </c>
      <c r="L53" s="179"/>
      <c r="M53" s="179"/>
      <c r="N53" s="179"/>
      <c r="O53" s="179">
        <v>5</v>
      </c>
      <c r="P53" s="179"/>
      <c r="Q53" s="179"/>
      <c r="R53" s="179"/>
      <c r="S53" s="179"/>
      <c r="T53" s="179">
        <v>6</v>
      </c>
      <c r="U53" s="179"/>
      <c r="V53" s="179"/>
      <c r="W53" s="179"/>
      <c r="X53" s="179"/>
      <c r="AI53" s="15"/>
      <c r="AJ53" s="14"/>
      <c r="AL53" s="14"/>
    </row>
    <row r="54" spans="1:38" ht="12.75" customHeight="1" hidden="1">
      <c r="A54" s="167" t="s">
        <v>7</v>
      </c>
      <c r="B54" s="131"/>
      <c r="C54" s="168" t="s">
        <v>84</v>
      </c>
      <c r="D54" s="169"/>
      <c r="E54" s="169"/>
      <c r="F54" s="169"/>
      <c r="G54" s="170"/>
      <c r="H54" s="74" t="s">
        <v>8</v>
      </c>
      <c r="I54" s="163" t="s">
        <v>9</v>
      </c>
      <c r="J54" s="164"/>
      <c r="K54" s="165">
        <f>K20</f>
        <v>78.11</v>
      </c>
      <c r="L54" s="165"/>
      <c r="M54" s="165"/>
      <c r="N54" s="165"/>
      <c r="O54" s="175">
        <v>3.19</v>
      </c>
      <c r="P54" s="175"/>
      <c r="Q54" s="175"/>
      <c r="R54" s="175"/>
      <c r="S54" s="175"/>
      <c r="T54" s="165">
        <f aca="true" t="shared" si="4" ref="T54:T61">K54*O54</f>
        <v>249.17</v>
      </c>
      <c r="U54" s="165"/>
      <c r="V54" s="165"/>
      <c r="W54" s="165"/>
      <c r="X54" s="165"/>
      <c r="AG54" s="157">
        <f>T54+T55</f>
        <v>624.4</v>
      </c>
      <c r="AI54" s="15"/>
      <c r="AJ54" s="159">
        <v>777.52</v>
      </c>
      <c r="AL54" s="161">
        <f>AG54/AJ54</f>
        <v>0.803</v>
      </c>
    </row>
    <row r="55" spans="1:38" ht="12.75" customHeight="1" hidden="1">
      <c r="A55" s="132"/>
      <c r="B55" s="134"/>
      <c r="C55" s="171"/>
      <c r="D55" s="172"/>
      <c r="E55" s="172"/>
      <c r="F55" s="172"/>
      <c r="G55" s="173"/>
      <c r="H55" s="74" t="s">
        <v>10</v>
      </c>
      <c r="I55" s="163" t="s">
        <v>11</v>
      </c>
      <c r="J55" s="164"/>
      <c r="K55" s="165">
        <f>K21</f>
        <v>1852.05</v>
      </c>
      <c r="L55" s="165"/>
      <c r="M55" s="165"/>
      <c r="N55" s="165"/>
      <c r="O55" s="166">
        <f>O54*O$17</f>
        <v>0.2026</v>
      </c>
      <c r="P55" s="166"/>
      <c r="Q55" s="166"/>
      <c r="R55" s="166"/>
      <c r="S55" s="166"/>
      <c r="T55" s="165">
        <f t="shared" si="4"/>
        <v>375.23</v>
      </c>
      <c r="U55" s="165"/>
      <c r="V55" s="165"/>
      <c r="W55" s="165"/>
      <c r="X55" s="165"/>
      <c r="AG55" s="158"/>
      <c r="AI55" s="15"/>
      <c r="AJ55" s="160"/>
      <c r="AL55" s="162"/>
    </row>
    <row r="56" spans="1:38" ht="12.75" customHeight="1" hidden="1">
      <c r="A56" s="167" t="s">
        <v>7</v>
      </c>
      <c r="B56" s="131"/>
      <c r="C56" s="168" t="s">
        <v>85</v>
      </c>
      <c r="D56" s="169"/>
      <c r="E56" s="169"/>
      <c r="F56" s="169"/>
      <c r="G56" s="170"/>
      <c r="H56" s="74" t="s">
        <v>8</v>
      </c>
      <c r="I56" s="163" t="s">
        <v>9</v>
      </c>
      <c r="J56" s="164"/>
      <c r="K56" s="165">
        <f aca="true" t="shared" si="5" ref="K56:K61">K42</f>
        <v>78.11</v>
      </c>
      <c r="L56" s="165"/>
      <c r="M56" s="165"/>
      <c r="N56" s="165"/>
      <c r="O56" s="166">
        <f>+O54</f>
        <v>3.19</v>
      </c>
      <c r="P56" s="166"/>
      <c r="Q56" s="166"/>
      <c r="R56" s="166"/>
      <c r="S56" s="166"/>
      <c r="T56" s="165">
        <f t="shared" si="4"/>
        <v>249.17</v>
      </c>
      <c r="U56" s="165"/>
      <c r="V56" s="165"/>
      <c r="W56" s="165"/>
      <c r="X56" s="165"/>
      <c r="AG56" s="157">
        <f>T56+T57</f>
        <v>249.17</v>
      </c>
      <c r="AI56" s="15"/>
      <c r="AJ56" s="159">
        <v>844.99</v>
      </c>
      <c r="AL56" s="161">
        <f>AG56/AJ56</f>
        <v>0.295</v>
      </c>
    </row>
    <row r="57" spans="1:38" ht="12.75" customHeight="1" hidden="1">
      <c r="A57" s="132"/>
      <c r="B57" s="134"/>
      <c r="C57" s="171"/>
      <c r="D57" s="172"/>
      <c r="E57" s="172"/>
      <c r="F57" s="172"/>
      <c r="G57" s="173"/>
      <c r="H57" s="74" t="s">
        <v>10</v>
      </c>
      <c r="I57" s="163" t="s">
        <v>11</v>
      </c>
      <c r="J57" s="164"/>
      <c r="K57" s="165">
        <f t="shared" si="5"/>
        <v>1852.05</v>
      </c>
      <c r="L57" s="165"/>
      <c r="M57" s="165"/>
      <c r="N57" s="165"/>
      <c r="O57" s="166">
        <f>O56*O$19</f>
        <v>0</v>
      </c>
      <c r="P57" s="166"/>
      <c r="Q57" s="166"/>
      <c r="R57" s="166"/>
      <c r="S57" s="166"/>
      <c r="T57" s="165">
        <f t="shared" si="4"/>
        <v>0</v>
      </c>
      <c r="U57" s="165"/>
      <c r="V57" s="165"/>
      <c r="W57" s="165"/>
      <c r="X57" s="165"/>
      <c r="AG57" s="158"/>
      <c r="AI57" s="15"/>
      <c r="AJ57" s="160"/>
      <c r="AL57" s="162"/>
    </row>
    <row r="58" spans="1:38" ht="12.75" customHeight="1" hidden="1">
      <c r="A58" s="167" t="s">
        <v>7</v>
      </c>
      <c r="B58" s="131"/>
      <c r="C58" s="168" t="s">
        <v>86</v>
      </c>
      <c r="D58" s="169"/>
      <c r="E58" s="169"/>
      <c r="F58" s="169"/>
      <c r="G58" s="170"/>
      <c r="H58" s="74" t="s">
        <v>8</v>
      </c>
      <c r="I58" s="163" t="s">
        <v>9</v>
      </c>
      <c r="J58" s="164"/>
      <c r="K58" s="165">
        <f t="shared" si="5"/>
        <v>78.11</v>
      </c>
      <c r="L58" s="165"/>
      <c r="M58" s="165"/>
      <c r="N58" s="165"/>
      <c r="O58" s="166">
        <f>+O54</f>
        <v>3.19</v>
      </c>
      <c r="P58" s="166"/>
      <c r="Q58" s="166"/>
      <c r="R58" s="166"/>
      <c r="S58" s="166"/>
      <c r="T58" s="165">
        <f t="shared" si="4"/>
        <v>249.17</v>
      </c>
      <c r="U58" s="165"/>
      <c r="V58" s="165"/>
      <c r="W58" s="165"/>
      <c r="X58" s="165"/>
      <c r="AG58" s="157">
        <f>T58+T59</f>
        <v>654.4</v>
      </c>
      <c r="AI58" s="15"/>
      <c r="AJ58" s="159">
        <v>844.99</v>
      </c>
      <c r="AL58" s="161">
        <f>AG58/AJ58</f>
        <v>0.774</v>
      </c>
    </row>
    <row r="59" spans="1:38" ht="12.75" customHeight="1" hidden="1">
      <c r="A59" s="132"/>
      <c r="B59" s="134"/>
      <c r="C59" s="171"/>
      <c r="D59" s="172"/>
      <c r="E59" s="172"/>
      <c r="F59" s="172"/>
      <c r="G59" s="173"/>
      <c r="H59" s="74" t="s">
        <v>10</v>
      </c>
      <c r="I59" s="163" t="s">
        <v>11</v>
      </c>
      <c r="J59" s="164"/>
      <c r="K59" s="165">
        <f t="shared" si="5"/>
        <v>1852.05</v>
      </c>
      <c r="L59" s="165"/>
      <c r="M59" s="165"/>
      <c r="N59" s="165"/>
      <c r="O59" s="166">
        <f>O58*O$21</f>
        <v>0.2188</v>
      </c>
      <c r="P59" s="166"/>
      <c r="Q59" s="166"/>
      <c r="R59" s="166"/>
      <c r="S59" s="166"/>
      <c r="T59" s="165">
        <f t="shared" si="4"/>
        <v>405.23</v>
      </c>
      <c r="U59" s="165"/>
      <c r="V59" s="165"/>
      <c r="W59" s="165"/>
      <c r="X59" s="165"/>
      <c r="AG59" s="158"/>
      <c r="AI59" s="15"/>
      <c r="AJ59" s="160"/>
      <c r="AL59" s="162"/>
    </row>
    <row r="60" spans="1:38" ht="12.75" customHeight="1" hidden="1">
      <c r="A60" s="167" t="s">
        <v>7</v>
      </c>
      <c r="B60" s="131"/>
      <c r="C60" s="168" t="s">
        <v>87</v>
      </c>
      <c r="D60" s="169"/>
      <c r="E60" s="169"/>
      <c r="F60" s="169"/>
      <c r="G60" s="170"/>
      <c r="H60" s="74" t="s">
        <v>8</v>
      </c>
      <c r="I60" s="163" t="s">
        <v>9</v>
      </c>
      <c r="J60" s="164"/>
      <c r="K60" s="165">
        <f t="shared" si="5"/>
        <v>78.11</v>
      </c>
      <c r="L60" s="165"/>
      <c r="M60" s="165"/>
      <c r="N60" s="165"/>
      <c r="O60" s="166">
        <f>+O54</f>
        <v>3.19</v>
      </c>
      <c r="P60" s="166"/>
      <c r="Q60" s="166"/>
      <c r="R60" s="166"/>
      <c r="S60" s="166"/>
      <c r="T60" s="165">
        <f t="shared" si="4"/>
        <v>249.17</v>
      </c>
      <c r="U60" s="165"/>
      <c r="V60" s="165"/>
      <c r="W60" s="165"/>
      <c r="X60" s="165"/>
      <c r="AG60" s="157">
        <f>T60+T61</f>
        <v>624.4</v>
      </c>
      <c r="AI60" s="15"/>
      <c r="AJ60" s="159">
        <v>844.99</v>
      </c>
      <c r="AL60" s="161">
        <f>AG60/AJ60</f>
        <v>0.739</v>
      </c>
    </row>
    <row r="61" spans="1:38" ht="12.75" customHeight="1" hidden="1">
      <c r="A61" s="132"/>
      <c r="B61" s="134"/>
      <c r="C61" s="171"/>
      <c r="D61" s="172"/>
      <c r="E61" s="172"/>
      <c r="F61" s="172"/>
      <c r="G61" s="173"/>
      <c r="H61" s="74" t="s">
        <v>10</v>
      </c>
      <c r="I61" s="163" t="s">
        <v>11</v>
      </c>
      <c r="J61" s="164"/>
      <c r="K61" s="165">
        <f t="shared" si="5"/>
        <v>1852.05</v>
      </c>
      <c r="L61" s="165"/>
      <c r="M61" s="165"/>
      <c r="N61" s="165"/>
      <c r="O61" s="166">
        <f>O60*O$23</f>
        <v>0.2026</v>
      </c>
      <c r="P61" s="166"/>
      <c r="Q61" s="166"/>
      <c r="R61" s="166"/>
      <c r="S61" s="166"/>
      <c r="T61" s="165">
        <f t="shared" si="4"/>
        <v>375.23</v>
      </c>
      <c r="U61" s="165"/>
      <c r="V61" s="165"/>
      <c r="W61" s="165"/>
      <c r="X61" s="165"/>
      <c r="AG61" s="158"/>
      <c r="AI61" s="15"/>
      <c r="AJ61" s="160"/>
      <c r="AL61" s="162"/>
    </row>
    <row r="62" spans="4:35" ht="12.75" hidden="1">
      <c r="D62" s="61"/>
      <c r="E62" s="61"/>
      <c r="F62" s="61"/>
      <c r="G62" s="61"/>
      <c r="H62" s="61"/>
      <c r="I62" s="61"/>
      <c r="J62" s="61"/>
      <c r="AI62" s="15"/>
    </row>
    <row r="63" spans="1:33" s="24" customFormat="1" ht="30" customHeight="1">
      <c r="A63" s="174" t="s">
        <v>43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</row>
    <row r="64" spans="1:35" ht="51" customHeight="1" hidden="1">
      <c r="A64" s="184" t="s">
        <v>4</v>
      </c>
      <c r="B64" s="185"/>
      <c r="C64" s="186" t="s">
        <v>28</v>
      </c>
      <c r="D64" s="187"/>
      <c r="E64" s="187"/>
      <c r="F64" s="187"/>
      <c r="G64" s="187"/>
      <c r="H64" s="188"/>
      <c r="I64" s="189" t="s">
        <v>5</v>
      </c>
      <c r="J64" s="189"/>
      <c r="K64" s="189" t="s">
        <v>29</v>
      </c>
      <c r="L64" s="189"/>
      <c r="M64" s="189"/>
      <c r="N64" s="189"/>
      <c r="O64" s="189" t="str">
        <f>+O52</f>
        <v>Норматив
 горячей воды
куб.м. ** Гкал/куб.м</v>
      </c>
      <c r="P64" s="189"/>
      <c r="Q64" s="189"/>
      <c r="R64" s="189"/>
      <c r="S64" s="189"/>
      <c r="T64" s="189" t="s">
        <v>6</v>
      </c>
      <c r="U64" s="189"/>
      <c r="V64" s="189"/>
      <c r="W64" s="189"/>
      <c r="X64" s="189"/>
      <c r="AI64" s="15"/>
    </row>
    <row r="65" spans="1:38" ht="12.75" customHeight="1" hidden="1">
      <c r="A65" s="176">
        <v>1</v>
      </c>
      <c r="B65" s="177"/>
      <c r="C65" s="176">
        <v>2</v>
      </c>
      <c r="D65" s="178"/>
      <c r="E65" s="178"/>
      <c r="F65" s="178"/>
      <c r="G65" s="178"/>
      <c r="H65" s="177"/>
      <c r="I65" s="179">
        <v>3</v>
      </c>
      <c r="J65" s="179"/>
      <c r="K65" s="179">
        <v>4</v>
      </c>
      <c r="L65" s="179"/>
      <c r="M65" s="179"/>
      <c r="N65" s="179"/>
      <c r="O65" s="179">
        <v>5</v>
      </c>
      <c r="P65" s="179"/>
      <c r="Q65" s="179"/>
      <c r="R65" s="179"/>
      <c r="S65" s="179"/>
      <c r="T65" s="179">
        <v>6</v>
      </c>
      <c r="U65" s="179"/>
      <c r="V65" s="179"/>
      <c r="W65" s="179"/>
      <c r="X65" s="179"/>
      <c r="AI65" s="15"/>
      <c r="AJ65" s="14"/>
      <c r="AL65" s="14"/>
    </row>
    <row r="66" spans="1:38" ht="12.75" customHeight="1" hidden="1">
      <c r="A66" s="167" t="s">
        <v>7</v>
      </c>
      <c r="B66" s="131"/>
      <c r="C66" s="168" t="s">
        <v>84</v>
      </c>
      <c r="D66" s="169"/>
      <c r="E66" s="169"/>
      <c r="F66" s="169"/>
      <c r="G66" s="170"/>
      <c r="H66" s="74" t="s">
        <v>8</v>
      </c>
      <c r="I66" s="163" t="s">
        <v>9</v>
      </c>
      <c r="J66" s="164"/>
      <c r="K66" s="165">
        <f>K20</f>
        <v>78.11</v>
      </c>
      <c r="L66" s="165"/>
      <c r="M66" s="165"/>
      <c r="N66" s="165"/>
      <c r="O66" s="175">
        <v>2.63</v>
      </c>
      <c r="P66" s="175"/>
      <c r="Q66" s="175"/>
      <c r="R66" s="175"/>
      <c r="S66" s="175"/>
      <c r="T66" s="165">
        <f aca="true" t="shared" si="6" ref="T66:T73">K66*O66</f>
        <v>205.43</v>
      </c>
      <c r="U66" s="165"/>
      <c r="V66" s="165"/>
      <c r="W66" s="165"/>
      <c r="X66" s="165"/>
      <c r="AG66" s="157">
        <f>T66+T67</f>
        <v>514.72</v>
      </c>
      <c r="AI66" s="15"/>
      <c r="AJ66" s="159">
        <v>693.58</v>
      </c>
      <c r="AL66" s="161">
        <f>AG66/AJ66</f>
        <v>0.742</v>
      </c>
    </row>
    <row r="67" spans="1:38" ht="12.75" customHeight="1" hidden="1">
      <c r="A67" s="132"/>
      <c r="B67" s="134"/>
      <c r="C67" s="171"/>
      <c r="D67" s="172"/>
      <c r="E67" s="172"/>
      <c r="F67" s="172"/>
      <c r="G67" s="173"/>
      <c r="H67" s="74" t="s">
        <v>10</v>
      </c>
      <c r="I67" s="163" t="s">
        <v>11</v>
      </c>
      <c r="J67" s="164"/>
      <c r="K67" s="165">
        <f>K21</f>
        <v>1852.05</v>
      </c>
      <c r="L67" s="165"/>
      <c r="M67" s="165"/>
      <c r="N67" s="165"/>
      <c r="O67" s="166">
        <f>O66*O$17</f>
        <v>0.167</v>
      </c>
      <c r="P67" s="166"/>
      <c r="Q67" s="166"/>
      <c r="R67" s="166"/>
      <c r="S67" s="166"/>
      <c r="T67" s="165">
        <f t="shared" si="6"/>
        <v>309.29</v>
      </c>
      <c r="U67" s="165"/>
      <c r="V67" s="165"/>
      <c r="W67" s="165"/>
      <c r="X67" s="165"/>
      <c r="AG67" s="158"/>
      <c r="AI67" s="15"/>
      <c r="AJ67" s="160"/>
      <c r="AL67" s="162"/>
    </row>
    <row r="68" spans="1:38" ht="12.75" customHeight="1" hidden="1">
      <c r="A68" s="167" t="s">
        <v>7</v>
      </c>
      <c r="B68" s="131"/>
      <c r="C68" s="168" t="s">
        <v>85</v>
      </c>
      <c r="D68" s="169"/>
      <c r="E68" s="169"/>
      <c r="F68" s="169"/>
      <c r="G68" s="170"/>
      <c r="H68" s="74" t="s">
        <v>8</v>
      </c>
      <c r="I68" s="163" t="s">
        <v>9</v>
      </c>
      <c r="J68" s="164"/>
      <c r="K68" s="165">
        <f aca="true" t="shared" si="7" ref="K68:K73">K54</f>
        <v>78.11</v>
      </c>
      <c r="L68" s="165"/>
      <c r="M68" s="165"/>
      <c r="N68" s="165"/>
      <c r="O68" s="166">
        <f>+O66</f>
        <v>2.63</v>
      </c>
      <c r="P68" s="166"/>
      <c r="Q68" s="166"/>
      <c r="R68" s="166"/>
      <c r="S68" s="166"/>
      <c r="T68" s="165">
        <f t="shared" si="6"/>
        <v>205.43</v>
      </c>
      <c r="U68" s="165"/>
      <c r="V68" s="165"/>
      <c r="W68" s="165"/>
      <c r="X68" s="165"/>
      <c r="AG68" s="157">
        <f>T68+T69</f>
        <v>205.43</v>
      </c>
      <c r="AI68" s="15"/>
      <c r="AJ68" s="159">
        <v>844.99</v>
      </c>
      <c r="AL68" s="161">
        <f>AG68/AJ68</f>
        <v>0.243</v>
      </c>
    </row>
    <row r="69" spans="1:38" ht="12.75" customHeight="1" hidden="1">
      <c r="A69" s="132"/>
      <c r="B69" s="134"/>
      <c r="C69" s="171"/>
      <c r="D69" s="172"/>
      <c r="E69" s="172"/>
      <c r="F69" s="172"/>
      <c r="G69" s="173"/>
      <c r="H69" s="74" t="s">
        <v>10</v>
      </c>
      <c r="I69" s="163" t="s">
        <v>11</v>
      </c>
      <c r="J69" s="164"/>
      <c r="K69" s="165">
        <f t="shared" si="7"/>
        <v>1852.05</v>
      </c>
      <c r="L69" s="165"/>
      <c r="M69" s="165"/>
      <c r="N69" s="165"/>
      <c r="O69" s="166">
        <f>O68*O$19</f>
        <v>0</v>
      </c>
      <c r="P69" s="166"/>
      <c r="Q69" s="166"/>
      <c r="R69" s="166"/>
      <c r="S69" s="166"/>
      <c r="T69" s="165">
        <f t="shared" si="6"/>
        <v>0</v>
      </c>
      <c r="U69" s="165"/>
      <c r="V69" s="165"/>
      <c r="W69" s="165"/>
      <c r="X69" s="165"/>
      <c r="AG69" s="158"/>
      <c r="AI69" s="15"/>
      <c r="AJ69" s="160"/>
      <c r="AL69" s="162"/>
    </row>
    <row r="70" spans="1:38" ht="12.75" customHeight="1">
      <c r="A70" s="167" t="s">
        <v>7</v>
      </c>
      <c r="B70" s="131"/>
      <c r="C70" s="168" t="s">
        <v>86</v>
      </c>
      <c r="D70" s="169"/>
      <c r="E70" s="169"/>
      <c r="F70" s="169"/>
      <c r="G70" s="170"/>
      <c r="H70" s="74" t="s">
        <v>8</v>
      </c>
      <c r="I70" s="163" t="s">
        <v>9</v>
      </c>
      <c r="J70" s="164"/>
      <c r="K70" s="165">
        <f t="shared" si="7"/>
        <v>78.11</v>
      </c>
      <c r="L70" s="165"/>
      <c r="M70" s="165"/>
      <c r="N70" s="165"/>
      <c r="O70" s="225">
        <f>+O66</f>
        <v>2.63</v>
      </c>
      <c r="P70" s="225"/>
      <c r="Q70" s="225"/>
      <c r="R70" s="225"/>
      <c r="S70" s="225"/>
      <c r="T70" s="165">
        <f t="shared" si="6"/>
        <v>205.43</v>
      </c>
      <c r="U70" s="165"/>
      <c r="V70" s="165"/>
      <c r="W70" s="165"/>
      <c r="X70" s="165"/>
      <c r="AG70" s="157">
        <f>T70+T71</f>
        <v>539.54</v>
      </c>
      <c r="AI70" s="15"/>
      <c r="AJ70" s="159">
        <v>844.99</v>
      </c>
      <c r="AL70" s="161">
        <f>AG70/AJ70</f>
        <v>0.639</v>
      </c>
    </row>
    <row r="71" spans="1:38" ht="12.75" customHeight="1">
      <c r="A71" s="132"/>
      <c r="B71" s="134"/>
      <c r="C71" s="171"/>
      <c r="D71" s="172"/>
      <c r="E71" s="172"/>
      <c r="F71" s="172"/>
      <c r="G71" s="173"/>
      <c r="H71" s="74" t="s">
        <v>10</v>
      </c>
      <c r="I71" s="163" t="s">
        <v>11</v>
      </c>
      <c r="J71" s="164"/>
      <c r="K71" s="165">
        <f t="shared" si="7"/>
        <v>1852.05</v>
      </c>
      <c r="L71" s="165"/>
      <c r="M71" s="165"/>
      <c r="N71" s="165"/>
      <c r="O71" s="166">
        <f>O70*O$21</f>
        <v>0.1804</v>
      </c>
      <c r="P71" s="166"/>
      <c r="Q71" s="166"/>
      <c r="R71" s="166"/>
      <c r="S71" s="166"/>
      <c r="T71" s="165">
        <f t="shared" si="6"/>
        <v>334.11</v>
      </c>
      <c r="U71" s="165"/>
      <c r="V71" s="165"/>
      <c r="W71" s="165"/>
      <c r="X71" s="165"/>
      <c r="AG71" s="158"/>
      <c r="AI71" s="15"/>
      <c r="AJ71" s="160"/>
      <c r="AL71" s="162"/>
    </row>
    <row r="72" spans="1:38" ht="12.75" customHeight="1">
      <c r="A72" s="167" t="s">
        <v>7</v>
      </c>
      <c r="B72" s="131"/>
      <c r="C72" s="168" t="s">
        <v>87</v>
      </c>
      <c r="D72" s="169"/>
      <c r="E72" s="169"/>
      <c r="F72" s="169"/>
      <c r="G72" s="170"/>
      <c r="H72" s="74" t="s">
        <v>8</v>
      </c>
      <c r="I72" s="163" t="s">
        <v>9</v>
      </c>
      <c r="J72" s="164"/>
      <c r="K72" s="165">
        <f t="shared" si="7"/>
        <v>78.11</v>
      </c>
      <c r="L72" s="165"/>
      <c r="M72" s="165"/>
      <c r="N72" s="165"/>
      <c r="O72" s="165">
        <f>+O66</f>
        <v>2.63</v>
      </c>
      <c r="P72" s="165"/>
      <c r="Q72" s="165"/>
      <c r="R72" s="165"/>
      <c r="S72" s="165"/>
      <c r="T72" s="165">
        <f t="shared" si="6"/>
        <v>205.43</v>
      </c>
      <c r="U72" s="165"/>
      <c r="V72" s="165"/>
      <c r="W72" s="165"/>
      <c r="X72" s="165"/>
      <c r="AG72" s="157">
        <f>T72+T73</f>
        <v>514.72</v>
      </c>
      <c r="AI72" s="15"/>
      <c r="AJ72" s="159">
        <v>844.99</v>
      </c>
      <c r="AL72" s="161">
        <f>AG72/AJ72</f>
        <v>0.609</v>
      </c>
    </row>
    <row r="73" spans="1:38" ht="12.75" customHeight="1">
      <c r="A73" s="132"/>
      <c r="B73" s="134"/>
      <c r="C73" s="171"/>
      <c r="D73" s="172"/>
      <c r="E73" s="172"/>
      <c r="F73" s="172"/>
      <c r="G73" s="173"/>
      <c r="H73" s="74" t="s">
        <v>10</v>
      </c>
      <c r="I73" s="163" t="s">
        <v>11</v>
      </c>
      <c r="J73" s="164"/>
      <c r="K73" s="165">
        <f t="shared" si="7"/>
        <v>1852.05</v>
      </c>
      <c r="L73" s="165"/>
      <c r="M73" s="165"/>
      <c r="N73" s="165"/>
      <c r="O73" s="166">
        <f>O72*O$23</f>
        <v>0.167</v>
      </c>
      <c r="P73" s="166"/>
      <c r="Q73" s="166"/>
      <c r="R73" s="166"/>
      <c r="S73" s="166"/>
      <c r="T73" s="165">
        <f t="shared" si="6"/>
        <v>309.29</v>
      </c>
      <c r="U73" s="165"/>
      <c r="V73" s="165"/>
      <c r="W73" s="165"/>
      <c r="X73" s="165"/>
      <c r="AG73" s="158"/>
      <c r="AI73" s="15"/>
      <c r="AJ73" s="160"/>
      <c r="AL73" s="162"/>
    </row>
    <row r="74" spans="4:35" ht="12.75" hidden="1">
      <c r="D74" s="61"/>
      <c r="E74" s="61"/>
      <c r="F74" s="61"/>
      <c r="G74" s="61"/>
      <c r="H74" s="61"/>
      <c r="I74" s="61"/>
      <c r="J74" s="61"/>
      <c r="AI74" s="15"/>
    </row>
    <row r="75" spans="1:33" s="24" customFormat="1" ht="24.75" customHeight="1" hidden="1">
      <c r="A75" s="174" t="s">
        <v>44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</row>
    <row r="76" spans="1:35" ht="51" customHeight="1" hidden="1">
      <c r="A76" s="184" t="s">
        <v>4</v>
      </c>
      <c r="B76" s="185"/>
      <c r="C76" s="186" t="s">
        <v>28</v>
      </c>
      <c r="D76" s="187"/>
      <c r="E76" s="187"/>
      <c r="F76" s="187"/>
      <c r="G76" s="187"/>
      <c r="H76" s="188"/>
      <c r="I76" s="189" t="s">
        <v>5</v>
      </c>
      <c r="J76" s="189"/>
      <c r="K76" s="189" t="s">
        <v>29</v>
      </c>
      <c r="L76" s="189"/>
      <c r="M76" s="189"/>
      <c r="N76" s="189"/>
      <c r="O76" s="189" t="str">
        <f>+O64</f>
        <v>Норматив
 горячей воды
куб.м. ** Гкал/куб.м</v>
      </c>
      <c r="P76" s="189"/>
      <c r="Q76" s="189"/>
      <c r="R76" s="189"/>
      <c r="S76" s="189"/>
      <c r="T76" s="189" t="s">
        <v>6</v>
      </c>
      <c r="U76" s="189"/>
      <c r="V76" s="189"/>
      <c r="W76" s="189"/>
      <c r="X76" s="189"/>
      <c r="AI76" s="15"/>
    </row>
    <row r="77" spans="1:38" ht="12.75" customHeight="1" hidden="1">
      <c r="A77" s="176">
        <v>1</v>
      </c>
      <c r="B77" s="177"/>
      <c r="C77" s="176">
        <v>2</v>
      </c>
      <c r="D77" s="178"/>
      <c r="E77" s="178"/>
      <c r="F77" s="178"/>
      <c r="G77" s="178"/>
      <c r="H77" s="177"/>
      <c r="I77" s="179">
        <v>3</v>
      </c>
      <c r="J77" s="179"/>
      <c r="K77" s="179">
        <v>4</v>
      </c>
      <c r="L77" s="179"/>
      <c r="M77" s="179"/>
      <c r="N77" s="179"/>
      <c r="O77" s="179">
        <v>5</v>
      </c>
      <c r="P77" s="179"/>
      <c r="Q77" s="179"/>
      <c r="R77" s="179"/>
      <c r="S77" s="179"/>
      <c r="T77" s="179">
        <v>6</v>
      </c>
      <c r="U77" s="179"/>
      <c r="V77" s="179"/>
      <c r="W77" s="179"/>
      <c r="X77" s="179"/>
      <c r="AI77" s="15"/>
      <c r="AJ77" s="14"/>
      <c r="AL77" s="14"/>
    </row>
    <row r="78" spans="1:38" ht="12.75" customHeight="1" hidden="1">
      <c r="A78" s="167" t="s">
        <v>7</v>
      </c>
      <c r="B78" s="131"/>
      <c r="C78" s="168" t="s">
        <v>84</v>
      </c>
      <c r="D78" s="169"/>
      <c r="E78" s="169"/>
      <c r="F78" s="169"/>
      <c r="G78" s="170"/>
      <c r="H78" s="74" t="s">
        <v>8</v>
      </c>
      <c r="I78" s="163" t="s">
        <v>9</v>
      </c>
      <c r="J78" s="164"/>
      <c r="K78" s="165">
        <f>K20</f>
        <v>78.11</v>
      </c>
      <c r="L78" s="165"/>
      <c r="M78" s="165"/>
      <c r="N78" s="165"/>
      <c r="O78" s="175">
        <v>1.69</v>
      </c>
      <c r="P78" s="175"/>
      <c r="Q78" s="175"/>
      <c r="R78" s="175"/>
      <c r="S78" s="175"/>
      <c r="T78" s="165">
        <f aca="true" t="shared" si="8" ref="T78:T85">K78*O78</f>
        <v>132.01</v>
      </c>
      <c r="U78" s="165"/>
      <c r="V78" s="165"/>
      <c r="W78" s="165"/>
      <c r="X78" s="165"/>
      <c r="AG78" s="157">
        <f>T78+T79</f>
        <v>330.73</v>
      </c>
      <c r="AI78" s="15"/>
      <c r="AJ78" s="159">
        <v>609.59</v>
      </c>
      <c r="AL78" s="161">
        <f>AG78/AJ78</f>
        <v>0.543</v>
      </c>
    </row>
    <row r="79" spans="1:38" ht="12.75" customHeight="1" hidden="1">
      <c r="A79" s="132"/>
      <c r="B79" s="134"/>
      <c r="C79" s="171"/>
      <c r="D79" s="172"/>
      <c r="E79" s="172"/>
      <c r="F79" s="172"/>
      <c r="G79" s="173"/>
      <c r="H79" s="74" t="s">
        <v>10</v>
      </c>
      <c r="I79" s="163" t="s">
        <v>11</v>
      </c>
      <c r="J79" s="164"/>
      <c r="K79" s="165">
        <f>K21</f>
        <v>1852.05</v>
      </c>
      <c r="L79" s="165"/>
      <c r="M79" s="165"/>
      <c r="N79" s="165"/>
      <c r="O79" s="166">
        <f>O78*O$17</f>
        <v>0.1073</v>
      </c>
      <c r="P79" s="166"/>
      <c r="Q79" s="166"/>
      <c r="R79" s="166"/>
      <c r="S79" s="166"/>
      <c r="T79" s="165">
        <f t="shared" si="8"/>
        <v>198.72</v>
      </c>
      <c r="U79" s="165"/>
      <c r="V79" s="165"/>
      <c r="W79" s="165"/>
      <c r="X79" s="165"/>
      <c r="AG79" s="158"/>
      <c r="AI79" s="15"/>
      <c r="AJ79" s="160"/>
      <c r="AL79" s="162"/>
    </row>
    <row r="80" spans="1:38" ht="12.75" customHeight="1" hidden="1">
      <c r="A80" s="167" t="s">
        <v>7</v>
      </c>
      <c r="B80" s="131"/>
      <c r="C80" s="168" t="s">
        <v>85</v>
      </c>
      <c r="D80" s="169"/>
      <c r="E80" s="169"/>
      <c r="F80" s="169"/>
      <c r="G80" s="170"/>
      <c r="H80" s="74" t="s">
        <v>8</v>
      </c>
      <c r="I80" s="163" t="s">
        <v>9</v>
      </c>
      <c r="J80" s="164"/>
      <c r="K80" s="165">
        <f aca="true" t="shared" si="9" ref="K80:K85">K66</f>
        <v>78.11</v>
      </c>
      <c r="L80" s="165"/>
      <c r="M80" s="165"/>
      <c r="N80" s="165"/>
      <c r="O80" s="166">
        <f>+O78</f>
        <v>1.69</v>
      </c>
      <c r="P80" s="166"/>
      <c r="Q80" s="166"/>
      <c r="R80" s="166"/>
      <c r="S80" s="166"/>
      <c r="T80" s="165">
        <f t="shared" si="8"/>
        <v>132.01</v>
      </c>
      <c r="U80" s="165"/>
      <c r="V80" s="165"/>
      <c r="W80" s="165"/>
      <c r="X80" s="165"/>
      <c r="AG80" s="157">
        <f>T80+T81</f>
        <v>132.01</v>
      </c>
      <c r="AI80" s="15"/>
      <c r="AJ80" s="159">
        <v>844.99</v>
      </c>
      <c r="AL80" s="161">
        <f>AG80/AJ80</f>
        <v>0.156</v>
      </c>
    </row>
    <row r="81" spans="1:38" ht="12.75" customHeight="1" hidden="1">
      <c r="A81" s="132"/>
      <c r="B81" s="134"/>
      <c r="C81" s="171"/>
      <c r="D81" s="172"/>
      <c r="E81" s="172"/>
      <c r="F81" s="172"/>
      <c r="G81" s="173"/>
      <c r="H81" s="74" t="s">
        <v>10</v>
      </c>
      <c r="I81" s="163" t="s">
        <v>11</v>
      </c>
      <c r="J81" s="164"/>
      <c r="K81" s="165">
        <f t="shared" si="9"/>
        <v>1852.05</v>
      </c>
      <c r="L81" s="165"/>
      <c r="M81" s="165"/>
      <c r="N81" s="165"/>
      <c r="O81" s="166">
        <f>O80*O$19</f>
        <v>0</v>
      </c>
      <c r="P81" s="166"/>
      <c r="Q81" s="166"/>
      <c r="R81" s="166"/>
      <c r="S81" s="166"/>
      <c r="T81" s="165">
        <f t="shared" si="8"/>
        <v>0</v>
      </c>
      <c r="U81" s="165"/>
      <c r="V81" s="165"/>
      <c r="W81" s="165"/>
      <c r="X81" s="165"/>
      <c r="AG81" s="158"/>
      <c r="AI81" s="15"/>
      <c r="AJ81" s="160"/>
      <c r="AL81" s="162"/>
    </row>
    <row r="82" spans="1:38" ht="12.75" customHeight="1" hidden="1">
      <c r="A82" s="167" t="s">
        <v>7</v>
      </c>
      <c r="B82" s="131"/>
      <c r="C82" s="168" t="s">
        <v>86</v>
      </c>
      <c r="D82" s="169"/>
      <c r="E82" s="169"/>
      <c r="F82" s="169"/>
      <c r="G82" s="170"/>
      <c r="H82" s="74" t="s">
        <v>8</v>
      </c>
      <c r="I82" s="163" t="s">
        <v>9</v>
      </c>
      <c r="J82" s="164"/>
      <c r="K82" s="165">
        <f t="shared" si="9"/>
        <v>78.11</v>
      </c>
      <c r="L82" s="165"/>
      <c r="M82" s="165"/>
      <c r="N82" s="165"/>
      <c r="O82" s="166">
        <f>+O78</f>
        <v>1.69</v>
      </c>
      <c r="P82" s="166"/>
      <c r="Q82" s="166"/>
      <c r="R82" s="166"/>
      <c r="S82" s="166"/>
      <c r="T82" s="165">
        <f t="shared" si="8"/>
        <v>132.01</v>
      </c>
      <c r="U82" s="165"/>
      <c r="V82" s="165"/>
      <c r="W82" s="165"/>
      <c r="X82" s="165"/>
      <c r="AG82" s="157">
        <f>T82+T83</f>
        <v>346.66</v>
      </c>
      <c r="AI82" s="15"/>
      <c r="AJ82" s="159">
        <v>844.99</v>
      </c>
      <c r="AL82" s="161">
        <f>AG82/AJ82</f>
        <v>0.41</v>
      </c>
    </row>
    <row r="83" spans="1:38" ht="12.75" customHeight="1" hidden="1">
      <c r="A83" s="132"/>
      <c r="B83" s="134"/>
      <c r="C83" s="171"/>
      <c r="D83" s="172"/>
      <c r="E83" s="172"/>
      <c r="F83" s="172"/>
      <c r="G83" s="173"/>
      <c r="H83" s="74" t="s">
        <v>10</v>
      </c>
      <c r="I83" s="163" t="s">
        <v>11</v>
      </c>
      <c r="J83" s="164"/>
      <c r="K83" s="165">
        <f t="shared" si="9"/>
        <v>1852.05</v>
      </c>
      <c r="L83" s="165"/>
      <c r="M83" s="165"/>
      <c r="N83" s="165"/>
      <c r="O83" s="166">
        <f>O82*O$21</f>
        <v>0.1159</v>
      </c>
      <c r="P83" s="166"/>
      <c r="Q83" s="166"/>
      <c r="R83" s="166"/>
      <c r="S83" s="166"/>
      <c r="T83" s="165">
        <f t="shared" si="8"/>
        <v>214.65</v>
      </c>
      <c r="U83" s="165"/>
      <c r="V83" s="165"/>
      <c r="W83" s="165"/>
      <c r="X83" s="165"/>
      <c r="AG83" s="158"/>
      <c r="AI83" s="15"/>
      <c r="AJ83" s="160"/>
      <c r="AL83" s="162"/>
    </row>
    <row r="84" spans="1:38" ht="12.75" customHeight="1" hidden="1">
      <c r="A84" s="167" t="s">
        <v>7</v>
      </c>
      <c r="B84" s="131"/>
      <c r="C84" s="168" t="s">
        <v>87</v>
      </c>
      <c r="D84" s="169"/>
      <c r="E84" s="169"/>
      <c r="F84" s="169"/>
      <c r="G84" s="170"/>
      <c r="H84" s="74" t="s">
        <v>8</v>
      </c>
      <c r="I84" s="163" t="s">
        <v>9</v>
      </c>
      <c r="J84" s="164"/>
      <c r="K84" s="165">
        <f t="shared" si="9"/>
        <v>78.11</v>
      </c>
      <c r="L84" s="165"/>
      <c r="M84" s="165"/>
      <c r="N84" s="165"/>
      <c r="O84" s="166">
        <f>+O78</f>
        <v>1.69</v>
      </c>
      <c r="P84" s="166"/>
      <c r="Q84" s="166"/>
      <c r="R84" s="166"/>
      <c r="S84" s="166"/>
      <c r="T84" s="165">
        <f t="shared" si="8"/>
        <v>132.01</v>
      </c>
      <c r="U84" s="165"/>
      <c r="V84" s="165"/>
      <c r="W84" s="165"/>
      <c r="X84" s="165"/>
      <c r="AG84" s="157">
        <f>T84+T85</f>
        <v>330.73</v>
      </c>
      <c r="AI84" s="15"/>
      <c r="AJ84" s="159">
        <v>844.99</v>
      </c>
      <c r="AL84" s="161">
        <f>AG84/AJ84</f>
        <v>0.391</v>
      </c>
    </row>
    <row r="85" spans="1:38" ht="12.75" customHeight="1" hidden="1">
      <c r="A85" s="132"/>
      <c r="B85" s="134"/>
      <c r="C85" s="171"/>
      <c r="D85" s="172"/>
      <c r="E85" s="172"/>
      <c r="F85" s="172"/>
      <c r="G85" s="173"/>
      <c r="H85" s="74" t="s">
        <v>10</v>
      </c>
      <c r="I85" s="163" t="s">
        <v>11</v>
      </c>
      <c r="J85" s="164"/>
      <c r="K85" s="165">
        <f t="shared" si="9"/>
        <v>1852.05</v>
      </c>
      <c r="L85" s="165"/>
      <c r="M85" s="165"/>
      <c r="N85" s="165"/>
      <c r="O85" s="166">
        <f>O84*O$23</f>
        <v>0.1073</v>
      </c>
      <c r="P85" s="166"/>
      <c r="Q85" s="166"/>
      <c r="R85" s="166"/>
      <c r="S85" s="166"/>
      <c r="T85" s="165">
        <f t="shared" si="8"/>
        <v>198.72</v>
      </c>
      <c r="U85" s="165"/>
      <c r="V85" s="165"/>
      <c r="W85" s="165"/>
      <c r="X85" s="165"/>
      <c r="AG85" s="158"/>
      <c r="AI85" s="15"/>
      <c r="AJ85" s="160"/>
      <c r="AL85" s="162"/>
    </row>
    <row r="86" spans="4:35" ht="12.75" hidden="1">
      <c r="D86" s="61"/>
      <c r="E86" s="61"/>
      <c r="F86" s="61"/>
      <c r="G86" s="61"/>
      <c r="H86" s="61"/>
      <c r="I86" s="61"/>
      <c r="J86" s="61"/>
      <c r="AI86" s="15"/>
    </row>
    <row r="87" spans="1:33" s="24" customFormat="1" ht="25.5" customHeight="1" hidden="1">
      <c r="A87" s="174" t="s">
        <v>45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</row>
    <row r="88" spans="1:35" ht="51" customHeight="1" hidden="1">
      <c r="A88" s="184" t="s">
        <v>4</v>
      </c>
      <c r="B88" s="185"/>
      <c r="C88" s="186" t="s">
        <v>28</v>
      </c>
      <c r="D88" s="187"/>
      <c r="E88" s="187"/>
      <c r="F88" s="187"/>
      <c r="G88" s="187"/>
      <c r="H88" s="188"/>
      <c r="I88" s="189" t="s">
        <v>5</v>
      </c>
      <c r="J88" s="189"/>
      <c r="K88" s="189" t="s">
        <v>29</v>
      </c>
      <c r="L88" s="189"/>
      <c r="M88" s="189"/>
      <c r="N88" s="189"/>
      <c r="O88" s="189" t="str">
        <f>+O76</f>
        <v>Норматив
 горячей воды
куб.м. ** Гкал/куб.м</v>
      </c>
      <c r="P88" s="189"/>
      <c r="Q88" s="189"/>
      <c r="R88" s="189"/>
      <c r="S88" s="189"/>
      <c r="T88" s="189" t="s">
        <v>6</v>
      </c>
      <c r="U88" s="189"/>
      <c r="V88" s="189"/>
      <c r="W88" s="189"/>
      <c r="X88" s="189"/>
      <c r="AI88" s="15"/>
    </row>
    <row r="89" spans="1:38" ht="12.75" customHeight="1" hidden="1">
      <c r="A89" s="176">
        <v>1</v>
      </c>
      <c r="B89" s="177"/>
      <c r="C89" s="176">
        <v>2</v>
      </c>
      <c r="D89" s="178"/>
      <c r="E89" s="178"/>
      <c r="F89" s="178"/>
      <c r="G89" s="178"/>
      <c r="H89" s="177"/>
      <c r="I89" s="179">
        <v>3</v>
      </c>
      <c r="J89" s="179"/>
      <c r="K89" s="179">
        <v>4</v>
      </c>
      <c r="L89" s="179"/>
      <c r="M89" s="179"/>
      <c r="N89" s="179"/>
      <c r="O89" s="179">
        <v>5</v>
      </c>
      <c r="P89" s="179"/>
      <c r="Q89" s="179"/>
      <c r="R89" s="179"/>
      <c r="S89" s="179"/>
      <c r="T89" s="179">
        <v>6</v>
      </c>
      <c r="U89" s="179"/>
      <c r="V89" s="179"/>
      <c r="W89" s="179"/>
      <c r="X89" s="179"/>
      <c r="AI89" s="15"/>
      <c r="AJ89" s="14"/>
      <c r="AL89" s="14"/>
    </row>
    <row r="90" spans="1:38" ht="12.75" customHeight="1" hidden="1">
      <c r="A90" s="167" t="s">
        <v>7</v>
      </c>
      <c r="B90" s="131"/>
      <c r="C90" s="168" t="s">
        <v>84</v>
      </c>
      <c r="D90" s="169"/>
      <c r="E90" s="169"/>
      <c r="F90" s="169"/>
      <c r="G90" s="170"/>
      <c r="H90" s="74" t="s">
        <v>8</v>
      </c>
      <c r="I90" s="163" t="s">
        <v>9</v>
      </c>
      <c r="J90" s="164"/>
      <c r="K90" s="165">
        <f>K20</f>
        <v>78.11</v>
      </c>
      <c r="L90" s="165"/>
      <c r="M90" s="165"/>
      <c r="N90" s="165"/>
      <c r="O90" s="175">
        <v>1.24</v>
      </c>
      <c r="P90" s="175"/>
      <c r="Q90" s="175"/>
      <c r="R90" s="175"/>
      <c r="S90" s="175"/>
      <c r="T90" s="165">
        <f aca="true" t="shared" si="10" ref="T90:T97">K90*O90</f>
        <v>96.86</v>
      </c>
      <c r="U90" s="165"/>
      <c r="V90" s="165"/>
      <c r="W90" s="165"/>
      <c r="X90" s="165"/>
      <c r="AG90" s="157">
        <f>T90+T91</f>
        <v>242.62</v>
      </c>
      <c r="AI90" s="15"/>
      <c r="AJ90" s="159">
        <v>440.15</v>
      </c>
      <c r="AL90" s="161">
        <f>AG90/AJ90</f>
        <v>0.551</v>
      </c>
    </row>
    <row r="91" spans="1:38" ht="12.75" customHeight="1" hidden="1">
      <c r="A91" s="132"/>
      <c r="B91" s="134"/>
      <c r="C91" s="171"/>
      <c r="D91" s="172"/>
      <c r="E91" s="172"/>
      <c r="F91" s="172"/>
      <c r="G91" s="173"/>
      <c r="H91" s="74" t="s">
        <v>10</v>
      </c>
      <c r="I91" s="163" t="s">
        <v>11</v>
      </c>
      <c r="J91" s="164"/>
      <c r="K91" s="165">
        <f>K21</f>
        <v>1852.05</v>
      </c>
      <c r="L91" s="165"/>
      <c r="M91" s="165"/>
      <c r="N91" s="165"/>
      <c r="O91" s="166">
        <f>O90*O$17</f>
        <v>0.0787</v>
      </c>
      <c r="P91" s="166"/>
      <c r="Q91" s="166"/>
      <c r="R91" s="166"/>
      <c r="S91" s="166"/>
      <c r="T91" s="165">
        <f t="shared" si="10"/>
        <v>145.76</v>
      </c>
      <c r="U91" s="165"/>
      <c r="V91" s="165"/>
      <c r="W91" s="165"/>
      <c r="X91" s="165"/>
      <c r="AG91" s="158"/>
      <c r="AI91" s="15"/>
      <c r="AJ91" s="160"/>
      <c r="AL91" s="162"/>
    </row>
    <row r="92" spans="1:38" ht="12.75" customHeight="1" hidden="1">
      <c r="A92" s="167" t="s">
        <v>7</v>
      </c>
      <c r="B92" s="131"/>
      <c r="C92" s="168" t="s">
        <v>85</v>
      </c>
      <c r="D92" s="169"/>
      <c r="E92" s="169"/>
      <c r="F92" s="169"/>
      <c r="G92" s="170"/>
      <c r="H92" s="74" t="s">
        <v>8</v>
      </c>
      <c r="I92" s="163" t="s">
        <v>9</v>
      </c>
      <c r="J92" s="164"/>
      <c r="K92" s="165">
        <f aca="true" t="shared" si="11" ref="K92:K97">K78</f>
        <v>78.11</v>
      </c>
      <c r="L92" s="165"/>
      <c r="M92" s="165"/>
      <c r="N92" s="165"/>
      <c r="O92" s="166">
        <f>+O90</f>
        <v>1.24</v>
      </c>
      <c r="P92" s="166"/>
      <c r="Q92" s="166"/>
      <c r="R92" s="166"/>
      <c r="S92" s="166"/>
      <c r="T92" s="165">
        <f t="shared" si="10"/>
        <v>96.86</v>
      </c>
      <c r="U92" s="165"/>
      <c r="V92" s="165"/>
      <c r="W92" s="165"/>
      <c r="X92" s="165"/>
      <c r="AG92" s="157">
        <f>T92+T93</f>
        <v>96.86</v>
      </c>
      <c r="AI92" s="15"/>
      <c r="AJ92" s="159">
        <v>844.99</v>
      </c>
      <c r="AL92" s="161">
        <f>AG92/AJ92</f>
        <v>0.115</v>
      </c>
    </row>
    <row r="93" spans="1:38" ht="12.75" customHeight="1" hidden="1">
      <c r="A93" s="132"/>
      <c r="B93" s="134"/>
      <c r="C93" s="171"/>
      <c r="D93" s="172"/>
      <c r="E93" s="172"/>
      <c r="F93" s="172"/>
      <c r="G93" s="173"/>
      <c r="H93" s="74" t="s">
        <v>10</v>
      </c>
      <c r="I93" s="163" t="s">
        <v>11</v>
      </c>
      <c r="J93" s="164"/>
      <c r="K93" s="165">
        <f t="shared" si="11"/>
        <v>1852.05</v>
      </c>
      <c r="L93" s="165"/>
      <c r="M93" s="165"/>
      <c r="N93" s="165"/>
      <c r="O93" s="166">
        <f>O92*O$19</f>
        <v>0</v>
      </c>
      <c r="P93" s="166"/>
      <c r="Q93" s="166"/>
      <c r="R93" s="166"/>
      <c r="S93" s="166"/>
      <c r="T93" s="165">
        <f t="shared" si="10"/>
        <v>0</v>
      </c>
      <c r="U93" s="165"/>
      <c r="V93" s="165"/>
      <c r="W93" s="165"/>
      <c r="X93" s="165"/>
      <c r="AG93" s="158"/>
      <c r="AI93" s="15"/>
      <c r="AJ93" s="160"/>
      <c r="AL93" s="162"/>
    </row>
    <row r="94" spans="1:38" ht="12.75" customHeight="1" hidden="1">
      <c r="A94" s="167" t="s">
        <v>7</v>
      </c>
      <c r="B94" s="131"/>
      <c r="C94" s="168" t="s">
        <v>86</v>
      </c>
      <c r="D94" s="169"/>
      <c r="E94" s="169"/>
      <c r="F94" s="169"/>
      <c r="G94" s="170"/>
      <c r="H94" s="74" t="s">
        <v>8</v>
      </c>
      <c r="I94" s="163" t="s">
        <v>9</v>
      </c>
      <c r="J94" s="164"/>
      <c r="K94" s="165">
        <f t="shared" si="11"/>
        <v>78.11</v>
      </c>
      <c r="L94" s="165"/>
      <c r="M94" s="165"/>
      <c r="N94" s="165"/>
      <c r="O94" s="166">
        <f>+O90</f>
        <v>1.24</v>
      </c>
      <c r="P94" s="166"/>
      <c r="Q94" s="166"/>
      <c r="R94" s="166"/>
      <c r="S94" s="166"/>
      <c r="T94" s="165">
        <f t="shared" si="10"/>
        <v>96.86</v>
      </c>
      <c r="U94" s="165"/>
      <c r="V94" s="165"/>
      <c r="W94" s="165"/>
      <c r="X94" s="165"/>
      <c r="AG94" s="157">
        <f>T94+T95</f>
        <v>254.47</v>
      </c>
      <c r="AI94" s="15"/>
      <c r="AJ94" s="159">
        <v>844.99</v>
      </c>
      <c r="AL94" s="161">
        <f>AG94/AJ94</f>
        <v>0.301</v>
      </c>
    </row>
    <row r="95" spans="1:38" ht="12.75" customHeight="1" hidden="1">
      <c r="A95" s="132"/>
      <c r="B95" s="134"/>
      <c r="C95" s="171"/>
      <c r="D95" s="172"/>
      <c r="E95" s="172"/>
      <c r="F95" s="172"/>
      <c r="G95" s="173"/>
      <c r="H95" s="74" t="s">
        <v>10</v>
      </c>
      <c r="I95" s="163" t="s">
        <v>11</v>
      </c>
      <c r="J95" s="164"/>
      <c r="K95" s="165">
        <f t="shared" si="11"/>
        <v>1852.05</v>
      </c>
      <c r="L95" s="165"/>
      <c r="M95" s="165"/>
      <c r="N95" s="165"/>
      <c r="O95" s="166">
        <f>O94*O$21</f>
        <v>0.0851</v>
      </c>
      <c r="P95" s="166"/>
      <c r="Q95" s="166"/>
      <c r="R95" s="166"/>
      <c r="S95" s="166"/>
      <c r="T95" s="165">
        <f t="shared" si="10"/>
        <v>157.61</v>
      </c>
      <c r="U95" s="165"/>
      <c r="V95" s="165"/>
      <c r="W95" s="165"/>
      <c r="X95" s="165"/>
      <c r="AG95" s="158"/>
      <c r="AI95" s="15"/>
      <c r="AJ95" s="160"/>
      <c r="AL95" s="162"/>
    </row>
    <row r="96" spans="1:38" ht="12.75" customHeight="1" hidden="1">
      <c r="A96" s="167" t="s">
        <v>7</v>
      </c>
      <c r="B96" s="131"/>
      <c r="C96" s="168" t="s">
        <v>87</v>
      </c>
      <c r="D96" s="169"/>
      <c r="E96" s="169"/>
      <c r="F96" s="169"/>
      <c r="G96" s="170"/>
      <c r="H96" s="74" t="s">
        <v>8</v>
      </c>
      <c r="I96" s="163" t="s">
        <v>9</v>
      </c>
      <c r="J96" s="164"/>
      <c r="K96" s="165">
        <f t="shared" si="11"/>
        <v>78.11</v>
      </c>
      <c r="L96" s="165"/>
      <c r="M96" s="165"/>
      <c r="N96" s="165"/>
      <c r="O96" s="166">
        <f>+O90</f>
        <v>1.24</v>
      </c>
      <c r="P96" s="166"/>
      <c r="Q96" s="166"/>
      <c r="R96" s="166"/>
      <c r="S96" s="166"/>
      <c r="T96" s="165">
        <f t="shared" si="10"/>
        <v>96.86</v>
      </c>
      <c r="U96" s="165"/>
      <c r="V96" s="165"/>
      <c r="W96" s="165"/>
      <c r="X96" s="165"/>
      <c r="AG96" s="157">
        <f>T96+T97</f>
        <v>242.62</v>
      </c>
      <c r="AI96" s="15"/>
      <c r="AJ96" s="159">
        <v>844.99</v>
      </c>
      <c r="AL96" s="161">
        <f>AG96/AJ96</f>
        <v>0.287</v>
      </c>
    </row>
    <row r="97" spans="1:38" ht="12.75" customHeight="1" hidden="1">
      <c r="A97" s="132"/>
      <c r="B97" s="134"/>
      <c r="C97" s="171"/>
      <c r="D97" s="172"/>
      <c r="E97" s="172"/>
      <c r="F97" s="172"/>
      <c r="G97" s="173"/>
      <c r="H97" s="74" t="s">
        <v>10</v>
      </c>
      <c r="I97" s="163" t="s">
        <v>11</v>
      </c>
      <c r="J97" s="164"/>
      <c r="K97" s="165">
        <f t="shared" si="11"/>
        <v>1852.05</v>
      </c>
      <c r="L97" s="165"/>
      <c r="M97" s="165"/>
      <c r="N97" s="165"/>
      <c r="O97" s="166">
        <f>O96*O$23</f>
        <v>0.0787</v>
      </c>
      <c r="P97" s="166"/>
      <c r="Q97" s="166"/>
      <c r="R97" s="166"/>
      <c r="S97" s="166"/>
      <c r="T97" s="165">
        <f t="shared" si="10"/>
        <v>145.76</v>
      </c>
      <c r="U97" s="165"/>
      <c r="V97" s="165"/>
      <c r="W97" s="165"/>
      <c r="X97" s="165"/>
      <c r="AG97" s="158"/>
      <c r="AI97" s="15"/>
      <c r="AJ97" s="160"/>
      <c r="AL97" s="162"/>
    </row>
    <row r="98" spans="4:35" ht="12.75" hidden="1">
      <c r="D98" s="61"/>
      <c r="E98" s="61"/>
      <c r="F98" s="61"/>
      <c r="G98" s="61"/>
      <c r="H98" s="61"/>
      <c r="I98" s="61"/>
      <c r="J98" s="61"/>
      <c r="AI98" s="15"/>
    </row>
    <row r="99" spans="1:33" s="24" customFormat="1" ht="26.25" customHeight="1" hidden="1">
      <c r="A99" s="174" t="s">
        <v>46</v>
      </c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</row>
    <row r="100" spans="1:35" ht="51" customHeight="1" hidden="1">
      <c r="A100" s="184" t="s">
        <v>4</v>
      </c>
      <c r="B100" s="185"/>
      <c r="C100" s="186" t="s">
        <v>28</v>
      </c>
      <c r="D100" s="187"/>
      <c r="E100" s="187"/>
      <c r="F100" s="187"/>
      <c r="G100" s="187"/>
      <c r="H100" s="188"/>
      <c r="I100" s="189" t="s">
        <v>5</v>
      </c>
      <c r="J100" s="189"/>
      <c r="K100" s="189" t="s">
        <v>29</v>
      </c>
      <c r="L100" s="189"/>
      <c r="M100" s="189"/>
      <c r="N100" s="189"/>
      <c r="O100" s="189" t="str">
        <f>+O88</f>
        <v>Норматив
 горячей воды
куб.м. ** Гкал/куб.м</v>
      </c>
      <c r="P100" s="189"/>
      <c r="Q100" s="189"/>
      <c r="R100" s="189"/>
      <c r="S100" s="189"/>
      <c r="T100" s="189" t="s">
        <v>6</v>
      </c>
      <c r="U100" s="189"/>
      <c r="V100" s="189"/>
      <c r="W100" s="189"/>
      <c r="X100" s="189"/>
      <c r="AI100" s="15"/>
    </row>
    <row r="101" spans="1:38" ht="12.75" customHeight="1" hidden="1">
      <c r="A101" s="176">
        <v>1</v>
      </c>
      <c r="B101" s="177"/>
      <c r="C101" s="176">
        <v>2</v>
      </c>
      <c r="D101" s="178"/>
      <c r="E101" s="178"/>
      <c r="F101" s="178"/>
      <c r="G101" s="178"/>
      <c r="H101" s="177"/>
      <c r="I101" s="179">
        <v>3</v>
      </c>
      <c r="J101" s="179"/>
      <c r="K101" s="179">
        <v>4</v>
      </c>
      <c r="L101" s="179"/>
      <c r="M101" s="179"/>
      <c r="N101" s="179"/>
      <c r="O101" s="179">
        <v>5</v>
      </c>
      <c r="P101" s="179"/>
      <c r="Q101" s="179"/>
      <c r="R101" s="179"/>
      <c r="S101" s="179"/>
      <c r="T101" s="179">
        <v>6</v>
      </c>
      <c r="U101" s="179"/>
      <c r="V101" s="179"/>
      <c r="W101" s="179"/>
      <c r="X101" s="179"/>
      <c r="AI101" s="15"/>
      <c r="AJ101" s="14"/>
      <c r="AL101" s="14"/>
    </row>
    <row r="102" spans="1:38" ht="12.75" customHeight="1" hidden="1">
      <c r="A102" s="167" t="s">
        <v>7</v>
      </c>
      <c r="B102" s="131"/>
      <c r="C102" s="168" t="s">
        <v>84</v>
      </c>
      <c r="D102" s="169"/>
      <c r="E102" s="169"/>
      <c r="F102" s="169"/>
      <c r="G102" s="170"/>
      <c r="H102" s="74" t="s">
        <v>8</v>
      </c>
      <c r="I102" s="163" t="s">
        <v>9</v>
      </c>
      <c r="J102" s="164"/>
      <c r="K102" s="165">
        <f>K20</f>
        <v>78.11</v>
      </c>
      <c r="L102" s="165"/>
      <c r="M102" s="165"/>
      <c r="N102" s="165"/>
      <c r="O102" s="166">
        <v>0.77</v>
      </c>
      <c r="P102" s="166"/>
      <c r="Q102" s="166"/>
      <c r="R102" s="166"/>
      <c r="S102" s="166"/>
      <c r="T102" s="165">
        <f aca="true" t="shared" si="12" ref="T102:T109">K102*O102</f>
        <v>60.14</v>
      </c>
      <c r="U102" s="165"/>
      <c r="V102" s="165"/>
      <c r="W102" s="165"/>
      <c r="X102" s="165"/>
      <c r="AG102" s="157">
        <f>T102+T103</f>
        <v>150.71</v>
      </c>
      <c r="AI102" s="15"/>
      <c r="AJ102" s="159">
        <v>440.15</v>
      </c>
      <c r="AL102" s="161">
        <f>AG102/AJ102</f>
        <v>0.342</v>
      </c>
    </row>
    <row r="103" spans="1:38" ht="12.75" customHeight="1" hidden="1">
      <c r="A103" s="132"/>
      <c r="B103" s="134"/>
      <c r="C103" s="171"/>
      <c r="D103" s="172"/>
      <c r="E103" s="172"/>
      <c r="F103" s="172"/>
      <c r="G103" s="173"/>
      <c r="H103" s="74" t="s">
        <v>10</v>
      </c>
      <c r="I103" s="163" t="s">
        <v>11</v>
      </c>
      <c r="J103" s="164"/>
      <c r="K103" s="165">
        <f>K21</f>
        <v>1852.05</v>
      </c>
      <c r="L103" s="165"/>
      <c r="M103" s="165"/>
      <c r="N103" s="165"/>
      <c r="O103" s="166">
        <f>O102*O$17</f>
        <v>0.0489</v>
      </c>
      <c r="P103" s="166"/>
      <c r="Q103" s="166"/>
      <c r="R103" s="166"/>
      <c r="S103" s="166"/>
      <c r="T103" s="165">
        <f t="shared" si="12"/>
        <v>90.57</v>
      </c>
      <c r="U103" s="165"/>
      <c r="V103" s="165"/>
      <c r="W103" s="165"/>
      <c r="X103" s="165"/>
      <c r="AG103" s="158"/>
      <c r="AI103" s="15"/>
      <c r="AJ103" s="160"/>
      <c r="AL103" s="162"/>
    </row>
    <row r="104" spans="1:38" ht="12.75" customHeight="1" hidden="1">
      <c r="A104" s="167" t="s">
        <v>7</v>
      </c>
      <c r="B104" s="131"/>
      <c r="C104" s="168" t="s">
        <v>85</v>
      </c>
      <c r="D104" s="169"/>
      <c r="E104" s="169"/>
      <c r="F104" s="169"/>
      <c r="G104" s="170"/>
      <c r="H104" s="74" t="s">
        <v>8</v>
      </c>
      <c r="I104" s="163" t="s">
        <v>9</v>
      </c>
      <c r="J104" s="164"/>
      <c r="K104" s="165">
        <f aca="true" t="shared" si="13" ref="K104:K109">K90</f>
        <v>78.11</v>
      </c>
      <c r="L104" s="165"/>
      <c r="M104" s="165"/>
      <c r="N104" s="165"/>
      <c r="O104" s="166">
        <f>+O102</f>
        <v>0.77</v>
      </c>
      <c r="P104" s="166"/>
      <c r="Q104" s="166"/>
      <c r="R104" s="166"/>
      <c r="S104" s="166"/>
      <c r="T104" s="165">
        <f t="shared" si="12"/>
        <v>60.14</v>
      </c>
      <c r="U104" s="165"/>
      <c r="V104" s="165"/>
      <c r="W104" s="165"/>
      <c r="X104" s="165"/>
      <c r="AG104" s="157">
        <f>T104+T105</f>
        <v>60.14</v>
      </c>
      <c r="AI104" s="15"/>
      <c r="AJ104" s="159">
        <v>844.99</v>
      </c>
      <c r="AL104" s="161">
        <f>AG104/AJ104</f>
        <v>0.071</v>
      </c>
    </row>
    <row r="105" spans="1:38" ht="12.75" customHeight="1" hidden="1">
      <c r="A105" s="132"/>
      <c r="B105" s="134"/>
      <c r="C105" s="171"/>
      <c r="D105" s="172"/>
      <c r="E105" s="172"/>
      <c r="F105" s="172"/>
      <c r="G105" s="173"/>
      <c r="H105" s="74" t="s">
        <v>10</v>
      </c>
      <c r="I105" s="163" t="s">
        <v>11</v>
      </c>
      <c r="J105" s="164"/>
      <c r="K105" s="165">
        <f t="shared" si="13"/>
        <v>1852.05</v>
      </c>
      <c r="L105" s="165"/>
      <c r="M105" s="165"/>
      <c r="N105" s="165"/>
      <c r="O105" s="166">
        <f>O104*O$19</f>
        <v>0</v>
      </c>
      <c r="P105" s="166"/>
      <c r="Q105" s="166"/>
      <c r="R105" s="166"/>
      <c r="S105" s="166"/>
      <c r="T105" s="165">
        <f t="shared" si="12"/>
        <v>0</v>
      </c>
      <c r="U105" s="165"/>
      <c r="V105" s="165"/>
      <c r="W105" s="165"/>
      <c r="X105" s="165"/>
      <c r="AG105" s="158"/>
      <c r="AI105" s="15"/>
      <c r="AJ105" s="160"/>
      <c r="AL105" s="162"/>
    </row>
    <row r="106" spans="1:38" ht="12.75" customHeight="1" hidden="1">
      <c r="A106" s="167" t="s">
        <v>7</v>
      </c>
      <c r="B106" s="131"/>
      <c r="C106" s="168" t="s">
        <v>86</v>
      </c>
      <c r="D106" s="169"/>
      <c r="E106" s="169"/>
      <c r="F106" s="169"/>
      <c r="G106" s="170"/>
      <c r="H106" s="74" t="s">
        <v>8</v>
      </c>
      <c r="I106" s="163" t="s">
        <v>9</v>
      </c>
      <c r="J106" s="164"/>
      <c r="K106" s="165">
        <f t="shared" si="13"/>
        <v>78.11</v>
      </c>
      <c r="L106" s="165"/>
      <c r="M106" s="165"/>
      <c r="N106" s="165"/>
      <c r="O106" s="175">
        <f>+O102</f>
        <v>0.77</v>
      </c>
      <c r="P106" s="175"/>
      <c r="Q106" s="175"/>
      <c r="R106" s="175"/>
      <c r="S106" s="175"/>
      <c r="T106" s="165">
        <f t="shared" si="12"/>
        <v>60.14</v>
      </c>
      <c r="U106" s="165"/>
      <c r="V106" s="165"/>
      <c r="W106" s="165"/>
      <c r="X106" s="165"/>
      <c r="AG106" s="157">
        <f>T106+T107</f>
        <v>157.93</v>
      </c>
      <c r="AI106" s="15"/>
      <c r="AJ106" s="159">
        <v>844.99</v>
      </c>
      <c r="AL106" s="161">
        <f>AG106/AJ106</f>
        <v>0.187</v>
      </c>
    </row>
    <row r="107" spans="1:38" ht="12.75" customHeight="1" hidden="1">
      <c r="A107" s="132"/>
      <c r="B107" s="134"/>
      <c r="C107" s="171"/>
      <c r="D107" s="172"/>
      <c r="E107" s="172"/>
      <c r="F107" s="172"/>
      <c r="G107" s="173"/>
      <c r="H107" s="74" t="s">
        <v>10</v>
      </c>
      <c r="I107" s="163" t="s">
        <v>11</v>
      </c>
      <c r="J107" s="164"/>
      <c r="K107" s="165">
        <f t="shared" si="13"/>
        <v>1852.05</v>
      </c>
      <c r="L107" s="165"/>
      <c r="M107" s="165"/>
      <c r="N107" s="165"/>
      <c r="O107" s="166">
        <f>O106*O$21</f>
        <v>0.0528</v>
      </c>
      <c r="P107" s="166"/>
      <c r="Q107" s="166"/>
      <c r="R107" s="166"/>
      <c r="S107" s="166"/>
      <c r="T107" s="165">
        <f t="shared" si="12"/>
        <v>97.79</v>
      </c>
      <c r="U107" s="165"/>
      <c r="V107" s="165"/>
      <c r="W107" s="165"/>
      <c r="X107" s="165"/>
      <c r="AG107" s="158"/>
      <c r="AI107" s="15"/>
      <c r="AJ107" s="160"/>
      <c r="AL107" s="162"/>
    </row>
    <row r="108" spans="1:38" ht="12.75" customHeight="1" hidden="1">
      <c r="A108" s="167" t="s">
        <v>7</v>
      </c>
      <c r="B108" s="131"/>
      <c r="C108" s="168" t="s">
        <v>87</v>
      </c>
      <c r="D108" s="169"/>
      <c r="E108" s="169"/>
      <c r="F108" s="169"/>
      <c r="G108" s="170"/>
      <c r="H108" s="74" t="s">
        <v>8</v>
      </c>
      <c r="I108" s="163" t="s">
        <v>9</v>
      </c>
      <c r="J108" s="164"/>
      <c r="K108" s="165">
        <f t="shared" si="13"/>
        <v>78.11</v>
      </c>
      <c r="L108" s="165"/>
      <c r="M108" s="165"/>
      <c r="N108" s="165"/>
      <c r="O108" s="166">
        <f>+O102</f>
        <v>0.77</v>
      </c>
      <c r="P108" s="166"/>
      <c r="Q108" s="166"/>
      <c r="R108" s="166"/>
      <c r="S108" s="166"/>
      <c r="T108" s="165">
        <f t="shared" si="12"/>
        <v>60.14</v>
      </c>
      <c r="U108" s="165"/>
      <c r="V108" s="165"/>
      <c r="W108" s="165"/>
      <c r="X108" s="165"/>
      <c r="AG108" s="157">
        <f>T108+T109</f>
        <v>150.71</v>
      </c>
      <c r="AI108" s="15"/>
      <c r="AJ108" s="159">
        <v>844.99</v>
      </c>
      <c r="AL108" s="161">
        <f>AG108/AJ108</f>
        <v>0.178</v>
      </c>
    </row>
    <row r="109" spans="1:38" ht="12.75" customHeight="1" hidden="1">
      <c r="A109" s="132"/>
      <c r="B109" s="134"/>
      <c r="C109" s="171"/>
      <c r="D109" s="172"/>
      <c r="E109" s="172"/>
      <c r="F109" s="172"/>
      <c r="G109" s="173"/>
      <c r="H109" s="74" t="s">
        <v>10</v>
      </c>
      <c r="I109" s="163" t="s">
        <v>11</v>
      </c>
      <c r="J109" s="164"/>
      <c r="K109" s="165">
        <f t="shared" si="13"/>
        <v>1852.05</v>
      </c>
      <c r="L109" s="165"/>
      <c r="M109" s="165"/>
      <c r="N109" s="165"/>
      <c r="O109" s="166">
        <f>O108*O$23</f>
        <v>0.0489</v>
      </c>
      <c r="P109" s="166"/>
      <c r="Q109" s="166"/>
      <c r="R109" s="166"/>
      <c r="S109" s="166"/>
      <c r="T109" s="165">
        <f t="shared" si="12"/>
        <v>90.57</v>
      </c>
      <c r="U109" s="165"/>
      <c r="V109" s="165"/>
      <c r="W109" s="165"/>
      <c r="X109" s="165"/>
      <c r="AG109" s="158"/>
      <c r="AI109" s="15"/>
      <c r="AJ109" s="160"/>
      <c r="AL109" s="162"/>
    </row>
    <row r="110" spans="4:35" ht="12.75" hidden="1">
      <c r="D110" s="61"/>
      <c r="E110" s="61"/>
      <c r="F110" s="61"/>
      <c r="G110" s="61"/>
      <c r="H110" s="61"/>
      <c r="I110" s="61"/>
      <c r="J110" s="61"/>
      <c r="AI110" s="15"/>
    </row>
    <row r="111" spans="1:33" s="24" customFormat="1" ht="24.75" customHeight="1" hidden="1">
      <c r="A111" s="174" t="s">
        <v>47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</row>
    <row r="112" spans="1:35" ht="51" customHeight="1" hidden="1">
      <c r="A112" s="184" t="s">
        <v>4</v>
      </c>
      <c r="B112" s="185"/>
      <c r="C112" s="186" t="s">
        <v>28</v>
      </c>
      <c r="D112" s="187"/>
      <c r="E112" s="187"/>
      <c r="F112" s="187"/>
      <c r="G112" s="187"/>
      <c r="H112" s="188"/>
      <c r="I112" s="189" t="s">
        <v>5</v>
      </c>
      <c r="J112" s="189"/>
      <c r="K112" s="189" t="s">
        <v>29</v>
      </c>
      <c r="L112" s="189"/>
      <c r="M112" s="189"/>
      <c r="N112" s="189"/>
      <c r="O112" s="189" t="str">
        <f>+O100</f>
        <v>Норматив
 горячей воды
куб.м. ** Гкал/куб.м</v>
      </c>
      <c r="P112" s="189"/>
      <c r="Q112" s="189"/>
      <c r="R112" s="189"/>
      <c r="S112" s="189"/>
      <c r="T112" s="189" t="s">
        <v>6</v>
      </c>
      <c r="U112" s="189"/>
      <c r="V112" s="189"/>
      <c r="W112" s="189"/>
      <c r="X112" s="189"/>
      <c r="AI112" s="15"/>
    </row>
    <row r="113" spans="1:38" ht="12.75" customHeight="1" hidden="1">
      <c r="A113" s="176">
        <v>1</v>
      </c>
      <c r="B113" s="177"/>
      <c r="C113" s="176">
        <v>2</v>
      </c>
      <c r="D113" s="178"/>
      <c r="E113" s="178"/>
      <c r="F113" s="178"/>
      <c r="G113" s="178"/>
      <c r="H113" s="177"/>
      <c r="I113" s="179">
        <v>3</v>
      </c>
      <c r="J113" s="179"/>
      <c r="K113" s="179">
        <v>4</v>
      </c>
      <c r="L113" s="179"/>
      <c r="M113" s="179"/>
      <c r="N113" s="179"/>
      <c r="O113" s="179">
        <v>5</v>
      </c>
      <c r="P113" s="179"/>
      <c r="Q113" s="179"/>
      <c r="R113" s="179"/>
      <c r="S113" s="179"/>
      <c r="T113" s="180" t="s">
        <v>80</v>
      </c>
      <c r="U113" s="181"/>
      <c r="V113" s="181"/>
      <c r="W113" s="181"/>
      <c r="X113" s="182"/>
      <c r="AI113" s="15"/>
      <c r="AJ113" s="14"/>
      <c r="AL113" s="14"/>
    </row>
    <row r="114" spans="1:38" ht="12.75" customHeight="1" hidden="1">
      <c r="A114" s="167" t="s">
        <v>7</v>
      </c>
      <c r="B114" s="131"/>
      <c r="C114" s="168" t="s">
        <v>84</v>
      </c>
      <c r="D114" s="169"/>
      <c r="E114" s="169"/>
      <c r="F114" s="169"/>
      <c r="G114" s="170"/>
      <c r="H114" s="74" t="s">
        <v>8</v>
      </c>
      <c r="I114" s="163" t="s">
        <v>9</v>
      </c>
      <c r="J114" s="164"/>
      <c r="K114" s="165">
        <f>K20</f>
        <v>78.11</v>
      </c>
      <c r="L114" s="165"/>
      <c r="M114" s="165"/>
      <c r="N114" s="165"/>
      <c r="O114" s="166">
        <v>1.24</v>
      </c>
      <c r="P114" s="166"/>
      <c r="Q114" s="166"/>
      <c r="R114" s="166"/>
      <c r="S114" s="166"/>
      <c r="T114" s="165">
        <f aca="true" t="shared" si="14" ref="T114:T121">K114*O114</f>
        <v>96.86</v>
      </c>
      <c r="U114" s="165"/>
      <c r="V114" s="165"/>
      <c r="W114" s="165"/>
      <c r="X114" s="165"/>
      <c r="AG114" s="157">
        <f>T114+T115</f>
        <v>242.62</v>
      </c>
      <c r="AI114" s="15"/>
      <c r="AJ114" s="159">
        <v>155.6</v>
      </c>
      <c r="AL114" s="161">
        <f>AG114/AJ114</f>
        <v>1.559</v>
      </c>
    </row>
    <row r="115" spans="1:38" ht="12.75" customHeight="1" hidden="1">
      <c r="A115" s="132"/>
      <c r="B115" s="134"/>
      <c r="C115" s="171"/>
      <c r="D115" s="172"/>
      <c r="E115" s="172"/>
      <c r="F115" s="172"/>
      <c r="G115" s="173"/>
      <c r="H115" s="74" t="s">
        <v>10</v>
      </c>
      <c r="I115" s="163" t="s">
        <v>11</v>
      </c>
      <c r="J115" s="164"/>
      <c r="K115" s="165">
        <f>K21</f>
        <v>1852.05</v>
      </c>
      <c r="L115" s="165"/>
      <c r="M115" s="165"/>
      <c r="N115" s="165"/>
      <c r="O115" s="166">
        <f>O114*O$17</f>
        <v>0.0787</v>
      </c>
      <c r="P115" s="166"/>
      <c r="Q115" s="166"/>
      <c r="R115" s="166"/>
      <c r="S115" s="166"/>
      <c r="T115" s="165">
        <f t="shared" si="14"/>
        <v>145.76</v>
      </c>
      <c r="U115" s="165"/>
      <c r="V115" s="165"/>
      <c r="W115" s="165"/>
      <c r="X115" s="165"/>
      <c r="AG115" s="158"/>
      <c r="AI115" s="15"/>
      <c r="AJ115" s="160"/>
      <c r="AL115" s="162"/>
    </row>
    <row r="116" spans="1:38" ht="12.75" customHeight="1" hidden="1">
      <c r="A116" s="167" t="s">
        <v>7</v>
      </c>
      <c r="B116" s="131"/>
      <c r="C116" s="168" t="s">
        <v>85</v>
      </c>
      <c r="D116" s="169"/>
      <c r="E116" s="169"/>
      <c r="F116" s="169"/>
      <c r="G116" s="170"/>
      <c r="H116" s="74" t="s">
        <v>8</v>
      </c>
      <c r="I116" s="163" t="s">
        <v>9</v>
      </c>
      <c r="J116" s="164"/>
      <c r="K116" s="165">
        <f aca="true" t="shared" si="15" ref="K116:K121">K102</f>
        <v>78.11</v>
      </c>
      <c r="L116" s="165"/>
      <c r="M116" s="165"/>
      <c r="N116" s="165"/>
      <c r="O116" s="166">
        <f>+O114</f>
        <v>1.24</v>
      </c>
      <c r="P116" s="166"/>
      <c r="Q116" s="166"/>
      <c r="R116" s="166"/>
      <c r="S116" s="166"/>
      <c r="T116" s="165">
        <f t="shared" si="14"/>
        <v>96.86</v>
      </c>
      <c r="U116" s="165"/>
      <c r="V116" s="165"/>
      <c r="W116" s="165"/>
      <c r="X116" s="165"/>
      <c r="AG116" s="157">
        <f>T116+T117</f>
        <v>96.86</v>
      </c>
      <c r="AI116" s="15"/>
      <c r="AJ116" s="159">
        <v>844.99</v>
      </c>
      <c r="AL116" s="161">
        <f>AG116/AJ116</f>
        <v>0.115</v>
      </c>
    </row>
    <row r="117" spans="1:38" ht="12.75" customHeight="1" hidden="1">
      <c r="A117" s="132"/>
      <c r="B117" s="134"/>
      <c r="C117" s="171"/>
      <c r="D117" s="172"/>
      <c r="E117" s="172"/>
      <c r="F117" s="172"/>
      <c r="G117" s="173"/>
      <c r="H117" s="74" t="s">
        <v>10</v>
      </c>
      <c r="I117" s="163" t="s">
        <v>11</v>
      </c>
      <c r="J117" s="164"/>
      <c r="K117" s="165">
        <f t="shared" si="15"/>
        <v>1852.05</v>
      </c>
      <c r="L117" s="165"/>
      <c r="M117" s="165"/>
      <c r="N117" s="165"/>
      <c r="O117" s="166">
        <f>O116*O$19</f>
        <v>0</v>
      </c>
      <c r="P117" s="166"/>
      <c r="Q117" s="166"/>
      <c r="R117" s="166"/>
      <c r="S117" s="166"/>
      <c r="T117" s="165">
        <f t="shared" si="14"/>
        <v>0</v>
      </c>
      <c r="U117" s="165"/>
      <c r="V117" s="165"/>
      <c r="W117" s="165"/>
      <c r="X117" s="165"/>
      <c r="AG117" s="158"/>
      <c r="AI117" s="15"/>
      <c r="AJ117" s="160"/>
      <c r="AL117" s="162"/>
    </row>
    <row r="118" spans="1:38" ht="12.75" customHeight="1" hidden="1">
      <c r="A118" s="167" t="s">
        <v>7</v>
      </c>
      <c r="B118" s="131"/>
      <c r="C118" s="168" t="s">
        <v>86</v>
      </c>
      <c r="D118" s="169"/>
      <c r="E118" s="169"/>
      <c r="F118" s="169"/>
      <c r="G118" s="170"/>
      <c r="H118" s="74" t="s">
        <v>8</v>
      </c>
      <c r="I118" s="163" t="s">
        <v>9</v>
      </c>
      <c r="J118" s="164"/>
      <c r="K118" s="165">
        <f t="shared" si="15"/>
        <v>78.11</v>
      </c>
      <c r="L118" s="165"/>
      <c r="M118" s="165"/>
      <c r="N118" s="165"/>
      <c r="O118" s="175">
        <f>+O114</f>
        <v>1.24</v>
      </c>
      <c r="P118" s="175"/>
      <c r="Q118" s="175"/>
      <c r="R118" s="175"/>
      <c r="S118" s="175"/>
      <c r="T118" s="165">
        <f t="shared" si="14"/>
        <v>96.86</v>
      </c>
      <c r="U118" s="165"/>
      <c r="V118" s="165"/>
      <c r="W118" s="165"/>
      <c r="X118" s="165"/>
      <c r="AG118" s="157">
        <f>T118+T119</f>
        <v>254.47</v>
      </c>
      <c r="AI118" s="15"/>
      <c r="AJ118" s="159">
        <v>844.99</v>
      </c>
      <c r="AL118" s="161">
        <f>AG118/AJ118</f>
        <v>0.301</v>
      </c>
    </row>
    <row r="119" spans="1:38" ht="12.75" customHeight="1" hidden="1">
      <c r="A119" s="132"/>
      <c r="B119" s="134"/>
      <c r="C119" s="171"/>
      <c r="D119" s="172"/>
      <c r="E119" s="172"/>
      <c r="F119" s="172"/>
      <c r="G119" s="173"/>
      <c r="H119" s="74" t="s">
        <v>10</v>
      </c>
      <c r="I119" s="163" t="s">
        <v>11</v>
      </c>
      <c r="J119" s="164"/>
      <c r="K119" s="165">
        <f t="shared" si="15"/>
        <v>1852.05</v>
      </c>
      <c r="L119" s="165"/>
      <c r="M119" s="165"/>
      <c r="N119" s="165"/>
      <c r="O119" s="166">
        <f>O118*O$21</f>
        <v>0.0851</v>
      </c>
      <c r="P119" s="166"/>
      <c r="Q119" s="166"/>
      <c r="R119" s="166"/>
      <c r="S119" s="166"/>
      <c r="T119" s="165">
        <f t="shared" si="14"/>
        <v>157.61</v>
      </c>
      <c r="U119" s="165"/>
      <c r="V119" s="165"/>
      <c r="W119" s="165"/>
      <c r="X119" s="165"/>
      <c r="AG119" s="158"/>
      <c r="AI119" s="15"/>
      <c r="AJ119" s="160"/>
      <c r="AL119" s="162"/>
    </row>
    <row r="120" spans="1:38" ht="12.75" customHeight="1" hidden="1">
      <c r="A120" s="167" t="s">
        <v>7</v>
      </c>
      <c r="B120" s="131"/>
      <c r="C120" s="168" t="s">
        <v>87</v>
      </c>
      <c r="D120" s="169"/>
      <c r="E120" s="169"/>
      <c r="F120" s="169"/>
      <c r="G120" s="170"/>
      <c r="H120" s="74" t="s">
        <v>8</v>
      </c>
      <c r="I120" s="163" t="s">
        <v>9</v>
      </c>
      <c r="J120" s="164"/>
      <c r="K120" s="165">
        <f t="shared" si="15"/>
        <v>78.11</v>
      </c>
      <c r="L120" s="165"/>
      <c r="M120" s="165"/>
      <c r="N120" s="165"/>
      <c r="O120" s="166">
        <f>+O114</f>
        <v>1.24</v>
      </c>
      <c r="P120" s="166"/>
      <c r="Q120" s="166"/>
      <c r="R120" s="166"/>
      <c r="S120" s="166"/>
      <c r="T120" s="165">
        <f t="shared" si="14"/>
        <v>96.86</v>
      </c>
      <c r="U120" s="165"/>
      <c r="V120" s="165"/>
      <c r="W120" s="165"/>
      <c r="X120" s="165"/>
      <c r="AG120" s="157">
        <f>T120+T121</f>
        <v>242.62</v>
      </c>
      <c r="AI120" s="15"/>
      <c r="AJ120" s="159">
        <v>844.99</v>
      </c>
      <c r="AL120" s="161">
        <f>AG120/AJ120</f>
        <v>0.287</v>
      </c>
    </row>
    <row r="121" spans="1:38" ht="12.75" customHeight="1" hidden="1">
      <c r="A121" s="132"/>
      <c r="B121" s="134"/>
      <c r="C121" s="171"/>
      <c r="D121" s="172"/>
      <c r="E121" s="172"/>
      <c r="F121" s="172"/>
      <c r="G121" s="173"/>
      <c r="H121" s="74" t="s">
        <v>10</v>
      </c>
      <c r="I121" s="163" t="s">
        <v>11</v>
      </c>
      <c r="J121" s="164"/>
      <c r="K121" s="165">
        <f t="shared" si="15"/>
        <v>1852.05</v>
      </c>
      <c r="L121" s="165"/>
      <c r="M121" s="165"/>
      <c r="N121" s="165"/>
      <c r="O121" s="166">
        <f>O120*O$23</f>
        <v>0.0787</v>
      </c>
      <c r="P121" s="166"/>
      <c r="Q121" s="166"/>
      <c r="R121" s="166"/>
      <c r="S121" s="166"/>
      <c r="T121" s="165">
        <f t="shared" si="14"/>
        <v>145.76</v>
      </c>
      <c r="U121" s="165"/>
      <c r="V121" s="165"/>
      <c r="W121" s="165"/>
      <c r="X121" s="165"/>
      <c r="AG121" s="158"/>
      <c r="AI121" s="15"/>
      <c r="AJ121" s="160"/>
      <c r="AL121" s="162"/>
    </row>
    <row r="122" spans="4:35" ht="12.75" hidden="1">
      <c r="D122" s="61"/>
      <c r="E122" s="61"/>
      <c r="F122" s="61"/>
      <c r="G122" s="61"/>
      <c r="H122" s="61"/>
      <c r="I122" s="61"/>
      <c r="J122" s="61"/>
      <c r="AI122" s="15"/>
    </row>
    <row r="123" spans="1:33" s="24" customFormat="1" ht="22.5" customHeight="1">
      <c r="A123" s="174" t="s">
        <v>48</v>
      </c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</row>
    <row r="124" spans="1:35" ht="51" customHeight="1" hidden="1">
      <c r="A124" s="184" t="s">
        <v>4</v>
      </c>
      <c r="B124" s="185"/>
      <c r="C124" s="186" t="s">
        <v>28</v>
      </c>
      <c r="D124" s="187"/>
      <c r="E124" s="187"/>
      <c r="F124" s="187"/>
      <c r="G124" s="187"/>
      <c r="H124" s="188"/>
      <c r="I124" s="189" t="s">
        <v>5</v>
      </c>
      <c r="J124" s="189"/>
      <c r="K124" s="189" t="s">
        <v>29</v>
      </c>
      <c r="L124" s="189"/>
      <c r="M124" s="189"/>
      <c r="N124" s="189"/>
      <c r="O124" s="189" t="str">
        <f>+O112</f>
        <v>Норматив
 горячей воды
куб.м. ** Гкал/куб.м</v>
      </c>
      <c r="P124" s="189"/>
      <c r="Q124" s="189"/>
      <c r="R124" s="189"/>
      <c r="S124" s="189"/>
      <c r="T124" s="189" t="s">
        <v>6</v>
      </c>
      <c r="U124" s="189"/>
      <c r="V124" s="189"/>
      <c r="W124" s="189"/>
      <c r="X124" s="189"/>
      <c r="AI124" s="15"/>
    </row>
    <row r="125" spans="1:38" ht="12.75" customHeight="1" hidden="1">
      <c r="A125" s="176">
        <v>1</v>
      </c>
      <c r="B125" s="177"/>
      <c r="C125" s="176">
        <v>2</v>
      </c>
      <c r="D125" s="178"/>
      <c r="E125" s="178"/>
      <c r="F125" s="178"/>
      <c r="G125" s="178"/>
      <c r="H125" s="177"/>
      <c r="I125" s="179">
        <v>3</v>
      </c>
      <c r="J125" s="179"/>
      <c r="K125" s="179">
        <v>4</v>
      </c>
      <c r="L125" s="179"/>
      <c r="M125" s="179"/>
      <c r="N125" s="179"/>
      <c r="O125" s="179">
        <v>5</v>
      </c>
      <c r="P125" s="179"/>
      <c r="Q125" s="179"/>
      <c r="R125" s="179"/>
      <c r="S125" s="179"/>
      <c r="T125" s="179">
        <v>6</v>
      </c>
      <c r="U125" s="179"/>
      <c r="V125" s="179"/>
      <c r="W125" s="179"/>
      <c r="X125" s="179"/>
      <c r="AI125" s="15"/>
      <c r="AJ125" s="14"/>
      <c r="AL125" s="14"/>
    </row>
    <row r="126" spans="1:38" ht="12.75" customHeight="1" hidden="1">
      <c r="A126" s="167" t="s">
        <v>7</v>
      </c>
      <c r="B126" s="131"/>
      <c r="C126" s="168" t="s">
        <v>84</v>
      </c>
      <c r="D126" s="169"/>
      <c r="E126" s="169"/>
      <c r="F126" s="169"/>
      <c r="G126" s="170"/>
      <c r="H126" s="74" t="s">
        <v>8</v>
      </c>
      <c r="I126" s="163" t="s">
        <v>9</v>
      </c>
      <c r="J126" s="164"/>
      <c r="K126" s="165">
        <f>K20</f>
        <v>78.11</v>
      </c>
      <c r="L126" s="165"/>
      <c r="M126" s="165"/>
      <c r="N126" s="165"/>
      <c r="O126" s="166">
        <v>0.55</v>
      </c>
      <c r="P126" s="166"/>
      <c r="Q126" s="166"/>
      <c r="R126" s="166"/>
      <c r="S126" s="166"/>
      <c r="T126" s="165">
        <f aca="true" t="shared" si="16" ref="T126:T133">K126*O126</f>
        <v>42.96</v>
      </c>
      <c r="U126" s="165"/>
      <c r="V126" s="165"/>
      <c r="W126" s="165"/>
      <c r="X126" s="165"/>
      <c r="AG126" s="157">
        <f>T126+T127</f>
        <v>107.6</v>
      </c>
      <c r="AI126" s="15"/>
      <c r="AJ126" s="159">
        <v>155.6</v>
      </c>
      <c r="AL126" s="161">
        <f>AG126/AJ126</f>
        <v>0.692</v>
      </c>
    </row>
    <row r="127" spans="1:38" ht="12.75" customHeight="1" hidden="1">
      <c r="A127" s="132"/>
      <c r="B127" s="134"/>
      <c r="C127" s="171"/>
      <c r="D127" s="172"/>
      <c r="E127" s="172"/>
      <c r="F127" s="172"/>
      <c r="G127" s="173"/>
      <c r="H127" s="74" t="s">
        <v>10</v>
      </c>
      <c r="I127" s="163" t="s">
        <v>11</v>
      </c>
      <c r="J127" s="164"/>
      <c r="K127" s="165">
        <f>K21</f>
        <v>1852.05</v>
      </c>
      <c r="L127" s="165"/>
      <c r="M127" s="165"/>
      <c r="N127" s="165"/>
      <c r="O127" s="166">
        <f>O126*O$17</f>
        <v>0.0349</v>
      </c>
      <c r="P127" s="166"/>
      <c r="Q127" s="166"/>
      <c r="R127" s="166"/>
      <c r="S127" s="166"/>
      <c r="T127" s="165">
        <f t="shared" si="16"/>
        <v>64.64</v>
      </c>
      <c r="U127" s="165"/>
      <c r="V127" s="165"/>
      <c r="W127" s="165"/>
      <c r="X127" s="165"/>
      <c r="AG127" s="158"/>
      <c r="AI127" s="15"/>
      <c r="AJ127" s="160"/>
      <c r="AL127" s="162"/>
    </row>
    <row r="128" spans="1:38" ht="12.75" customHeight="1" hidden="1">
      <c r="A128" s="167" t="s">
        <v>7</v>
      </c>
      <c r="B128" s="131"/>
      <c r="C128" s="168" t="s">
        <v>85</v>
      </c>
      <c r="D128" s="169"/>
      <c r="E128" s="169"/>
      <c r="F128" s="169"/>
      <c r="G128" s="170"/>
      <c r="H128" s="74" t="s">
        <v>8</v>
      </c>
      <c r="I128" s="163" t="s">
        <v>9</v>
      </c>
      <c r="J128" s="164"/>
      <c r="K128" s="165">
        <f aca="true" t="shared" si="17" ref="K128:K133">K114</f>
        <v>78.11</v>
      </c>
      <c r="L128" s="165"/>
      <c r="M128" s="165"/>
      <c r="N128" s="165"/>
      <c r="O128" s="166">
        <f>+O126</f>
        <v>0.55</v>
      </c>
      <c r="P128" s="166"/>
      <c r="Q128" s="166"/>
      <c r="R128" s="166"/>
      <c r="S128" s="166"/>
      <c r="T128" s="165">
        <f t="shared" si="16"/>
        <v>42.96</v>
      </c>
      <c r="U128" s="165"/>
      <c r="V128" s="165"/>
      <c r="W128" s="165"/>
      <c r="X128" s="165"/>
      <c r="AG128" s="157">
        <f>T128+T129</f>
        <v>42.96</v>
      </c>
      <c r="AI128" s="15"/>
      <c r="AJ128" s="159">
        <v>844.99</v>
      </c>
      <c r="AL128" s="161">
        <f>AG128/AJ128</f>
        <v>0.051</v>
      </c>
    </row>
    <row r="129" spans="1:38" ht="12.75" customHeight="1" hidden="1">
      <c r="A129" s="132"/>
      <c r="B129" s="134"/>
      <c r="C129" s="171"/>
      <c r="D129" s="172"/>
      <c r="E129" s="172"/>
      <c r="F129" s="172"/>
      <c r="G129" s="173"/>
      <c r="H129" s="74" t="s">
        <v>10</v>
      </c>
      <c r="I129" s="163" t="s">
        <v>11</v>
      </c>
      <c r="J129" s="164"/>
      <c r="K129" s="165">
        <f t="shared" si="17"/>
        <v>1852.05</v>
      </c>
      <c r="L129" s="165"/>
      <c r="M129" s="165"/>
      <c r="N129" s="165"/>
      <c r="O129" s="166">
        <f>O128*O$19</f>
        <v>0</v>
      </c>
      <c r="P129" s="166"/>
      <c r="Q129" s="166"/>
      <c r="R129" s="166"/>
      <c r="S129" s="166"/>
      <c r="T129" s="165">
        <f t="shared" si="16"/>
        <v>0</v>
      </c>
      <c r="U129" s="165"/>
      <c r="V129" s="165"/>
      <c r="W129" s="165"/>
      <c r="X129" s="165"/>
      <c r="AG129" s="158"/>
      <c r="AI129" s="15"/>
      <c r="AJ129" s="160"/>
      <c r="AL129" s="162"/>
    </row>
    <row r="130" spans="1:38" ht="12.75" customHeight="1">
      <c r="A130" s="167" t="s">
        <v>7</v>
      </c>
      <c r="B130" s="131"/>
      <c r="C130" s="168" t="s">
        <v>86</v>
      </c>
      <c r="D130" s="169"/>
      <c r="E130" s="169"/>
      <c r="F130" s="169"/>
      <c r="G130" s="170"/>
      <c r="H130" s="74" t="s">
        <v>8</v>
      </c>
      <c r="I130" s="163" t="s">
        <v>9</v>
      </c>
      <c r="J130" s="164"/>
      <c r="K130" s="165">
        <f t="shared" si="17"/>
        <v>78.11</v>
      </c>
      <c r="L130" s="165"/>
      <c r="M130" s="165"/>
      <c r="N130" s="165"/>
      <c r="O130" s="225">
        <f>+O126</f>
        <v>0.55</v>
      </c>
      <c r="P130" s="225"/>
      <c r="Q130" s="225"/>
      <c r="R130" s="225"/>
      <c r="S130" s="225"/>
      <c r="T130" s="165">
        <f t="shared" si="16"/>
        <v>42.96</v>
      </c>
      <c r="U130" s="165"/>
      <c r="V130" s="165"/>
      <c r="W130" s="165"/>
      <c r="X130" s="165"/>
      <c r="AG130" s="157">
        <f>T130+T131</f>
        <v>112.78</v>
      </c>
      <c r="AI130" s="15"/>
      <c r="AJ130" s="159">
        <v>844.99</v>
      </c>
      <c r="AL130" s="161">
        <f>AG130/AJ130</f>
        <v>0.133</v>
      </c>
    </row>
    <row r="131" spans="1:38" ht="12.75" customHeight="1">
      <c r="A131" s="132"/>
      <c r="B131" s="134"/>
      <c r="C131" s="171"/>
      <c r="D131" s="172"/>
      <c r="E131" s="172"/>
      <c r="F131" s="172"/>
      <c r="G131" s="173"/>
      <c r="H131" s="74" t="s">
        <v>10</v>
      </c>
      <c r="I131" s="163" t="s">
        <v>11</v>
      </c>
      <c r="J131" s="164"/>
      <c r="K131" s="165">
        <f t="shared" si="17"/>
        <v>1852.05</v>
      </c>
      <c r="L131" s="165"/>
      <c r="M131" s="165"/>
      <c r="N131" s="165"/>
      <c r="O131" s="166">
        <f>O130*O$21</f>
        <v>0.0377</v>
      </c>
      <c r="P131" s="166"/>
      <c r="Q131" s="166"/>
      <c r="R131" s="166"/>
      <c r="S131" s="166"/>
      <c r="T131" s="165">
        <f t="shared" si="16"/>
        <v>69.82</v>
      </c>
      <c r="U131" s="165"/>
      <c r="V131" s="165"/>
      <c r="W131" s="165"/>
      <c r="X131" s="165"/>
      <c r="AG131" s="158"/>
      <c r="AI131" s="15"/>
      <c r="AJ131" s="160"/>
      <c r="AL131" s="162"/>
    </row>
    <row r="132" spans="1:38" ht="12.75" customHeight="1">
      <c r="A132" s="167" t="s">
        <v>7</v>
      </c>
      <c r="B132" s="131"/>
      <c r="C132" s="168" t="s">
        <v>87</v>
      </c>
      <c r="D132" s="169"/>
      <c r="E132" s="169"/>
      <c r="F132" s="169"/>
      <c r="G132" s="170"/>
      <c r="H132" s="74" t="s">
        <v>8</v>
      </c>
      <c r="I132" s="163" t="s">
        <v>9</v>
      </c>
      <c r="J132" s="164"/>
      <c r="K132" s="165">
        <f t="shared" si="17"/>
        <v>78.11</v>
      </c>
      <c r="L132" s="165"/>
      <c r="M132" s="165"/>
      <c r="N132" s="165"/>
      <c r="O132" s="165">
        <f>+O126</f>
        <v>0.55</v>
      </c>
      <c r="P132" s="165"/>
      <c r="Q132" s="165"/>
      <c r="R132" s="165"/>
      <c r="S132" s="165"/>
      <c r="T132" s="165">
        <f t="shared" si="16"/>
        <v>42.96</v>
      </c>
      <c r="U132" s="165"/>
      <c r="V132" s="165"/>
      <c r="W132" s="165"/>
      <c r="X132" s="165"/>
      <c r="AG132" s="157">
        <f>T132+T133</f>
        <v>107.6</v>
      </c>
      <c r="AI132" s="15"/>
      <c r="AJ132" s="159">
        <v>844.99</v>
      </c>
      <c r="AL132" s="161">
        <f>AG132/AJ132</f>
        <v>0.127</v>
      </c>
    </row>
    <row r="133" spans="1:38" ht="12.75" customHeight="1">
      <c r="A133" s="132"/>
      <c r="B133" s="134"/>
      <c r="C133" s="171"/>
      <c r="D133" s="172"/>
      <c r="E133" s="172"/>
      <c r="F133" s="172"/>
      <c r="G133" s="173"/>
      <c r="H133" s="74" t="s">
        <v>10</v>
      </c>
      <c r="I133" s="163" t="s">
        <v>11</v>
      </c>
      <c r="J133" s="164"/>
      <c r="K133" s="165">
        <f t="shared" si="17"/>
        <v>1852.05</v>
      </c>
      <c r="L133" s="165"/>
      <c r="M133" s="165"/>
      <c r="N133" s="165"/>
      <c r="O133" s="166">
        <f>O132*O$23</f>
        <v>0.0349</v>
      </c>
      <c r="P133" s="166"/>
      <c r="Q133" s="166"/>
      <c r="R133" s="166"/>
      <c r="S133" s="166"/>
      <c r="T133" s="165">
        <f t="shared" si="16"/>
        <v>64.64</v>
      </c>
      <c r="U133" s="165"/>
      <c r="V133" s="165"/>
      <c r="W133" s="165"/>
      <c r="X133" s="165"/>
      <c r="AG133" s="158"/>
      <c r="AI133" s="15"/>
      <c r="AJ133" s="160"/>
      <c r="AL133" s="162"/>
    </row>
    <row r="134" spans="4:35" ht="12.75" hidden="1">
      <c r="D134" s="61"/>
      <c r="E134" s="61"/>
      <c r="F134" s="61"/>
      <c r="G134" s="61"/>
      <c r="H134" s="61"/>
      <c r="I134" s="61"/>
      <c r="J134" s="61"/>
      <c r="AI134" s="15"/>
    </row>
    <row r="135" spans="1:33" s="24" customFormat="1" ht="25.5" customHeight="1">
      <c r="A135" s="174" t="s">
        <v>49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</row>
    <row r="136" spans="1:35" ht="51" customHeight="1" hidden="1">
      <c r="A136" s="184" t="s">
        <v>4</v>
      </c>
      <c r="B136" s="185"/>
      <c r="C136" s="186" t="s">
        <v>28</v>
      </c>
      <c r="D136" s="187"/>
      <c r="E136" s="187"/>
      <c r="F136" s="187"/>
      <c r="G136" s="187"/>
      <c r="H136" s="188"/>
      <c r="I136" s="189" t="s">
        <v>5</v>
      </c>
      <c r="J136" s="189"/>
      <c r="K136" s="189" t="s">
        <v>29</v>
      </c>
      <c r="L136" s="189"/>
      <c r="M136" s="189"/>
      <c r="N136" s="189"/>
      <c r="O136" s="189" t="str">
        <f>+O124</f>
        <v>Норматив
 горячей воды
куб.м. ** Гкал/куб.м</v>
      </c>
      <c r="P136" s="189"/>
      <c r="Q136" s="189"/>
      <c r="R136" s="189"/>
      <c r="S136" s="189"/>
      <c r="T136" s="189" t="s">
        <v>6</v>
      </c>
      <c r="U136" s="189"/>
      <c r="V136" s="189"/>
      <c r="W136" s="189"/>
      <c r="X136" s="189"/>
      <c r="AI136" s="15"/>
    </row>
    <row r="137" spans="1:38" ht="12.75" customHeight="1" hidden="1">
      <c r="A137" s="176">
        <v>1</v>
      </c>
      <c r="B137" s="177"/>
      <c r="C137" s="176">
        <v>2</v>
      </c>
      <c r="D137" s="178"/>
      <c r="E137" s="178"/>
      <c r="F137" s="178"/>
      <c r="G137" s="178"/>
      <c r="H137" s="177"/>
      <c r="I137" s="179">
        <v>3</v>
      </c>
      <c r="J137" s="179"/>
      <c r="K137" s="179">
        <v>4</v>
      </c>
      <c r="L137" s="179"/>
      <c r="M137" s="179"/>
      <c r="N137" s="179"/>
      <c r="O137" s="179">
        <v>5</v>
      </c>
      <c r="P137" s="179"/>
      <c r="Q137" s="179"/>
      <c r="R137" s="179"/>
      <c r="S137" s="179"/>
      <c r="T137" s="179">
        <v>6</v>
      </c>
      <c r="U137" s="179"/>
      <c r="V137" s="179"/>
      <c r="W137" s="179"/>
      <c r="X137" s="179"/>
      <c r="AI137" s="15"/>
      <c r="AJ137" s="14"/>
      <c r="AL137" s="14"/>
    </row>
    <row r="138" spans="1:38" ht="12.75" customHeight="1" hidden="1">
      <c r="A138" s="167" t="s">
        <v>7</v>
      </c>
      <c r="B138" s="131"/>
      <c r="C138" s="168" t="s">
        <v>84</v>
      </c>
      <c r="D138" s="169"/>
      <c r="E138" s="169"/>
      <c r="F138" s="169"/>
      <c r="G138" s="170"/>
      <c r="H138" s="74" t="s">
        <v>8</v>
      </c>
      <c r="I138" s="163" t="s">
        <v>9</v>
      </c>
      <c r="J138" s="164"/>
      <c r="K138" s="190">
        <f>K20</f>
        <v>78.11</v>
      </c>
      <c r="L138" s="191"/>
      <c r="M138" s="191"/>
      <c r="N138" s="192"/>
      <c r="O138" s="193">
        <v>1.91</v>
      </c>
      <c r="P138" s="194"/>
      <c r="Q138" s="194"/>
      <c r="R138" s="194"/>
      <c r="S138" s="195"/>
      <c r="T138" s="190">
        <f aca="true" t="shared" si="18" ref="T138:T145">K138*O138</f>
        <v>149.19</v>
      </c>
      <c r="U138" s="191"/>
      <c r="V138" s="191"/>
      <c r="W138" s="191"/>
      <c r="X138" s="192"/>
      <c r="AG138" s="157">
        <f>T138+T139</f>
        <v>373.84</v>
      </c>
      <c r="AI138" s="15"/>
      <c r="AJ138" s="159">
        <v>375.04</v>
      </c>
      <c r="AL138" s="161">
        <f>AG138/AJ138</f>
        <v>0.997</v>
      </c>
    </row>
    <row r="139" spans="1:38" ht="12.75" customHeight="1" hidden="1">
      <c r="A139" s="132"/>
      <c r="B139" s="134"/>
      <c r="C139" s="171"/>
      <c r="D139" s="172"/>
      <c r="E139" s="172"/>
      <c r="F139" s="172"/>
      <c r="G139" s="173"/>
      <c r="H139" s="74" t="s">
        <v>10</v>
      </c>
      <c r="I139" s="163" t="s">
        <v>11</v>
      </c>
      <c r="J139" s="164"/>
      <c r="K139" s="190">
        <f>K21</f>
        <v>1852.05</v>
      </c>
      <c r="L139" s="191"/>
      <c r="M139" s="191"/>
      <c r="N139" s="192"/>
      <c r="O139" s="166">
        <f>O138*O$17</f>
        <v>0.1213</v>
      </c>
      <c r="P139" s="166"/>
      <c r="Q139" s="166"/>
      <c r="R139" s="166"/>
      <c r="S139" s="166"/>
      <c r="T139" s="190">
        <f t="shared" si="18"/>
        <v>224.65</v>
      </c>
      <c r="U139" s="191"/>
      <c r="V139" s="191"/>
      <c r="W139" s="191"/>
      <c r="X139" s="192"/>
      <c r="AG139" s="158"/>
      <c r="AI139" s="15"/>
      <c r="AJ139" s="160"/>
      <c r="AL139" s="162"/>
    </row>
    <row r="140" spans="1:38" ht="12.75" customHeight="1" hidden="1">
      <c r="A140" s="167" t="s">
        <v>7</v>
      </c>
      <c r="B140" s="131"/>
      <c r="C140" s="168" t="s">
        <v>85</v>
      </c>
      <c r="D140" s="169"/>
      <c r="E140" s="169"/>
      <c r="F140" s="169"/>
      <c r="G140" s="170"/>
      <c r="H140" s="74" t="s">
        <v>8</v>
      </c>
      <c r="I140" s="163" t="s">
        <v>9</v>
      </c>
      <c r="J140" s="164"/>
      <c r="K140" s="165">
        <f aca="true" t="shared" si="19" ref="K140:K145">K126</f>
        <v>78.11</v>
      </c>
      <c r="L140" s="165"/>
      <c r="M140" s="165"/>
      <c r="N140" s="165"/>
      <c r="O140" s="166">
        <f>+O138</f>
        <v>1.91</v>
      </c>
      <c r="P140" s="166"/>
      <c r="Q140" s="166"/>
      <c r="R140" s="166"/>
      <c r="S140" s="166"/>
      <c r="T140" s="165">
        <f t="shared" si="18"/>
        <v>149.19</v>
      </c>
      <c r="U140" s="165"/>
      <c r="V140" s="165"/>
      <c r="W140" s="165"/>
      <c r="X140" s="165"/>
      <c r="AG140" s="157">
        <f>T140+T141</f>
        <v>149.19</v>
      </c>
      <c r="AI140" s="15"/>
      <c r="AJ140" s="159">
        <v>844.99</v>
      </c>
      <c r="AL140" s="161">
        <f>AG140/AJ140</f>
        <v>0.177</v>
      </c>
    </row>
    <row r="141" spans="1:38" ht="12.75" customHeight="1" hidden="1">
      <c r="A141" s="132"/>
      <c r="B141" s="134"/>
      <c r="C141" s="171"/>
      <c r="D141" s="172"/>
      <c r="E141" s="172"/>
      <c r="F141" s="172"/>
      <c r="G141" s="173"/>
      <c r="H141" s="74" t="s">
        <v>10</v>
      </c>
      <c r="I141" s="163" t="s">
        <v>11</v>
      </c>
      <c r="J141" s="164"/>
      <c r="K141" s="165">
        <f t="shared" si="19"/>
        <v>1852.05</v>
      </c>
      <c r="L141" s="165"/>
      <c r="M141" s="165"/>
      <c r="N141" s="165"/>
      <c r="O141" s="166">
        <f>O140*O$19</f>
        <v>0</v>
      </c>
      <c r="P141" s="166"/>
      <c r="Q141" s="166"/>
      <c r="R141" s="166"/>
      <c r="S141" s="166"/>
      <c r="T141" s="165">
        <f t="shared" si="18"/>
        <v>0</v>
      </c>
      <c r="U141" s="165"/>
      <c r="V141" s="165"/>
      <c r="W141" s="165"/>
      <c r="X141" s="165"/>
      <c r="AG141" s="158"/>
      <c r="AI141" s="15"/>
      <c r="AJ141" s="160"/>
      <c r="AL141" s="162"/>
    </row>
    <row r="142" spans="1:38" ht="12.75" customHeight="1">
      <c r="A142" s="167" t="s">
        <v>7</v>
      </c>
      <c r="B142" s="131"/>
      <c r="C142" s="168" t="s">
        <v>86</v>
      </c>
      <c r="D142" s="169"/>
      <c r="E142" s="169"/>
      <c r="F142" s="169"/>
      <c r="G142" s="170"/>
      <c r="H142" s="74" t="s">
        <v>8</v>
      </c>
      <c r="I142" s="163" t="s">
        <v>9</v>
      </c>
      <c r="J142" s="164"/>
      <c r="K142" s="165">
        <f t="shared" si="19"/>
        <v>78.11</v>
      </c>
      <c r="L142" s="165"/>
      <c r="M142" s="165"/>
      <c r="N142" s="165"/>
      <c r="O142" s="225">
        <f>+O138</f>
        <v>1.91</v>
      </c>
      <c r="P142" s="225"/>
      <c r="Q142" s="225"/>
      <c r="R142" s="225"/>
      <c r="S142" s="225"/>
      <c r="T142" s="165">
        <f t="shared" si="18"/>
        <v>149.19</v>
      </c>
      <c r="U142" s="165"/>
      <c r="V142" s="165"/>
      <c r="W142" s="165"/>
      <c r="X142" s="165"/>
      <c r="AG142" s="157">
        <f>T142+T143</f>
        <v>391.81</v>
      </c>
      <c r="AI142" s="15"/>
      <c r="AJ142" s="159">
        <v>844.99</v>
      </c>
      <c r="AL142" s="161">
        <f>AG142/AJ142</f>
        <v>0.464</v>
      </c>
    </row>
    <row r="143" spans="1:38" ht="12.75" customHeight="1">
      <c r="A143" s="132"/>
      <c r="B143" s="134"/>
      <c r="C143" s="171"/>
      <c r="D143" s="172"/>
      <c r="E143" s="172"/>
      <c r="F143" s="172"/>
      <c r="G143" s="173"/>
      <c r="H143" s="74" t="s">
        <v>10</v>
      </c>
      <c r="I143" s="163" t="s">
        <v>11</v>
      </c>
      <c r="J143" s="164"/>
      <c r="K143" s="165">
        <f t="shared" si="19"/>
        <v>1852.05</v>
      </c>
      <c r="L143" s="165"/>
      <c r="M143" s="165"/>
      <c r="N143" s="165"/>
      <c r="O143" s="166">
        <f>O142*O$21</f>
        <v>0.131</v>
      </c>
      <c r="P143" s="166"/>
      <c r="Q143" s="166"/>
      <c r="R143" s="166"/>
      <c r="S143" s="166"/>
      <c r="T143" s="165">
        <f t="shared" si="18"/>
        <v>242.62</v>
      </c>
      <c r="U143" s="165"/>
      <c r="V143" s="165"/>
      <c r="W143" s="165"/>
      <c r="X143" s="165"/>
      <c r="AG143" s="158"/>
      <c r="AI143" s="15"/>
      <c r="AJ143" s="160"/>
      <c r="AL143" s="162"/>
    </row>
    <row r="144" spans="1:38" ht="12.75" customHeight="1">
      <c r="A144" s="167" t="s">
        <v>7</v>
      </c>
      <c r="B144" s="131"/>
      <c r="C144" s="168" t="s">
        <v>87</v>
      </c>
      <c r="D144" s="169"/>
      <c r="E144" s="169"/>
      <c r="F144" s="169"/>
      <c r="G144" s="170"/>
      <c r="H144" s="74" t="s">
        <v>8</v>
      </c>
      <c r="I144" s="163" t="s">
        <v>9</v>
      </c>
      <c r="J144" s="164"/>
      <c r="K144" s="165">
        <f t="shared" si="19"/>
        <v>78.11</v>
      </c>
      <c r="L144" s="165"/>
      <c r="M144" s="165"/>
      <c r="N144" s="165"/>
      <c r="O144" s="165">
        <f>+O138</f>
        <v>1.91</v>
      </c>
      <c r="P144" s="165"/>
      <c r="Q144" s="165"/>
      <c r="R144" s="165"/>
      <c r="S144" s="165"/>
      <c r="T144" s="165">
        <f t="shared" si="18"/>
        <v>149.19</v>
      </c>
      <c r="U144" s="165"/>
      <c r="V144" s="165"/>
      <c r="W144" s="165"/>
      <c r="X144" s="165"/>
      <c r="AG144" s="157">
        <f>T144+T145</f>
        <v>373.84</v>
      </c>
      <c r="AI144" s="15"/>
      <c r="AJ144" s="159">
        <v>844.99</v>
      </c>
      <c r="AL144" s="161">
        <f>AG144/AJ144</f>
        <v>0.442</v>
      </c>
    </row>
    <row r="145" spans="1:38" ht="12.75" customHeight="1">
      <c r="A145" s="132"/>
      <c r="B145" s="134"/>
      <c r="C145" s="171"/>
      <c r="D145" s="172"/>
      <c r="E145" s="172"/>
      <c r="F145" s="172"/>
      <c r="G145" s="173"/>
      <c r="H145" s="74" t="s">
        <v>10</v>
      </c>
      <c r="I145" s="163" t="s">
        <v>11</v>
      </c>
      <c r="J145" s="164"/>
      <c r="K145" s="165">
        <f t="shared" si="19"/>
        <v>1852.05</v>
      </c>
      <c r="L145" s="165"/>
      <c r="M145" s="165"/>
      <c r="N145" s="165"/>
      <c r="O145" s="166">
        <f>O144*O$23</f>
        <v>0.1213</v>
      </c>
      <c r="P145" s="166"/>
      <c r="Q145" s="166"/>
      <c r="R145" s="166"/>
      <c r="S145" s="166"/>
      <c r="T145" s="165">
        <f t="shared" si="18"/>
        <v>224.65</v>
      </c>
      <c r="U145" s="165"/>
      <c r="V145" s="165"/>
      <c r="W145" s="165"/>
      <c r="X145" s="165"/>
      <c r="AG145" s="158"/>
      <c r="AI145" s="15"/>
      <c r="AJ145" s="160"/>
      <c r="AL145" s="162"/>
    </row>
    <row r="146" spans="4:35" ht="0" customHeight="1" hidden="1">
      <c r="D146" s="61"/>
      <c r="E146" s="61"/>
      <c r="F146" s="61"/>
      <c r="G146" s="61"/>
      <c r="H146" s="61"/>
      <c r="I146" s="61"/>
      <c r="J146" s="61"/>
      <c r="AI146" s="15"/>
    </row>
    <row r="147" spans="4:35" ht="9" customHeight="1">
      <c r="D147" s="61"/>
      <c r="E147" s="61"/>
      <c r="F147" s="61"/>
      <c r="G147" s="61"/>
      <c r="H147" s="61"/>
      <c r="I147" s="61"/>
      <c r="J147" s="61"/>
      <c r="AI147" s="15"/>
    </row>
    <row r="148" spans="1:35" s="5" customFormat="1" ht="15">
      <c r="A148" s="183" t="s">
        <v>115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75"/>
      <c r="AG148" s="75"/>
      <c r="AH148"/>
      <c r="AI148" s="20"/>
    </row>
    <row r="149" spans="1:33" s="24" customFormat="1" ht="27" customHeight="1">
      <c r="A149" s="174" t="s">
        <v>41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23"/>
      <c r="AG149" s="23"/>
    </row>
    <row r="150" spans="1:35" ht="51" customHeight="1">
      <c r="A150" s="184" t="s">
        <v>4</v>
      </c>
      <c r="B150" s="185"/>
      <c r="C150" s="186" t="s">
        <v>28</v>
      </c>
      <c r="D150" s="187"/>
      <c r="E150" s="187"/>
      <c r="F150" s="187"/>
      <c r="G150" s="187"/>
      <c r="H150" s="188"/>
      <c r="I150" s="189" t="s">
        <v>5</v>
      </c>
      <c r="J150" s="189"/>
      <c r="K150" s="189" t="s">
        <v>29</v>
      </c>
      <c r="L150" s="189"/>
      <c r="M150" s="189"/>
      <c r="N150" s="189"/>
      <c r="O150" s="189" t="s">
        <v>116</v>
      </c>
      <c r="P150" s="189"/>
      <c r="Q150" s="189"/>
      <c r="R150" s="189"/>
      <c r="S150" s="189"/>
      <c r="T150" s="189" t="s">
        <v>6</v>
      </c>
      <c r="U150" s="189"/>
      <c r="V150" s="189"/>
      <c r="W150" s="189"/>
      <c r="X150" s="189"/>
      <c r="AI150" s="15"/>
    </row>
    <row r="151" spans="1:38" ht="12.75" customHeight="1">
      <c r="A151" s="176">
        <v>1</v>
      </c>
      <c r="B151" s="177"/>
      <c r="C151" s="176">
        <v>2</v>
      </c>
      <c r="D151" s="178"/>
      <c r="E151" s="178"/>
      <c r="F151" s="178"/>
      <c r="G151" s="178"/>
      <c r="H151" s="177"/>
      <c r="I151" s="179">
        <v>3</v>
      </c>
      <c r="J151" s="179"/>
      <c r="K151" s="179">
        <v>4</v>
      </c>
      <c r="L151" s="179"/>
      <c r="M151" s="179"/>
      <c r="N151" s="179"/>
      <c r="O151" s="179">
        <v>5</v>
      </c>
      <c r="P151" s="179"/>
      <c r="Q151" s="179"/>
      <c r="R151" s="179"/>
      <c r="S151" s="179"/>
      <c r="T151" s="180" t="s">
        <v>80</v>
      </c>
      <c r="U151" s="181"/>
      <c r="V151" s="181"/>
      <c r="W151" s="181"/>
      <c r="X151" s="182"/>
      <c r="AI151" s="15"/>
      <c r="AJ151" s="14"/>
      <c r="AL151" s="14"/>
    </row>
    <row r="152" spans="1:38" ht="12.75" customHeight="1">
      <c r="A152" s="167" t="s">
        <v>7</v>
      </c>
      <c r="B152" s="131"/>
      <c r="C152" s="168" t="s">
        <v>86</v>
      </c>
      <c r="D152" s="169"/>
      <c r="E152" s="169"/>
      <c r="F152" s="169"/>
      <c r="G152" s="170"/>
      <c r="H152" s="74" t="s">
        <v>8</v>
      </c>
      <c r="I152" s="163" t="s">
        <v>9</v>
      </c>
      <c r="J152" s="164"/>
      <c r="K152" s="165">
        <f>K138</f>
        <v>78.11</v>
      </c>
      <c r="L152" s="165"/>
      <c r="M152" s="165"/>
      <c r="N152" s="165"/>
      <c r="O152" s="165">
        <f>+O46*2</f>
        <v>6.48</v>
      </c>
      <c r="P152" s="165"/>
      <c r="Q152" s="165"/>
      <c r="R152" s="165"/>
      <c r="S152" s="165"/>
      <c r="T152" s="165">
        <f>K152*O152</f>
        <v>506.15</v>
      </c>
      <c r="U152" s="165"/>
      <c r="V152" s="165"/>
      <c r="W152" s="165"/>
      <c r="X152" s="165"/>
      <c r="AG152" s="157">
        <f>T152+T153</f>
        <v>1329.39</v>
      </c>
      <c r="AI152" s="15"/>
      <c r="AJ152" s="159">
        <v>844.99</v>
      </c>
      <c r="AL152" s="161">
        <f>AG152/AJ152</f>
        <v>1.573</v>
      </c>
    </row>
    <row r="153" spans="1:38" ht="12.75" customHeight="1">
      <c r="A153" s="132"/>
      <c r="B153" s="134"/>
      <c r="C153" s="171"/>
      <c r="D153" s="172"/>
      <c r="E153" s="172"/>
      <c r="F153" s="172"/>
      <c r="G153" s="173"/>
      <c r="H153" s="74" t="s">
        <v>10</v>
      </c>
      <c r="I153" s="163" t="s">
        <v>11</v>
      </c>
      <c r="J153" s="164"/>
      <c r="K153" s="165">
        <f>K139</f>
        <v>1852.05</v>
      </c>
      <c r="L153" s="165"/>
      <c r="M153" s="165"/>
      <c r="N153" s="165"/>
      <c r="O153" s="166">
        <f>O152*O$21</f>
        <v>0.4445</v>
      </c>
      <c r="P153" s="166"/>
      <c r="Q153" s="166"/>
      <c r="R153" s="166"/>
      <c r="S153" s="166"/>
      <c r="T153" s="165">
        <f>K153*O153</f>
        <v>823.24</v>
      </c>
      <c r="U153" s="165"/>
      <c r="V153" s="165"/>
      <c r="W153" s="165"/>
      <c r="X153" s="165"/>
      <c r="AG153" s="158"/>
      <c r="AI153" s="15"/>
      <c r="AJ153" s="160"/>
      <c r="AL153" s="162"/>
    </row>
    <row r="154" spans="1:38" ht="12.75" customHeight="1">
      <c r="A154" s="167" t="s">
        <v>7</v>
      </c>
      <c r="B154" s="131"/>
      <c r="C154" s="168" t="s">
        <v>87</v>
      </c>
      <c r="D154" s="169"/>
      <c r="E154" s="169"/>
      <c r="F154" s="169"/>
      <c r="G154" s="170"/>
      <c r="H154" s="74" t="s">
        <v>8</v>
      </c>
      <c r="I154" s="163" t="s">
        <v>9</v>
      </c>
      <c r="J154" s="164"/>
      <c r="K154" s="165">
        <f>K140</f>
        <v>78.11</v>
      </c>
      <c r="L154" s="165"/>
      <c r="M154" s="165"/>
      <c r="N154" s="165"/>
      <c r="O154" s="165">
        <f>+O152</f>
        <v>6.48</v>
      </c>
      <c r="P154" s="165"/>
      <c r="Q154" s="165"/>
      <c r="R154" s="165"/>
      <c r="S154" s="165"/>
      <c r="T154" s="165">
        <f>K154*O154</f>
        <v>506.15</v>
      </c>
      <c r="U154" s="165"/>
      <c r="V154" s="165"/>
      <c r="W154" s="165"/>
      <c r="X154" s="165"/>
      <c r="AG154" s="157">
        <f>T154+T155</f>
        <v>1268.27</v>
      </c>
      <c r="AI154" s="15"/>
      <c r="AJ154" s="159">
        <v>844.99</v>
      </c>
      <c r="AL154" s="161">
        <f>AG154/AJ154</f>
        <v>1.501</v>
      </c>
    </row>
    <row r="155" spans="1:38" ht="12.75" customHeight="1">
      <c r="A155" s="132"/>
      <c r="B155" s="134"/>
      <c r="C155" s="171"/>
      <c r="D155" s="172"/>
      <c r="E155" s="172"/>
      <c r="F155" s="172"/>
      <c r="G155" s="173"/>
      <c r="H155" s="74" t="s">
        <v>10</v>
      </c>
      <c r="I155" s="163" t="s">
        <v>11</v>
      </c>
      <c r="J155" s="164"/>
      <c r="K155" s="165">
        <f>K141</f>
        <v>1852.05</v>
      </c>
      <c r="L155" s="165"/>
      <c r="M155" s="165"/>
      <c r="N155" s="165"/>
      <c r="O155" s="166">
        <f>O154*O$23</f>
        <v>0.4115</v>
      </c>
      <c r="P155" s="166"/>
      <c r="Q155" s="166"/>
      <c r="R155" s="166"/>
      <c r="S155" s="166"/>
      <c r="T155" s="165">
        <f>K155*O155</f>
        <v>762.12</v>
      </c>
      <c r="U155" s="165"/>
      <c r="V155" s="165"/>
      <c r="W155" s="165"/>
      <c r="X155" s="165"/>
      <c r="AG155" s="158"/>
      <c r="AI155" s="15"/>
      <c r="AJ155" s="160"/>
      <c r="AL155" s="162"/>
    </row>
    <row r="156" spans="1:33" s="24" customFormat="1" ht="30" customHeight="1">
      <c r="A156" s="174" t="s">
        <v>43</v>
      </c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</row>
    <row r="157" spans="1:38" ht="12.75" customHeight="1">
      <c r="A157" s="167" t="s">
        <v>7</v>
      </c>
      <c r="B157" s="131"/>
      <c r="C157" s="168" t="s">
        <v>86</v>
      </c>
      <c r="D157" s="169"/>
      <c r="E157" s="169"/>
      <c r="F157" s="169"/>
      <c r="G157" s="170"/>
      <c r="H157" s="74" t="s">
        <v>8</v>
      </c>
      <c r="I157" s="163" t="s">
        <v>9</v>
      </c>
      <c r="J157" s="164"/>
      <c r="K157" s="165">
        <f>+K152</f>
        <v>78.11</v>
      </c>
      <c r="L157" s="165"/>
      <c r="M157" s="165"/>
      <c r="N157" s="165"/>
      <c r="O157" s="165">
        <f>+O70*2</f>
        <v>5.26</v>
      </c>
      <c r="P157" s="165"/>
      <c r="Q157" s="165"/>
      <c r="R157" s="165"/>
      <c r="S157" s="165"/>
      <c r="T157" s="165">
        <f>K157*O157</f>
        <v>410.86</v>
      </c>
      <c r="U157" s="165"/>
      <c r="V157" s="165"/>
      <c r="W157" s="165"/>
      <c r="X157" s="165"/>
      <c r="AG157" s="157">
        <f>T157+T158</f>
        <v>1079.08</v>
      </c>
      <c r="AI157" s="15"/>
      <c r="AJ157" s="159">
        <v>844.99</v>
      </c>
      <c r="AL157" s="161">
        <f>AG157/AJ157</f>
        <v>1.277</v>
      </c>
    </row>
    <row r="158" spans="1:38" ht="12.75" customHeight="1">
      <c r="A158" s="132"/>
      <c r="B158" s="134"/>
      <c r="C158" s="171"/>
      <c r="D158" s="172"/>
      <c r="E158" s="172"/>
      <c r="F158" s="172"/>
      <c r="G158" s="173"/>
      <c r="H158" s="74" t="s">
        <v>10</v>
      </c>
      <c r="I158" s="163" t="s">
        <v>11</v>
      </c>
      <c r="J158" s="164"/>
      <c r="K158" s="165">
        <f>+K153</f>
        <v>1852.05</v>
      </c>
      <c r="L158" s="165"/>
      <c r="M158" s="165"/>
      <c r="N158" s="165"/>
      <c r="O158" s="166">
        <f>O157*O$21</f>
        <v>0.3608</v>
      </c>
      <c r="P158" s="166"/>
      <c r="Q158" s="166"/>
      <c r="R158" s="166"/>
      <c r="S158" s="166"/>
      <c r="T158" s="165">
        <f>K158*O158</f>
        <v>668.22</v>
      </c>
      <c r="U158" s="165"/>
      <c r="V158" s="165"/>
      <c r="W158" s="165"/>
      <c r="X158" s="165"/>
      <c r="AG158" s="158"/>
      <c r="AI158" s="15"/>
      <c r="AJ158" s="160"/>
      <c r="AL158" s="162"/>
    </row>
    <row r="159" spans="1:38" ht="12.75" customHeight="1">
      <c r="A159" s="167" t="s">
        <v>7</v>
      </c>
      <c r="B159" s="131"/>
      <c r="C159" s="168" t="s">
        <v>87</v>
      </c>
      <c r="D159" s="169"/>
      <c r="E159" s="169"/>
      <c r="F159" s="169"/>
      <c r="G159" s="170"/>
      <c r="H159" s="74" t="s">
        <v>8</v>
      </c>
      <c r="I159" s="163" t="s">
        <v>9</v>
      </c>
      <c r="J159" s="164"/>
      <c r="K159" s="165">
        <f>+K154</f>
        <v>78.11</v>
      </c>
      <c r="L159" s="165"/>
      <c r="M159" s="165"/>
      <c r="N159" s="165"/>
      <c r="O159" s="165">
        <f>+O157</f>
        <v>5.26</v>
      </c>
      <c r="P159" s="165"/>
      <c r="Q159" s="165"/>
      <c r="R159" s="165"/>
      <c r="S159" s="165"/>
      <c r="T159" s="165">
        <f>K159*O159</f>
        <v>410.86</v>
      </c>
      <c r="U159" s="165"/>
      <c r="V159" s="165"/>
      <c r="W159" s="165"/>
      <c r="X159" s="165"/>
      <c r="AG159" s="157">
        <f>T159+T160</f>
        <v>1029.44</v>
      </c>
      <c r="AI159" s="15"/>
      <c r="AJ159" s="159">
        <v>844.99</v>
      </c>
      <c r="AL159" s="161">
        <f>AG159/AJ159</f>
        <v>1.218</v>
      </c>
    </row>
    <row r="160" spans="1:38" ht="12.75" customHeight="1">
      <c r="A160" s="132"/>
      <c r="B160" s="134"/>
      <c r="C160" s="171"/>
      <c r="D160" s="172"/>
      <c r="E160" s="172"/>
      <c r="F160" s="172"/>
      <c r="G160" s="173"/>
      <c r="H160" s="74" t="s">
        <v>10</v>
      </c>
      <c r="I160" s="163" t="s">
        <v>11</v>
      </c>
      <c r="J160" s="164"/>
      <c r="K160" s="165">
        <f>+K155</f>
        <v>1852.05</v>
      </c>
      <c r="L160" s="165"/>
      <c r="M160" s="165"/>
      <c r="N160" s="165"/>
      <c r="O160" s="166">
        <f>O159*O$23</f>
        <v>0.334</v>
      </c>
      <c r="P160" s="166"/>
      <c r="Q160" s="166"/>
      <c r="R160" s="166"/>
      <c r="S160" s="166"/>
      <c r="T160" s="165">
        <f>K160*O160</f>
        <v>618.58</v>
      </c>
      <c r="U160" s="165"/>
      <c r="V160" s="165"/>
      <c r="W160" s="165"/>
      <c r="X160" s="165"/>
      <c r="AG160" s="158"/>
      <c r="AI160" s="15"/>
      <c r="AJ160" s="160"/>
      <c r="AL160" s="162"/>
    </row>
    <row r="161" spans="1:39" ht="25.5" customHeight="1">
      <c r="A161" s="174" t="s">
        <v>48</v>
      </c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9"/>
      <c r="AG161" s="37"/>
      <c r="AL161" s="38" t="s">
        <v>117</v>
      </c>
      <c r="AM161" s="39" t="s">
        <v>118</v>
      </c>
    </row>
    <row r="162" spans="1:38" ht="12.75" customHeight="1">
      <c r="A162" s="167" t="s">
        <v>7</v>
      </c>
      <c r="B162" s="131"/>
      <c r="C162" s="168" t="s">
        <v>86</v>
      </c>
      <c r="D162" s="169"/>
      <c r="E162" s="169"/>
      <c r="F162" s="169"/>
      <c r="G162" s="170"/>
      <c r="H162" s="74" t="s">
        <v>8</v>
      </c>
      <c r="I162" s="163" t="s">
        <v>9</v>
      </c>
      <c r="J162" s="164"/>
      <c r="K162" s="165">
        <f>+K157</f>
        <v>78.11</v>
      </c>
      <c r="L162" s="165"/>
      <c r="M162" s="165"/>
      <c r="N162" s="165"/>
      <c r="O162" s="165">
        <f>+O130*2</f>
        <v>1.1</v>
      </c>
      <c r="P162" s="165"/>
      <c r="Q162" s="165"/>
      <c r="R162" s="165"/>
      <c r="S162" s="165"/>
      <c r="T162" s="165">
        <f>K162*O162</f>
        <v>85.92</v>
      </c>
      <c r="U162" s="165"/>
      <c r="V162" s="165"/>
      <c r="W162" s="165"/>
      <c r="X162" s="165"/>
      <c r="AG162" s="157">
        <f>T162+T163</f>
        <v>225.75</v>
      </c>
      <c r="AI162" s="15"/>
      <c r="AJ162" s="159">
        <v>844.99</v>
      </c>
      <c r="AL162" s="161">
        <f>AG162/AJ162</f>
        <v>0.267</v>
      </c>
    </row>
    <row r="163" spans="1:38" ht="12.75" customHeight="1">
      <c r="A163" s="132"/>
      <c r="B163" s="134"/>
      <c r="C163" s="171"/>
      <c r="D163" s="172"/>
      <c r="E163" s="172"/>
      <c r="F163" s="172"/>
      <c r="G163" s="173"/>
      <c r="H163" s="74" t="s">
        <v>10</v>
      </c>
      <c r="I163" s="163" t="s">
        <v>11</v>
      </c>
      <c r="J163" s="164"/>
      <c r="K163" s="165">
        <f>+K158</f>
        <v>1852.05</v>
      </c>
      <c r="L163" s="165"/>
      <c r="M163" s="165"/>
      <c r="N163" s="165"/>
      <c r="O163" s="166">
        <f>O162*O$21</f>
        <v>0.0755</v>
      </c>
      <c r="P163" s="166"/>
      <c r="Q163" s="166"/>
      <c r="R163" s="166"/>
      <c r="S163" s="166"/>
      <c r="T163" s="165">
        <f>K163*O163</f>
        <v>139.83</v>
      </c>
      <c r="U163" s="165"/>
      <c r="V163" s="165"/>
      <c r="W163" s="165"/>
      <c r="X163" s="165"/>
      <c r="AG163" s="158"/>
      <c r="AI163" s="15"/>
      <c r="AJ163" s="160"/>
      <c r="AL163" s="162"/>
    </row>
    <row r="164" spans="1:38" ht="12.75" customHeight="1">
      <c r="A164" s="167" t="s">
        <v>7</v>
      </c>
      <c r="B164" s="131"/>
      <c r="C164" s="168" t="s">
        <v>87</v>
      </c>
      <c r="D164" s="169"/>
      <c r="E164" s="169"/>
      <c r="F164" s="169"/>
      <c r="G164" s="170"/>
      <c r="H164" s="74" t="s">
        <v>8</v>
      </c>
      <c r="I164" s="163" t="s">
        <v>9</v>
      </c>
      <c r="J164" s="164"/>
      <c r="K164" s="165">
        <f>+K159</f>
        <v>78.11</v>
      </c>
      <c r="L164" s="165"/>
      <c r="M164" s="165"/>
      <c r="N164" s="165"/>
      <c r="O164" s="165">
        <f>+O162</f>
        <v>1.1</v>
      </c>
      <c r="P164" s="165"/>
      <c r="Q164" s="165"/>
      <c r="R164" s="165"/>
      <c r="S164" s="165"/>
      <c r="T164" s="165">
        <f>K164*O164</f>
        <v>85.92</v>
      </c>
      <c r="U164" s="165"/>
      <c r="V164" s="165"/>
      <c r="W164" s="165"/>
      <c r="X164" s="165"/>
      <c r="AG164" s="157">
        <f>T164+T165</f>
        <v>215.38</v>
      </c>
      <c r="AI164" s="15"/>
      <c r="AJ164" s="159">
        <v>844.99</v>
      </c>
      <c r="AL164" s="161">
        <f>AG164/AJ164</f>
        <v>0.255</v>
      </c>
    </row>
    <row r="165" spans="1:38" ht="12.75" customHeight="1">
      <c r="A165" s="132"/>
      <c r="B165" s="134"/>
      <c r="C165" s="171"/>
      <c r="D165" s="172"/>
      <c r="E165" s="172"/>
      <c r="F165" s="172"/>
      <c r="G165" s="173"/>
      <c r="H165" s="74" t="s">
        <v>10</v>
      </c>
      <c r="I165" s="163" t="s">
        <v>11</v>
      </c>
      <c r="J165" s="164"/>
      <c r="K165" s="165">
        <f>+K160</f>
        <v>1852.05</v>
      </c>
      <c r="L165" s="165"/>
      <c r="M165" s="165"/>
      <c r="N165" s="165"/>
      <c r="O165" s="166">
        <f>O164*O$23</f>
        <v>0.0699</v>
      </c>
      <c r="P165" s="166"/>
      <c r="Q165" s="166"/>
      <c r="R165" s="166"/>
      <c r="S165" s="166"/>
      <c r="T165" s="165">
        <f>K165*O165</f>
        <v>129.46</v>
      </c>
      <c r="U165" s="165"/>
      <c r="V165" s="165"/>
      <c r="W165" s="165"/>
      <c r="X165" s="165"/>
      <c r="AG165" s="158"/>
      <c r="AI165" s="15"/>
      <c r="AJ165" s="160"/>
      <c r="AL165" s="162"/>
    </row>
    <row r="166" spans="1:33" s="24" customFormat="1" ht="25.5" customHeight="1">
      <c r="A166" s="174" t="s">
        <v>49</v>
      </c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</row>
    <row r="167" spans="1:38" ht="12.75" customHeight="1">
      <c r="A167" s="167" t="s">
        <v>7</v>
      </c>
      <c r="B167" s="131"/>
      <c r="C167" s="168" t="s">
        <v>86</v>
      </c>
      <c r="D167" s="169"/>
      <c r="E167" s="169"/>
      <c r="F167" s="169"/>
      <c r="G167" s="170"/>
      <c r="H167" s="74" t="s">
        <v>8</v>
      </c>
      <c r="I167" s="163" t="s">
        <v>9</v>
      </c>
      <c r="J167" s="164"/>
      <c r="K167" s="165">
        <f>+K162</f>
        <v>78.11</v>
      </c>
      <c r="L167" s="165"/>
      <c r="M167" s="165"/>
      <c r="N167" s="165"/>
      <c r="O167" s="165">
        <f>+O142*2</f>
        <v>3.82</v>
      </c>
      <c r="P167" s="165"/>
      <c r="Q167" s="165"/>
      <c r="R167" s="165"/>
      <c r="S167" s="165"/>
      <c r="T167" s="165">
        <f>K167*O167</f>
        <v>298.38</v>
      </c>
      <c r="U167" s="165"/>
      <c r="V167" s="165"/>
      <c r="W167" s="165"/>
      <c r="X167" s="165"/>
      <c r="AG167" s="157">
        <f>T167+T168</f>
        <v>783.8</v>
      </c>
      <c r="AI167" s="15"/>
      <c r="AJ167" s="159">
        <v>844.99</v>
      </c>
      <c r="AL167" s="161">
        <f>AG167/AJ167</f>
        <v>0.928</v>
      </c>
    </row>
    <row r="168" spans="1:38" ht="12.75" customHeight="1">
      <c r="A168" s="132"/>
      <c r="B168" s="134"/>
      <c r="C168" s="171"/>
      <c r="D168" s="172"/>
      <c r="E168" s="172"/>
      <c r="F168" s="172"/>
      <c r="G168" s="173"/>
      <c r="H168" s="74" t="s">
        <v>10</v>
      </c>
      <c r="I168" s="163" t="s">
        <v>11</v>
      </c>
      <c r="J168" s="164"/>
      <c r="K168" s="165">
        <f>+K163</f>
        <v>1852.05</v>
      </c>
      <c r="L168" s="165"/>
      <c r="M168" s="165"/>
      <c r="N168" s="165"/>
      <c r="O168" s="166">
        <f>O167*O$21</f>
        <v>0.2621</v>
      </c>
      <c r="P168" s="166"/>
      <c r="Q168" s="166"/>
      <c r="R168" s="166"/>
      <c r="S168" s="166"/>
      <c r="T168" s="165">
        <f>K168*O168</f>
        <v>485.42</v>
      </c>
      <c r="U168" s="165"/>
      <c r="V168" s="165"/>
      <c r="W168" s="165"/>
      <c r="X168" s="165"/>
      <c r="AG168" s="158"/>
      <c r="AI168" s="15"/>
      <c r="AJ168" s="160"/>
      <c r="AL168" s="162"/>
    </row>
    <row r="169" spans="1:38" ht="12.75" customHeight="1">
      <c r="A169" s="167" t="s">
        <v>7</v>
      </c>
      <c r="B169" s="131"/>
      <c r="C169" s="168" t="s">
        <v>87</v>
      </c>
      <c r="D169" s="169"/>
      <c r="E169" s="169"/>
      <c r="F169" s="169"/>
      <c r="G169" s="170"/>
      <c r="H169" s="74" t="s">
        <v>8</v>
      </c>
      <c r="I169" s="163" t="s">
        <v>9</v>
      </c>
      <c r="J169" s="164"/>
      <c r="K169" s="165">
        <f>+K164</f>
        <v>78.11</v>
      </c>
      <c r="L169" s="165"/>
      <c r="M169" s="165"/>
      <c r="N169" s="165"/>
      <c r="O169" s="165">
        <f>+O167</f>
        <v>3.82</v>
      </c>
      <c r="P169" s="165"/>
      <c r="Q169" s="165"/>
      <c r="R169" s="165"/>
      <c r="S169" s="165"/>
      <c r="T169" s="165">
        <f>K169*O169</f>
        <v>298.38</v>
      </c>
      <c r="U169" s="165"/>
      <c r="V169" s="165"/>
      <c r="W169" s="165"/>
      <c r="X169" s="165"/>
      <c r="AG169" s="157">
        <f>T169+T170</f>
        <v>747.69</v>
      </c>
      <c r="AI169" s="15"/>
      <c r="AJ169" s="159">
        <v>844.99</v>
      </c>
      <c r="AL169" s="161">
        <f>AG169/AJ169</f>
        <v>0.885</v>
      </c>
    </row>
    <row r="170" spans="1:38" ht="12.75" customHeight="1">
      <c r="A170" s="132"/>
      <c r="B170" s="134"/>
      <c r="C170" s="171"/>
      <c r="D170" s="172"/>
      <c r="E170" s="172"/>
      <c r="F170" s="172"/>
      <c r="G170" s="173"/>
      <c r="H170" s="74" t="s">
        <v>10</v>
      </c>
      <c r="I170" s="163" t="s">
        <v>11</v>
      </c>
      <c r="J170" s="164"/>
      <c r="K170" s="165">
        <f>+K165</f>
        <v>1852.05</v>
      </c>
      <c r="L170" s="165"/>
      <c r="M170" s="165"/>
      <c r="N170" s="165"/>
      <c r="O170" s="166">
        <f>O169*O$23</f>
        <v>0.2426</v>
      </c>
      <c r="P170" s="166"/>
      <c r="Q170" s="166"/>
      <c r="R170" s="166"/>
      <c r="S170" s="166"/>
      <c r="T170" s="165">
        <f>K170*O170</f>
        <v>449.31</v>
      </c>
      <c r="U170" s="165"/>
      <c r="V170" s="165"/>
      <c r="W170" s="165"/>
      <c r="X170" s="165"/>
      <c r="AG170" s="158"/>
      <c r="AI170" s="15"/>
      <c r="AJ170" s="160"/>
      <c r="AL170" s="162"/>
    </row>
    <row r="171" spans="1:38" ht="0.75" customHeight="1">
      <c r="A171" s="32"/>
      <c r="B171" s="32"/>
      <c r="C171" s="76"/>
      <c r="D171" s="76"/>
      <c r="E171" s="76"/>
      <c r="F171" s="76"/>
      <c r="G171" s="76"/>
      <c r="I171" s="14"/>
      <c r="J171" s="14"/>
      <c r="K171" s="77"/>
      <c r="L171" s="77"/>
      <c r="M171" s="77"/>
      <c r="N171" s="77"/>
      <c r="O171" s="78"/>
      <c r="P171" s="78"/>
      <c r="Q171" s="78"/>
      <c r="R171" s="78"/>
      <c r="S171" s="78"/>
      <c r="T171" s="77"/>
      <c r="U171" s="77"/>
      <c r="V171" s="77"/>
      <c r="W171" s="77"/>
      <c r="X171" s="77"/>
      <c r="AG171" s="79"/>
      <c r="AJ171" s="80"/>
      <c r="AL171" s="81"/>
    </row>
    <row r="172" spans="1:35" s="5" customFormat="1" ht="15">
      <c r="A172" s="183" t="s">
        <v>119</v>
      </c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75"/>
      <c r="AG172" s="75"/>
      <c r="AH172"/>
      <c r="AI172" s="20"/>
    </row>
    <row r="173" spans="1:33" s="24" customFormat="1" ht="27" customHeight="1">
      <c r="A173" s="174" t="s">
        <v>41</v>
      </c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23"/>
      <c r="AG173" s="23"/>
    </row>
    <row r="174" spans="1:35" ht="51" customHeight="1">
      <c r="A174" s="184" t="s">
        <v>4</v>
      </c>
      <c r="B174" s="185"/>
      <c r="C174" s="186" t="s">
        <v>28</v>
      </c>
      <c r="D174" s="187"/>
      <c r="E174" s="187"/>
      <c r="F174" s="187"/>
      <c r="G174" s="187"/>
      <c r="H174" s="188"/>
      <c r="I174" s="189" t="s">
        <v>5</v>
      </c>
      <c r="J174" s="189"/>
      <c r="K174" s="189" t="s">
        <v>29</v>
      </c>
      <c r="L174" s="189"/>
      <c r="M174" s="189"/>
      <c r="N174" s="189"/>
      <c r="O174" s="189" t="str">
        <f>+O150</f>
        <v>Объем теплоносителя, Гкал на нагрев, (м3, Гкал)</v>
      </c>
      <c r="P174" s="189"/>
      <c r="Q174" s="189"/>
      <c r="R174" s="189"/>
      <c r="S174" s="189"/>
      <c r="T174" s="189" t="s">
        <v>6</v>
      </c>
      <c r="U174" s="189"/>
      <c r="V174" s="189"/>
      <c r="W174" s="189"/>
      <c r="X174" s="189"/>
      <c r="AI174" s="15"/>
    </row>
    <row r="175" spans="1:38" ht="12.75" customHeight="1">
      <c r="A175" s="176">
        <v>1</v>
      </c>
      <c r="B175" s="177"/>
      <c r="C175" s="176">
        <v>2</v>
      </c>
      <c r="D175" s="178"/>
      <c r="E175" s="178"/>
      <c r="F175" s="178"/>
      <c r="G175" s="178"/>
      <c r="H175" s="177"/>
      <c r="I175" s="179">
        <v>3</v>
      </c>
      <c r="J175" s="179"/>
      <c r="K175" s="179">
        <v>4</v>
      </c>
      <c r="L175" s="179"/>
      <c r="M175" s="179"/>
      <c r="N175" s="179"/>
      <c r="O175" s="179">
        <v>5</v>
      </c>
      <c r="P175" s="179"/>
      <c r="Q175" s="179"/>
      <c r="R175" s="179"/>
      <c r="S175" s="179"/>
      <c r="T175" s="180" t="s">
        <v>80</v>
      </c>
      <c r="U175" s="181"/>
      <c r="V175" s="181"/>
      <c r="W175" s="181"/>
      <c r="X175" s="182"/>
      <c r="AI175" s="15"/>
      <c r="AJ175" s="14"/>
      <c r="AL175" s="14"/>
    </row>
    <row r="176" spans="1:38" ht="12.75" customHeight="1">
      <c r="A176" s="167" t="s">
        <v>7</v>
      </c>
      <c r="B176" s="131"/>
      <c r="C176" s="168" t="s">
        <v>86</v>
      </c>
      <c r="D176" s="169"/>
      <c r="E176" s="169"/>
      <c r="F176" s="169"/>
      <c r="G176" s="170"/>
      <c r="H176" s="74" t="s">
        <v>8</v>
      </c>
      <c r="I176" s="163" t="s">
        <v>9</v>
      </c>
      <c r="J176" s="164"/>
      <c r="K176" s="165">
        <f>K162</f>
        <v>78.11</v>
      </c>
      <c r="L176" s="165"/>
      <c r="M176" s="165"/>
      <c r="N176" s="165"/>
      <c r="O176" s="165">
        <f>+O46*3</f>
        <v>9.72</v>
      </c>
      <c r="P176" s="165"/>
      <c r="Q176" s="165"/>
      <c r="R176" s="165"/>
      <c r="S176" s="165"/>
      <c r="T176" s="165">
        <f>K176*O176</f>
        <v>759.23</v>
      </c>
      <c r="U176" s="165"/>
      <c r="V176" s="165"/>
      <c r="W176" s="165"/>
      <c r="X176" s="165"/>
      <c r="AG176" s="157">
        <f>T176+T177</f>
        <v>1994.18</v>
      </c>
      <c r="AI176" s="15"/>
      <c r="AJ176" s="159">
        <v>844.99</v>
      </c>
      <c r="AL176" s="161">
        <f>AG176/AJ176</f>
        <v>2.36</v>
      </c>
    </row>
    <row r="177" spans="1:38" ht="12.75" customHeight="1">
      <c r="A177" s="132"/>
      <c r="B177" s="134"/>
      <c r="C177" s="171"/>
      <c r="D177" s="172"/>
      <c r="E177" s="172"/>
      <c r="F177" s="172"/>
      <c r="G177" s="173"/>
      <c r="H177" s="74" t="s">
        <v>10</v>
      </c>
      <c r="I177" s="163" t="s">
        <v>11</v>
      </c>
      <c r="J177" s="164"/>
      <c r="K177" s="165">
        <f>K163</f>
        <v>1852.05</v>
      </c>
      <c r="L177" s="165"/>
      <c r="M177" s="165"/>
      <c r="N177" s="165"/>
      <c r="O177" s="166">
        <f>O176*O$21</f>
        <v>0.6668</v>
      </c>
      <c r="P177" s="166"/>
      <c r="Q177" s="166"/>
      <c r="R177" s="166"/>
      <c r="S177" s="166"/>
      <c r="T177" s="165">
        <f>K177*O177</f>
        <v>1234.95</v>
      </c>
      <c r="U177" s="165"/>
      <c r="V177" s="165"/>
      <c r="W177" s="165"/>
      <c r="X177" s="165"/>
      <c r="AG177" s="158"/>
      <c r="AI177" s="15"/>
      <c r="AJ177" s="160"/>
      <c r="AL177" s="162"/>
    </row>
    <row r="178" spans="1:38" ht="12.75" customHeight="1">
      <c r="A178" s="167" t="s">
        <v>7</v>
      </c>
      <c r="B178" s="131"/>
      <c r="C178" s="168" t="s">
        <v>87</v>
      </c>
      <c r="D178" s="169"/>
      <c r="E178" s="169"/>
      <c r="F178" s="169"/>
      <c r="G178" s="170"/>
      <c r="H178" s="74" t="s">
        <v>8</v>
      </c>
      <c r="I178" s="163" t="s">
        <v>9</v>
      </c>
      <c r="J178" s="164"/>
      <c r="K178" s="165">
        <f>K164</f>
        <v>78.11</v>
      </c>
      <c r="L178" s="165"/>
      <c r="M178" s="165"/>
      <c r="N178" s="165"/>
      <c r="O178" s="165">
        <f>+O176</f>
        <v>9.72</v>
      </c>
      <c r="P178" s="165"/>
      <c r="Q178" s="165"/>
      <c r="R178" s="165"/>
      <c r="S178" s="165"/>
      <c r="T178" s="165">
        <f>K178*O178</f>
        <v>759.23</v>
      </c>
      <c r="U178" s="165"/>
      <c r="V178" s="165"/>
      <c r="W178" s="165"/>
      <c r="X178" s="165"/>
      <c r="AG178" s="157">
        <f>T178+T179</f>
        <v>1902.32</v>
      </c>
      <c r="AI178" s="15"/>
      <c r="AJ178" s="159">
        <v>844.99</v>
      </c>
      <c r="AL178" s="161">
        <f>AG178/AJ178</f>
        <v>2.251</v>
      </c>
    </row>
    <row r="179" spans="1:38" ht="12.75" customHeight="1">
      <c r="A179" s="132"/>
      <c r="B179" s="134"/>
      <c r="C179" s="171"/>
      <c r="D179" s="172"/>
      <c r="E179" s="172"/>
      <c r="F179" s="172"/>
      <c r="G179" s="173"/>
      <c r="H179" s="74" t="s">
        <v>10</v>
      </c>
      <c r="I179" s="163" t="s">
        <v>11</v>
      </c>
      <c r="J179" s="164"/>
      <c r="K179" s="165">
        <f>K165</f>
        <v>1852.05</v>
      </c>
      <c r="L179" s="165"/>
      <c r="M179" s="165"/>
      <c r="N179" s="165"/>
      <c r="O179" s="166">
        <f>O178*O$23</f>
        <v>0.6172</v>
      </c>
      <c r="P179" s="166"/>
      <c r="Q179" s="166"/>
      <c r="R179" s="166"/>
      <c r="S179" s="166"/>
      <c r="T179" s="165">
        <f>K179*O179</f>
        <v>1143.09</v>
      </c>
      <c r="U179" s="165"/>
      <c r="V179" s="165"/>
      <c r="W179" s="165"/>
      <c r="X179" s="165"/>
      <c r="AG179" s="158"/>
      <c r="AI179" s="15"/>
      <c r="AJ179" s="160"/>
      <c r="AL179" s="162"/>
    </row>
    <row r="180" spans="1:33" s="24" customFormat="1" ht="30" customHeight="1">
      <c r="A180" s="174" t="s">
        <v>43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</row>
    <row r="181" spans="1:38" ht="12.75" customHeight="1">
      <c r="A181" s="167" t="s">
        <v>7</v>
      </c>
      <c r="B181" s="131"/>
      <c r="C181" s="168" t="s">
        <v>86</v>
      </c>
      <c r="D181" s="169"/>
      <c r="E181" s="169"/>
      <c r="F181" s="169"/>
      <c r="G181" s="170"/>
      <c r="H181" s="74" t="s">
        <v>8</v>
      </c>
      <c r="I181" s="163" t="s">
        <v>9</v>
      </c>
      <c r="J181" s="164"/>
      <c r="K181" s="165">
        <f>+K176</f>
        <v>78.11</v>
      </c>
      <c r="L181" s="165"/>
      <c r="M181" s="165"/>
      <c r="N181" s="165"/>
      <c r="O181" s="165">
        <f>+O70*3</f>
        <v>7.89</v>
      </c>
      <c r="P181" s="165"/>
      <c r="Q181" s="165"/>
      <c r="R181" s="165"/>
      <c r="S181" s="165"/>
      <c r="T181" s="165">
        <f>K181*O181</f>
        <v>616.29</v>
      </c>
      <c r="U181" s="165"/>
      <c r="V181" s="165"/>
      <c r="W181" s="165"/>
      <c r="X181" s="165"/>
      <c r="AG181" s="157">
        <f>T181+T182</f>
        <v>1618.8</v>
      </c>
      <c r="AI181" s="15"/>
      <c r="AJ181" s="159">
        <v>844.99</v>
      </c>
      <c r="AL181" s="161">
        <f>AG181/AJ181</f>
        <v>1.916</v>
      </c>
    </row>
    <row r="182" spans="1:38" ht="12.75" customHeight="1">
      <c r="A182" s="132"/>
      <c r="B182" s="134"/>
      <c r="C182" s="171"/>
      <c r="D182" s="172"/>
      <c r="E182" s="172"/>
      <c r="F182" s="172"/>
      <c r="G182" s="173"/>
      <c r="H182" s="74" t="s">
        <v>10</v>
      </c>
      <c r="I182" s="163" t="s">
        <v>11</v>
      </c>
      <c r="J182" s="164"/>
      <c r="K182" s="165">
        <f>+K177</f>
        <v>1852.05</v>
      </c>
      <c r="L182" s="165"/>
      <c r="M182" s="165"/>
      <c r="N182" s="165"/>
      <c r="O182" s="166">
        <f>O181*O$21</f>
        <v>0.5413</v>
      </c>
      <c r="P182" s="166"/>
      <c r="Q182" s="166"/>
      <c r="R182" s="166"/>
      <c r="S182" s="166"/>
      <c r="T182" s="165">
        <f>K182*O182</f>
        <v>1002.51</v>
      </c>
      <c r="U182" s="165"/>
      <c r="V182" s="165"/>
      <c r="W182" s="165"/>
      <c r="X182" s="165"/>
      <c r="AG182" s="158"/>
      <c r="AI182" s="15"/>
      <c r="AJ182" s="160"/>
      <c r="AL182" s="162"/>
    </row>
    <row r="183" spans="1:38" ht="12.75" customHeight="1">
      <c r="A183" s="167" t="s">
        <v>7</v>
      </c>
      <c r="B183" s="131"/>
      <c r="C183" s="168" t="s">
        <v>87</v>
      </c>
      <c r="D183" s="169"/>
      <c r="E183" s="169"/>
      <c r="F183" s="169"/>
      <c r="G183" s="170"/>
      <c r="H183" s="74" t="s">
        <v>8</v>
      </c>
      <c r="I183" s="163" t="s">
        <v>9</v>
      </c>
      <c r="J183" s="164"/>
      <c r="K183" s="165">
        <f>+K178</f>
        <v>78.11</v>
      </c>
      <c r="L183" s="165"/>
      <c r="M183" s="165"/>
      <c r="N183" s="165"/>
      <c r="O183" s="165">
        <f>+O181</f>
        <v>7.89</v>
      </c>
      <c r="P183" s="165"/>
      <c r="Q183" s="165"/>
      <c r="R183" s="165"/>
      <c r="S183" s="165"/>
      <c r="T183" s="165">
        <f>K183*O183</f>
        <v>616.29</v>
      </c>
      <c r="U183" s="165"/>
      <c r="V183" s="165"/>
      <c r="W183" s="165"/>
      <c r="X183" s="165"/>
      <c r="AG183" s="157">
        <f>T183+T184</f>
        <v>1544.17</v>
      </c>
      <c r="AI183" s="15"/>
      <c r="AJ183" s="159">
        <v>844.99</v>
      </c>
      <c r="AL183" s="161">
        <f>AG183/AJ183</f>
        <v>1.827</v>
      </c>
    </row>
    <row r="184" spans="1:38" ht="12.75" customHeight="1">
      <c r="A184" s="132"/>
      <c r="B184" s="134"/>
      <c r="C184" s="171"/>
      <c r="D184" s="172"/>
      <c r="E184" s="172"/>
      <c r="F184" s="172"/>
      <c r="G184" s="173"/>
      <c r="H184" s="74" t="s">
        <v>10</v>
      </c>
      <c r="I184" s="163" t="s">
        <v>11</v>
      </c>
      <c r="J184" s="164"/>
      <c r="K184" s="165">
        <f>+K179</f>
        <v>1852.05</v>
      </c>
      <c r="L184" s="165"/>
      <c r="M184" s="165"/>
      <c r="N184" s="165"/>
      <c r="O184" s="166">
        <f>O183*O$23</f>
        <v>0.501</v>
      </c>
      <c r="P184" s="166"/>
      <c r="Q184" s="166"/>
      <c r="R184" s="166"/>
      <c r="S184" s="166"/>
      <c r="T184" s="165">
        <f>K184*O184</f>
        <v>927.88</v>
      </c>
      <c r="U184" s="165"/>
      <c r="V184" s="165"/>
      <c r="W184" s="165"/>
      <c r="X184" s="165"/>
      <c r="AG184" s="158"/>
      <c r="AI184" s="15"/>
      <c r="AJ184" s="160"/>
      <c r="AL184" s="162"/>
    </row>
    <row r="185" spans="1:39" ht="25.5" customHeight="1">
      <c r="A185" s="174" t="s">
        <v>48</v>
      </c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9"/>
      <c r="AG185" s="37"/>
      <c r="AL185" s="38" t="s">
        <v>117</v>
      </c>
      <c r="AM185" s="39" t="s">
        <v>118</v>
      </c>
    </row>
    <row r="186" spans="1:38" ht="12.75" customHeight="1">
      <c r="A186" s="167" t="s">
        <v>7</v>
      </c>
      <c r="B186" s="131"/>
      <c r="C186" s="168" t="s">
        <v>86</v>
      </c>
      <c r="D186" s="169"/>
      <c r="E186" s="169"/>
      <c r="F186" s="169"/>
      <c r="G186" s="170"/>
      <c r="H186" s="74" t="s">
        <v>8</v>
      </c>
      <c r="I186" s="163" t="s">
        <v>9</v>
      </c>
      <c r="J186" s="164"/>
      <c r="K186" s="165">
        <f>+K181</f>
        <v>78.11</v>
      </c>
      <c r="L186" s="165"/>
      <c r="M186" s="165"/>
      <c r="N186" s="165"/>
      <c r="O186" s="165">
        <f>+O130*3</f>
        <v>1.65</v>
      </c>
      <c r="P186" s="165"/>
      <c r="Q186" s="165"/>
      <c r="R186" s="165"/>
      <c r="S186" s="165"/>
      <c r="T186" s="165">
        <f>K186*O186</f>
        <v>128.88</v>
      </c>
      <c r="U186" s="165"/>
      <c r="V186" s="165"/>
      <c r="W186" s="165"/>
      <c r="X186" s="165"/>
      <c r="AG186" s="157">
        <f>T186+T187</f>
        <v>338.53</v>
      </c>
      <c r="AI186" s="15"/>
      <c r="AJ186" s="159">
        <v>844.99</v>
      </c>
      <c r="AL186" s="161">
        <f>AG186/AJ186</f>
        <v>0.401</v>
      </c>
    </row>
    <row r="187" spans="1:38" ht="12.75" customHeight="1">
      <c r="A187" s="132"/>
      <c r="B187" s="134"/>
      <c r="C187" s="171"/>
      <c r="D187" s="172"/>
      <c r="E187" s="172"/>
      <c r="F187" s="172"/>
      <c r="G187" s="173"/>
      <c r="H187" s="74" t="s">
        <v>10</v>
      </c>
      <c r="I187" s="163" t="s">
        <v>11</v>
      </c>
      <c r="J187" s="164"/>
      <c r="K187" s="165">
        <f>+K182</f>
        <v>1852.05</v>
      </c>
      <c r="L187" s="165"/>
      <c r="M187" s="165"/>
      <c r="N187" s="165"/>
      <c r="O187" s="166">
        <f>O186*O$21</f>
        <v>0.1132</v>
      </c>
      <c r="P187" s="166"/>
      <c r="Q187" s="166"/>
      <c r="R187" s="166"/>
      <c r="S187" s="166"/>
      <c r="T187" s="165">
        <f>K187*O187</f>
        <v>209.65</v>
      </c>
      <c r="U187" s="165"/>
      <c r="V187" s="165"/>
      <c r="W187" s="165"/>
      <c r="X187" s="165"/>
      <c r="AG187" s="158"/>
      <c r="AI187" s="15"/>
      <c r="AJ187" s="160"/>
      <c r="AL187" s="162"/>
    </row>
    <row r="188" spans="1:38" ht="12.75" customHeight="1">
      <c r="A188" s="167" t="s">
        <v>7</v>
      </c>
      <c r="B188" s="131"/>
      <c r="C188" s="168" t="s">
        <v>87</v>
      </c>
      <c r="D188" s="169"/>
      <c r="E188" s="169"/>
      <c r="F188" s="169"/>
      <c r="G188" s="170"/>
      <c r="H188" s="74" t="s">
        <v>8</v>
      </c>
      <c r="I188" s="163" t="s">
        <v>9</v>
      </c>
      <c r="J188" s="164"/>
      <c r="K188" s="165">
        <f>+K183</f>
        <v>78.11</v>
      </c>
      <c r="L188" s="165"/>
      <c r="M188" s="165"/>
      <c r="N188" s="165"/>
      <c r="O188" s="165">
        <f>+O186</f>
        <v>1.65</v>
      </c>
      <c r="P188" s="165"/>
      <c r="Q188" s="165"/>
      <c r="R188" s="165"/>
      <c r="S188" s="165"/>
      <c r="T188" s="165">
        <f>K188*O188</f>
        <v>128.88</v>
      </c>
      <c r="U188" s="165"/>
      <c r="V188" s="165"/>
      <c r="W188" s="165"/>
      <c r="X188" s="165"/>
      <c r="AG188" s="157">
        <f>T188+T189</f>
        <v>322.97</v>
      </c>
      <c r="AI188" s="15"/>
      <c r="AJ188" s="159">
        <v>844.99</v>
      </c>
      <c r="AL188" s="161">
        <f>AG188/AJ188</f>
        <v>0.382</v>
      </c>
    </row>
    <row r="189" spans="1:38" ht="12.75" customHeight="1">
      <c r="A189" s="132"/>
      <c r="B189" s="134"/>
      <c r="C189" s="171"/>
      <c r="D189" s="172"/>
      <c r="E189" s="172"/>
      <c r="F189" s="172"/>
      <c r="G189" s="173"/>
      <c r="H189" s="74" t="s">
        <v>10</v>
      </c>
      <c r="I189" s="163" t="s">
        <v>11</v>
      </c>
      <c r="J189" s="164"/>
      <c r="K189" s="165">
        <f>+K184</f>
        <v>1852.05</v>
      </c>
      <c r="L189" s="165"/>
      <c r="M189" s="165"/>
      <c r="N189" s="165"/>
      <c r="O189" s="166">
        <f>O188*O$23</f>
        <v>0.1048</v>
      </c>
      <c r="P189" s="166"/>
      <c r="Q189" s="166"/>
      <c r="R189" s="166"/>
      <c r="S189" s="166"/>
      <c r="T189" s="165">
        <f>K189*O189</f>
        <v>194.09</v>
      </c>
      <c r="U189" s="165"/>
      <c r="V189" s="165"/>
      <c r="W189" s="165"/>
      <c r="X189" s="165"/>
      <c r="AG189" s="158"/>
      <c r="AI189" s="15"/>
      <c r="AJ189" s="160"/>
      <c r="AL189" s="162"/>
    </row>
    <row r="190" spans="1:33" s="24" customFormat="1" ht="25.5" customHeight="1">
      <c r="A190" s="174" t="s">
        <v>49</v>
      </c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</row>
    <row r="191" spans="1:38" ht="12.75" customHeight="1">
      <c r="A191" s="167" t="s">
        <v>7</v>
      </c>
      <c r="B191" s="131"/>
      <c r="C191" s="168" t="s">
        <v>86</v>
      </c>
      <c r="D191" s="169"/>
      <c r="E191" s="169"/>
      <c r="F191" s="169"/>
      <c r="G191" s="170"/>
      <c r="H191" s="74" t="s">
        <v>8</v>
      </c>
      <c r="I191" s="163" t="s">
        <v>9</v>
      </c>
      <c r="J191" s="164"/>
      <c r="K191" s="165">
        <f>+K186</f>
        <v>78.11</v>
      </c>
      <c r="L191" s="165"/>
      <c r="M191" s="165"/>
      <c r="N191" s="165"/>
      <c r="O191" s="165">
        <f>+O142*3</f>
        <v>5.73</v>
      </c>
      <c r="P191" s="165"/>
      <c r="Q191" s="165"/>
      <c r="R191" s="165"/>
      <c r="S191" s="165"/>
      <c r="T191" s="165">
        <f>K191*O191</f>
        <v>447.57</v>
      </c>
      <c r="U191" s="165"/>
      <c r="V191" s="165"/>
      <c r="W191" s="165"/>
      <c r="X191" s="165"/>
      <c r="AG191" s="157">
        <f>T191+T192</f>
        <v>1175.61</v>
      </c>
      <c r="AI191" s="15"/>
      <c r="AJ191" s="159">
        <v>844.99</v>
      </c>
      <c r="AL191" s="161">
        <f>AG191/AJ191</f>
        <v>1.391</v>
      </c>
    </row>
    <row r="192" spans="1:38" ht="12.75" customHeight="1">
      <c r="A192" s="132"/>
      <c r="B192" s="134"/>
      <c r="C192" s="171"/>
      <c r="D192" s="172"/>
      <c r="E192" s="172"/>
      <c r="F192" s="172"/>
      <c r="G192" s="173"/>
      <c r="H192" s="74" t="s">
        <v>10</v>
      </c>
      <c r="I192" s="163" t="s">
        <v>11</v>
      </c>
      <c r="J192" s="164"/>
      <c r="K192" s="165">
        <f>+K187</f>
        <v>1852.05</v>
      </c>
      <c r="L192" s="165"/>
      <c r="M192" s="165"/>
      <c r="N192" s="165"/>
      <c r="O192" s="166">
        <f>O191*O$21</f>
        <v>0.3931</v>
      </c>
      <c r="P192" s="166"/>
      <c r="Q192" s="166"/>
      <c r="R192" s="166"/>
      <c r="S192" s="166"/>
      <c r="T192" s="165">
        <f>K192*O192</f>
        <v>728.04</v>
      </c>
      <c r="U192" s="165"/>
      <c r="V192" s="165"/>
      <c r="W192" s="165"/>
      <c r="X192" s="165"/>
      <c r="AG192" s="158"/>
      <c r="AI192" s="15"/>
      <c r="AJ192" s="160"/>
      <c r="AL192" s="162"/>
    </row>
    <row r="193" spans="1:38" ht="12.75" customHeight="1">
      <c r="A193" s="167" t="s">
        <v>7</v>
      </c>
      <c r="B193" s="131"/>
      <c r="C193" s="168" t="s">
        <v>87</v>
      </c>
      <c r="D193" s="169"/>
      <c r="E193" s="169"/>
      <c r="F193" s="169"/>
      <c r="G193" s="170"/>
      <c r="H193" s="74" t="s">
        <v>8</v>
      </c>
      <c r="I193" s="163" t="s">
        <v>9</v>
      </c>
      <c r="J193" s="164"/>
      <c r="K193" s="165">
        <f>+K188</f>
        <v>78.11</v>
      </c>
      <c r="L193" s="165"/>
      <c r="M193" s="165"/>
      <c r="N193" s="165"/>
      <c r="O193" s="165">
        <f>+O191</f>
        <v>5.73</v>
      </c>
      <c r="P193" s="165"/>
      <c r="Q193" s="165"/>
      <c r="R193" s="165"/>
      <c r="S193" s="165"/>
      <c r="T193" s="165">
        <f>K193*O193</f>
        <v>447.57</v>
      </c>
      <c r="U193" s="165"/>
      <c r="V193" s="165"/>
      <c r="W193" s="165"/>
      <c r="X193" s="165"/>
      <c r="AG193" s="157">
        <f>T193+T194</f>
        <v>1121.53</v>
      </c>
      <c r="AI193" s="15"/>
      <c r="AJ193" s="159">
        <v>844.99</v>
      </c>
      <c r="AL193" s="161">
        <f>AG193/AJ193</f>
        <v>1.327</v>
      </c>
    </row>
    <row r="194" spans="1:38" ht="11.25" customHeight="1">
      <c r="A194" s="132"/>
      <c r="B194" s="134"/>
      <c r="C194" s="171"/>
      <c r="D194" s="172"/>
      <c r="E194" s="172"/>
      <c r="F194" s="172"/>
      <c r="G194" s="173"/>
      <c r="H194" s="74" t="s">
        <v>10</v>
      </c>
      <c r="I194" s="163" t="s">
        <v>11</v>
      </c>
      <c r="J194" s="164"/>
      <c r="K194" s="165">
        <f>+K189</f>
        <v>1852.05</v>
      </c>
      <c r="L194" s="165"/>
      <c r="M194" s="165"/>
      <c r="N194" s="165"/>
      <c r="O194" s="166">
        <f>O193*O$23</f>
        <v>0.3639</v>
      </c>
      <c r="P194" s="166"/>
      <c r="Q194" s="166"/>
      <c r="R194" s="166"/>
      <c r="S194" s="166"/>
      <c r="T194" s="165">
        <f>K194*O194</f>
        <v>673.96</v>
      </c>
      <c r="U194" s="165"/>
      <c r="V194" s="165"/>
      <c r="W194" s="165"/>
      <c r="X194" s="165"/>
      <c r="AG194" s="158"/>
      <c r="AI194" s="15"/>
      <c r="AJ194" s="160"/>
      <c r="AL194" s="162"/>
    </row>
    <row r="195" spans="1:38" ht="8.25" customHeight="1" hidden="1">
      <c r="A195" s="32"/>
      <c r="B195" s="32"/>
      <c r="C195" s="76"/>
      <c r="D195" s="76"/>
      <c r="E195" s="76"/>
      <c r="F195" s="76"/>
      <c r="G195" s="76"/>
      <c r="I195" s="14"/>
      <c r="J195" s="14"/>
      <c r="K195" s="77"/>
      <c r="L195" s="77"/>
      <c r="M195" s="77"/>
      <c r="N195" s="77"/>
      <c r="O195" s="78"/>
      <c r="P195" s="78"/>
      <c r="Q195" s="78"/>
      <c r="R195" s="78"/>
      <c r="S195" s="78"/>
      <c r="T195" s="77"/>
      <c r="U195" s="77"/>
      <c r="V195" s="77"/>
      <c r="W195" s="77"/>
      <c r="X195" s="77"/>
      <c r="AG195" s="79"/>
      <c r="AJ195" s="80"/>
      <c r="AL195" s="81"/>
    </row>
    <row r="196" spans="1:35" s="5" customFormat="1" ht="15">
      <c r="A196" s="183" t="s">
        <v>120</v>
      </c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75"/>
      <c r="AG196" s="75"/>
      <c r="AH196"/>
      <c r="AI196" s="20"/>
    </row>
    <row r="197" spans="1:33" s="24" customFormat="1" ht="27" customHeight="1">
      <c r="A197" s="174" t="s">
        <v>41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23"/>
      <c r="AG197" s="23"/>
    </row>
    <row r="198" spans="1:35" ht="51" customHeight="1">
      <c r="A198" s="184" t="s">
        <v>4</v>
      </c>
      <c r="B198" s="185"/>
      <c r="C198" s="186" t="s">
        <v>28</v>
      </c>
      <c r="D198" s="187"/>
      <c r="E198" s="187"/>
      <c r="F198" s="187"/>
      <c r="G198" s="187"/>
      <c r="H198" s="188"/>
      <c r="I198" s="189" t="s">
        <v>5</v>
      </c>
      <c r="J198" s="189"/>
      <c r="K198" s="189" t="s">
        <v>29</v>
      </c>
      <c r="L198" s="189"/>
      <c r="M198" s="189"/>
      <c r="N198" s="189"/>
      <c r="O198" s="189" t="str">
        <f>+O174</f>
        <v>Объем теплоносителя, Гкал на нагрев, (м3, Гкал)</v>
      </c>
      <c r="P198" s="189"/>
      <c r="Q198" s="189"/>
      <c r="R198" s="189"/>
      <c r="S198" s="189"/>
      <c r="T198" s="189" t="s">
        <v>6</v>
      </c>
      <c r="U198" s="189"/>
      <c r="V198" s="189"/>
      <c r="W198" s="189"/>
      <c r="X198" s="189"/>
      <c r="AI198" s="15"/>
    </row>
    <row r="199" spans="1:38" ht="12.75" customHeight="1">
      <c r="A199" s="176">
        <v>1</v>
      </c>
      <c r="B199" s="177"/>
      <c r="C199" s="176">
        <v>2</v>
      </c>
      <c r="D199" s="178"/>
      <c r="E199" s="178"/>
      <c r="F199" s="178"/>
      <c r="G199" s="178"/>
      <c r="H199" s="177"/>
      <c r="I199" s="179">
        <v>3</v>
      </c>
      <c r="J199" s="179"/>
      <c r="K199" s="179">
        <v>4</v>
      </c>
      <c r="L199" s="179"/>
      <c r="M199" s="179"/>
      <c r="N199" s="179"/>
      <c r="O199" s="179">
        <v>5</v>
      </c>
      <c r="P199" s="179"/>
      <c r="Q199" s="179"/>
      <c r="R199" s="179"/>
      <c r="S199" s="179"/>
      <c r="T199" s="180" t="s">
        <v>80</v>
      </c>
      <c r="U199" s="181"/>
      <c r="V199" s="181"/>
      <c r="W199" s="181"/>
      <c r="X199" s="182"/>
      <c r="AI199" s="15"/>
      <c r="AJ199" s="14"/>
      <c r="AL199" s="14"/>
    </row>
    <row r="200" spans="1:38" ht="12.75" customHeight="1">
      <c r="A200" s="167" t="s">
        <v>7</v>
      </c>
      <c r="B200" s="131"/>
      <c r="C200" s="168" t="s">
        <v>86</v>
      </c>
      <c r="D200" s="169"/>
      <c r="E200" s="169"/>
      <c r="F200" s="169"/>
      <c r="G200" s="170"/>
      <c r="H200" s="74" t="s">
        <v>8</v>
      </c>
      <c r="I200" s="163" t="s">
        <v>9</v>
      </c>
      <c r="J200" s="164"/>
      <c r="K200" s="165">
        <f>K186</f>
        <v>78.11</v>
      </c>
      <c r="L200" s="165"/>
      <c r="M200" s="165"/>
      <c r="N200" s="165"/>
      <c r="O200" s="165">
        <f>+O46*4</f>
        <v>12.96</v>
      </c>
      <c r="P200" s="165"/>
      <c r="Q200" s="165"/>
      <c r="R200" s="165"/>
      <c r="S200" s="165"/>
      <c r="T200" s="165">
        <f>K200*O200</f>
        <v>1012.31</v>
      </c>
      <c r="U200" s="165"/>
      <c r="V200" s="165"/>
      <c r="W200" s="165"/>
      <c r="X200" s="165"/>
      <c r="AG200" s="157">
        <f>T200+T201</f>
        <v>2658.97</v>
      </c>
      <c r="AI200" s="15"/>
      <c r="AJ200" s="159">
        <v>844.99</v>
      </c>
      <c r="AL200" s="161">
        <f>AG200/AJ200</f>
        <v>3.147</v>
      </c>
    </row>
    <row r="201" spans="1:38" ht="12.75" customHeight="1">
      <c r="A201" s="132"/>
      <c r="B201" s="134"/>
      <c r="C201" s="171"/>
      <c r="D201" s="172"/>
      <c r="E201" s="172"/>
      <c r="F201" s="172"/>
      <c r="G201" s="173"/>
      <c r="H201" s="74" t="s">
        <v>10</v>
      </c>
      <c r="I201" s="163" t="s">
        <v>11</v>
      </c>
      <c r="J201" s="164"/>
      <c r="K201" s="165">
        <f>K187</f>
        <v>1852.05</v>
      </c>
      <c r="L201" s="165"/>
      <c r="M201" s="165"/>
      <c r="N201" s="165"/>
      <c r="O201" s="166">
        <f>O200*O$21</f>
        <v>0.8891</v>
      </c>
      <c r="P201" s="166"/>
      <c r="Q201" s="166"/>
      <c r="R201" s="166"/>
      <c r="S201" s="166"/>
      <c r="T201" s="165">
        <f>K201*O201</f>
        <v>1646.66</v>
      </c>
      <c r="U201" s="165"/>
      <c r="V201" s="165"/>
      <c r="W201" s="165"/>
      <c r="X201" s="165"/>
      <c r="AG201" s="158"/>
      <c r="AI201" s="15"/>
      <c r="AJ201" s="160"/>
      <c r="AL201" s="162"/>
    </row>
    <row r="202" spans="1:38" ht="12.75" customHeight="1">
      <c r="A202" s="167" t="s">
        <v>7</v>
      </c>
      <c r="B202" s="131"/>
      <c r="C202" s="168" t="s">
        <v>87</v>
      </c>
      <c r="D202" s="169"/>
      <c r="E202" s="169"/>
      <c r="F202" s="169"/>
      <c r="G202" s="170"/>
      <c r="H202" s="74" t="s">
        <v>8</v>
      </c>
      <c r="I202" s="163" t="s">
        <v>9</v>
      </c>
      <c r="J202" s="164"/>
      <c r="K202" s="165">
        <f>K188</f>
        <v>78.11</v>
      </c>
      <c r="L202" s="165"/>
      <c r="M202" s="165"/>
      <c r="N202" s="165"/>
      <c r="O202" s="165">
        <f>+O200</f>
        <v>12.96</v>
      </c>
      <c r="P202" s="165"/>
      <c r="Q202" s="165"/>
      <c r="R202" s="165"/>
      <c r="S202" s="165"/>
      <c r="T202" s="165">
        <f>K202*O202</f>
        <v>1012.31</v>
      </c>
      <c r="U202" s="165"/>
      <c r="V202" s="165"/>
      <c r="W202" s="165"/>
      <c r="X202" s="165"/>
      <c r="AG202" s="157">
        <f>T202+T203</f>
        <v>2536.55</v>
      </c>
      <c r="AI202" s="15"/>
      <c r="AJ202" s="159">
        <v>844.99</v>
      </c>
      <c r="AL202" s="161">
        <f>AG202/AJ202</f>
        <v>3.002</v>
      </c>
    </row>
    <row r="203" spans="1:38" ht="12.75" customHeight="1">
      <c r="A203" s="132"/>
      <c r="B203" s="134"/>
      <c r="C203" s="171"/>
      <c r="D203" s="172"/>
      <c r="E203" s="172"/>
      <c r="F203" s="172"/>
      <c r="G203" s="173"/>
      <c r="H203" s="74" t="s">
        <v>10</v>
      </c>
      <c r="I203" s="163" t="s">
        <v>11</v>
      </c>
      <c r="J203" s="164"/>
      <c r="K203" s="165">
        <f>K189</f>
        <v>1852.05</v>
      </c>
      <c r="L203" s="165"/>
      <c r="M203" s="165"/>
      <c r="N203" s="165"/>
      <c r="O203" s="166">
        <f>O202*O$23</f>
        <v>0.823</v>
      </c>
      <c r="P203" s="166"/>
      <c r="Q203" s="166"/>
      <c r="R203" s="166"/>
      <c r="S203" s="166"/>
      <c r="T203" s="165">
        <f>K203*O203</f>
        <v>1524.24</v>
      </c>
      <c r="U203" s="165"/>
      <c r="V203" s="165"/>
      <c r="W203" s="165"/>
      <c r="X203" s="165"/>
      <c r="AG203" s="158"/>
      <c r="AI203" s="15"/>
      <c r="AJ203" s="160"/>
      <c r="AL203" s="162"/>
    </row>
    <row r="204" spans="1:33" s="24" customFormat="1" ht="30" customHeight="1">
      <c r="A204" s="174" t="s">
        <v>43</v>
      </c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</row>
    <row r="205" spans="1:38" ht="12.75" customHeight="1">
      <c r="A205" s="167" t="s">
        <v>7</v>
      </c>
      <c r="B205" s="131"/>
      <c r="C205" s="168" t="s">
        <v>86</v>
      </c>
      <c r="D205" s="169"/>
      <c r="E205" s="169"/>
      <c r="F205" s="169"/>
      <c r="G205" s="170"/>
      <c r="H205" s="74" t="s">
        <v>8</v>
      </c>
      <c r="I205" s="163" t="s">
        <v>9</v>
      </c>
      <c r="J205" s="164"/>
      <c r="K205" s="165">
        <f>+K200</f>
        <v>78.11</v>
      </c>
      <c r="L205" s="165"/>
      <c r="M205" s="165"/>
      <c r="N205" s="165"/>
      <c r="O205" s="165">
        <f>+O70*4</f>
        <v>10.52</v>
      </c>
      <c r="P205" s="165"/>
      <c r="Q205" s="165"/>
      <c r="R205" s="165"/>
      <c r="S205" s="165"/>
      <c r="T205" s="165">
        <f>K205*O205</f>
        <v>821.72</v>
      </c>
      <c r="U205" s="165"/>
      <c r="V205" s="165"/>
      <c r="W205" s="165"/>
      <c r="X205" s="165"/>
      <c r="AG205" s="157">
        <f>T205+T206</f>
        <v>2158.34</v>
      </c>
      <c r="AI205" s="15"/>
      <c r="AJ205" s="159">
        <v>844.99</v>
      </c>
      <c r="AL205" s="161">
        <f>AG205/AJ205</f>
        <v>2.554</v>
      </c>
    </row>
    <row r="206" spans="1:38" ht="12.75" customHeight="1">
      <c r="A206" s="132"/>
      <c r="B206" s="134"/>
      <c r="C206" s="171"/>
      <c r="D206" s="172"/>
      <c r="E206" s="172"/>
      <c r="F206" s="172"/>
      <c r="G206" s="173"/>
      <c r="H206" s="74" t="s">
        <v>10</v>
      </c>
      <c r="I206" s="163" t="s">
        <v>11</v>
      </c>
      <c r="J206" s="164"/>
      <c r="K206" s="165">
        <f>+K201</f>
        <v>1852.05</v>
      </c>
      <c r="L206" s="165"/>
      <c r="M206" s="165"/>
      <c r="N206" s="165"/>
      <c r="O206" s="166">
        <f>O205*O$21</f>
        <v>0.7217</v>
      </c>
      <c r="P206" s="166"/>
      <c r="Q206" s="166"/>
      <c r="R206" s="166"/>
      <c r="S206" s="166"/>
      <c r="T206" s="165">
        <f>K206*O206</f>
        <v>1336.62</v>
      </c>
      <c r="U206" s="165"/>
      <c r="V206" s="165"/>
      <c r="W206" s="165"/>
      <c r="X206" s="165"/>
      <c r="AG206" s="158"/>
      <c r="AI206" s="15"/>
      <c r="AJ206" s="160"/>
      <c r="AL206" s="162"/>
    </row>
    <row r="207" spans="1:38" ht="12.75" customHeight="1">
      <c r="A207" s="167" t="s">
        <v>7</v>
      </c>
      <c r="B207" s="131"/>
      <c r="C207" s="168" t="s">
        <v>87</v>
      </c>
      <c r="D207" s="169"/>
      <c r="E207" s="169"/>
      <c r="F207" s="169"/>
      <c r="G207" s="170"/>
      <c r="H207" s="74" t="s">
        <v>8</v>
      </c>
      <c r="I207" s="163" t="s">
        <v>9</v>
      </c>
      <c r="J207" s="164"/>
      <c r="K207" s="165">
        <f>+K202</f>
        <v>78.11</v>
      </c>
      <c r="L207" s="165"/>
      <c r="M207" s="165"/>
      <c r="N207" s="165"/>
      <c r="O207" s="165">
        <f>+O205</f>
        <v>10.52</v>
      </c>
      <c r="P207" s="165"/>
      <c r="Q207" s="165"/>
      <c r="R207" s="165"/>
      <c r="S207" s="165"/>
      <c r="T207" s="165">
        <f>K207*O207</f>
        <v>821.72</v>
      </c>
      <c r="U207" s="165"/>
      <c r="V207" s="165"/>
      <c r="W207" s="165"/>
      <c r="X207" s="165"/>
      <c r="AG207" s="157">
        <f>T207+T208</f>
        <v>2058.89</v>
      </c>
      <c r="AI207" s="15"/>
      <c r="AJ207" s="159">
        <v>844.99</v>
      </c>
      <c r="AL207" s="161">
        <f>AG207/AJ207</f>
        <v>2.437</v>
      </c>
    </row>
    <row r="208" spans="1:38" ht="12.75" customHeight="1">
      <c r="A208" s="132"/>
      <c r="B208" s="134"/>
      <c r="C208" s="171"/>
      <c r="D208" s="172"/>
      <c r="E208" s="172"/>
      <c r="F208" s="172"/>
      <c r="G208" s="173"/>
      <c r="H208" s="74" t="s">
        <v>10</v>
      </c>
      <c r="I208" s="163" t="s">
        <v>11</v>
      </c>
      <c r="J208" s="164"/>
      <c r="K208" s="165">
        <f>+K203</f>
        <v>1852.05</v>
      </c>
      <c r="L208" s="165"/>
      <c r="M208" s="165"/>
      <c r="N208" s="165"/>
      <c r="O208" s="166">
        <f>O207*O$23</f>
        <v>0.668</v>
      </c>
      <c r="P208" s="166"/>
      <c r="Q208" s="166"/>
      <c r="R208" s="166"/>
      <c r="S208" s="166"/>
      <c r="T208" s="165">
        <f>K208*O208</f>
        <v>1237.17</v>
      </c>
      <c r="U208" s="165"/>
      <c r="V208" s="165"/>
      <c r="W208" s="165"/>
      <c r="X208" s="165"/>
      <c r="AG208" s="158"/>
      <c r="AI208" s="15"/>
      <c r="AJ208" s="160"/>
      <c r="AL208" s="162"/>
    </row>
    <row r="209" spans="1:39" ht="25.5" customHeight="1">
      <c r="A209" s="174" t="s">
        <v>48</v>
      </c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9"/>
      <c r="AG209" s="37"/>
      <c r="AL209" s="38" t="s">
        <v>117</v>
      </c>
      <c r="AM209" s="39" t="s">
        <v>118</v>
      </c>
    </row>
    <row r="210" spans="1:38" ht="12.75" customHeight="1">
      <c r="A210" s="167" t="s">
        <v>7</v>
      </c>
      <c r="B210" s="131"/>
      <c r="C210" s="168" t="s">
        <v>86</v>
      </c>
      <c r="D210" s="169"/>
      <c r="E210" s="169"/>
      <c r="F210" s="169"/>
      <c r="G210" s="170"/>
      <c r="H210" s="74" t="s">
        <v>8</v>
      </c>
      <c r="I210" s="163" t="s">
        <v>9</v>
      </c>
      <c r="J210" s="164"/>
      <c r="K210" s="165">
        <f>+K205</f>
        <v>78.11</v>
      </c>
      <c r="L210" s="165"/>
      <c r="M210" s="165"/>
      <c r="N210" s="165"/>
      <c r="O210" s="165">
        <f>+O130*4</f>
        <v>2.2</v>
      </c>
      <c r="P210" s="165"/>
      <c r="Q210" s="165"/>
      <c r="R210" s="165"/>
      <c r="S210" s="165"/>
      <c r="T210" s="165">
        <f>K210*O210</f>
        <v>171.84</v>
      </c>
      <c r="U210" s="165"/>
      <c r="V210" s="165"/>
      <c r="W210" s="165"/>
      <c r="X210" s="165"/>
      <c r="AG210" s="157">
        <f>T210+T211</f>
        <v>451.31</v>
      </c>
      <c r="AI210" s="15"/>
      <c r="AJ210" s="159">
        <v>844.99</v>
      </c>
      <c r="AL210" s="161">
        <f>AG210/AJ210</f>
        <v>0.534</v>
      </c>
    </row>
    <row r="211" spans="1:38" ht="12.75" customHeight="1">
      <c r="A211" s="132"/>
      <c r="B211" s="134"/>
      <c r="C211" s="171"/>
      <c r="D211" s="172"/>
      <c r="E211" s="172"/>
      <c r="F211" s="172"/>
      <c r="G211" s="173"/>
      <c r="H211" s="74" t="s">
        <v>10</v>
      </c>
      <c r="I211" s="163" t="s">
        <v>11</v>
      </c>
      <c r="J211" s="164"/>
      <c r="K211" s="165">
        <f>+K206</f>
        <v>1852.05</v>
      </c>
      <c r="L211" s="165"/>
      <c r="M211" s="165"/>
      <c r="N211" s="165"/>
      <c r="O211" s="166">
        <f>O210*O$21</f>
        <v>0.1509</v>
      </c>
      <c r="P211" s="166"/>
      <c r="Q211" s="166"/>
      <c r="R211" s="166"/>
      <c r="S211" s="166"/>
      <c r="T211" s="165">
        <f>K211*O211</f>
        <v>279.47</v>
      </c>
      <c r="U211" s="165"/>
      <c r="V211" s="165"/>
      <c r="W211" s="165"/>
      <c r="X211" s="165"/>
      <c r="AG211" s="158"/>
      <c r="AI211" s="15"/>
      <c r="AJ211" s="160"/>
      <c r="AL211" s="162"/>
    </row>
    <row r="212" spans="1:38" ht="12.75" customHeight="1">
      <c r="A212" s="167" t="s">
        <v>7</v>
      </c>
      <c r="B212" s="131"/>
      <c r="C212" s="168" t="s">
        <v>87</v>
      </c>
      <c r="D212" s="169"/>
      <c r="E212" s="169"/>
      <c r="F212" s="169"/>
      <c r="G212" s="170"/>
      <c r="H212" s="74" t="s">
        <v>8</v>
      </c>
      <c r="I212" s="163" t="s">
        <v>9</v>
      </c>
      <c r="J212" s="164"/>
      <c r="K212" s="165">
        <f>+K207</f>
        <v>78.11</v>
      </c>
      <c r="L212" s="165"/>
      <c r="M212" s="165"/>
      <c r="N212" s="165"/>
      <c r="O212" s="165">
        <f>+O210</f>
        <v>2.2</v>
      </c>
      <c r="P212" s="165"/>
      <c r="Q212" s="165"/>
      <c r="R212" s="165"/>
      <c r="S212" s="165"/>
      <c r="T212" s="165">
        <f>K212*O212</f>
        <v>171.84</v>
      </c>
      <c r="U212" s="165"/>
      <c r="V212" s="165"/>
      <c r="W212" s="165"/>
      <c r="X212" s="165"/>
      <c r="AG212" s="157">
        <f>T212+T213</f>
        <v>430.57</v>
      </c>
      <c r="AI212" s="15"/>
      <c r="AJ212" s="159">
        <v>844.99</v>
      </c>
      <c r="AL212" s="161">
        <f>AG212/AJ212</f>
        <v>0.51</v>
      </c>
    </row>
    <row r="213" spans="1:38" ht="12.75" customHeight="1">
      <c r="A213" s="132"/>
      <c r="B213" s="134"/>
      <c r="C213" s="171"/>
      <c r="D213" s="172"/>
      <c r="E213" s="172"/>
      <c r="F213" s="172"/>
      <c r="G213" s="173"/>
      <c r="H213" s="74" t="s">
        <v>10</v>
      </c>
      <c r="I213" s="163" t="s">
        <v>11</v>
      </c>
      <c r="J213" s="164"/>
      <c r="K213" s="165">
        <f>+K208</f>
        <v>1852.05</v>
      </c>
      <c r="L213" s="165"/>
      <c r="M213" s="165"/>
      <c r="N213" s="165"/>
      <c r="O213" s="166">
        <f>O212*O$23</f>
        <v>0.1397</v>
      </c>
      <c r="P213" s="166"/>
      <c r="Q213" s="166"/>
      <c r="R213" s="166"/>
      <c r="S213" s="166"/>
      <c r="T213" s="165">
        <f>K213*O213</f>
        <v>258.73</v>
      </c>
      <c r="U213" s="165"/>
      <c r="V213" s="165"/>
      <c r="W213" s="165"/>
      <c r="X213" s="165"/>
      <c r="AG213" s="158"/>
      <c r="AI213" s="15"/>
      <c r="AJ213" s="160"/>
      <c r="AL213" s="162"/>
    </row>
    <row r="214" spans="1:33" s="24" customFormat="1" ht="25.5" customHeight="1">
      <c r="A214" s="174" t="s">
        <v>49</v>
      </c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</row>
    <row r="215" spans="1:38" ht="12.75" customHeight="1">
      <c r="A215" s="167" t="s">
        <v>7</v>
      </c>
      <c r="B215" s="131"/>
      <c r="C215" s="168" t="s">
        <v>86</v>
      </c>
      <c r="D215" s="169"/>
      <c r="E215" s="169"/>
      <c r="F215" s="169"/>
      <c r="G215" s="170"/>
      <c r="H215" s="74" t="s">
        <v>8</v>
      </c>
      <c r="I215" s="163" t="s">
        <v>9</v>
      </c>
      <c r="J215" s="164"/>
      <c r="K215" s="165">
        <f>+K210</f>
        <v>78.11</v>
      </c>
      <c r="L215" s="165"/>
      <c r="M215" s="165"/>
      <c r="N215" s="165"/>
      <c r="O215" s="165">
        <f>+O142*4</f>
        <v>7.64</v>
      </c>
      <c r="P215" s="165"/>
      <c r="Q215" s="165"/>
      <c r="R215" s="165"/>
      <c r="S215" s="165"/>
      <c r="T215" s="165">
        <f>K215*O215</f>
        <v>596.76</v>
      </c>
      <c r="U215" s="165"/>
      <c r="V215" s="165"/>
      <c r="W215" s="165"/>
      <c r="X215" s="165"/>
      <c r="AG215" s="157">
        <f>T215+T216</f>
        <v>1567.42</v>
      </c>
      <c r="AI215" s="15"/>
      <c r="AJ215" s="159">
        <v>844.99</v>
      </c>
      <c r="AL215" s="161">
        <f>AG215/AJ215</f>
        <v>1.855</v>
      </c>
    </row>
    <row r="216" spans="1:38" ht="12.75" customHeight="1">
      <c r="A216" s="132"/>
      <c r="B216" s="134"/>
      <c r="C216" s="171"/>
      <c r="D216" s="172"/>
      <c r="E216" s="172"/>
      <c r="F216" s="172"/>
      <c r="G216" s="173"/>
      <c r="H216" s="74" t="s">
        <v>10</v>
      </c>
      <c r="I216" s="163" t="s">
        <v>11</v>
      </c>
      <c r="J216" s="164"/>
      <c r="K216" s="165">
        <f>+K211</f>
        <v>1852.05</v>
      </c>
      <c r="L216" s="165"/>
      <c r="M216" s="165"/>
      <c r="N216" s="165"/>
      <c r="O216" s="166">
        <f>O215*O$21</f>
        <v>0.5241</v>
      </c>
      <c r="P216" s="166"/>
      <c r="Q216" s="166"/>
      <c r="R216" s="166"/>
      <c r="S216" s="166"/>
      <c r="T216" s="165">
        <f>K216*O216</f>
        <v>970.66</v>
      </c>
      <c r="U216" s="165"/>
      <c r="V216" s="165"/>
      <c r="W216" s="165"/>
      <c r="X216" s="165"/>
      <c r="AG216" s="158"/>
      <c r="AI216" s="15"/>
      <c r="AJ216" s="160"/>
      <c r="AL216" s="162"/>
    </row>
    <row r="217" spans="1:38" ht="12.75" customHeight="1">
      <c r="A217" s="167" t="s">
        <v>7</v>
      </c>
      <c r="B217" s="131"/>
      <c r="C217" s="168" t="s">
        <v>87</v>
      </c>
      <c r="D217" s="169"/>
      <c r="E217" s="169"/>
      <c r="F217" s="169"/>
      <c r="G217" s="170"/>
      <c r="H217" s="74" t="s">
        <v>8</v>
      </c>
      <c r="I217" s="163" t="s">
        <v>9</v>
      </c>
      <c r="J217" s="164"/>
      <c r="K217" s="165">
        <f>+K212</f>
        <v>78.11</v>
      </c>
      <c r="L217" s="165"/>
      <c r="M217" s="165"/>
      <c r="N217" s="165"/>
      <c r="O217" s="165">
        <f>+O215</f>
        <v>7.64</v>
      </c>
      <c r="P217" s="165"/>
      <c r="Q217" s="165"/>
      <c r="R217" s="165"/>
      <c r="S217" s="165"/>
      <c r="T217" s="165">
        <f>K217*O217</f>
        <v>596.76</v>
      </c>
      <c r="U217" s="165"/>
      <c r="V217" s="165"/>
      <c r="W217" s="165"/>
      <c r="X217" s="165"/>
      <c r="AG217" s="157">
        <f>T217+T218</f>
        <v>1495.19</v>
      </c>
      <c r="AI217" s="15"/>
      <c r="AJ217" s="159">
        <v>844.99</v>
      </c>
      <c r="AL217" s="161">
        <f>AG217/AJ217</f>
        <v>1.769</v>
      </c>
    </row>
    <row r="218" spans="1:38" ht="12.75" customHeight="1">
      <c r="A218" s="132"/>
      <c r="B218" s="134"/>
      <c r="C218" s="171"/>
      <c r="D218" s="172"/>
      <c r="E218" s="172"/>
      <c r="F218" s="172"/>
      <c r="G218" s="173"/>
      <c r="H218" s="74" t="s">
        <v>10</v>
      </c>
      <c r="I218" s="163" t="s">
        <v>11</v>
      </c>
      <c r="J218" s="164"/>
      <c r="K218" s="165">
        <f>+K213</f>
        <v>1852.05</v>
      </c>
      <c r="L218" s="165"/>
      <c r="M218" s="165"/>
      <c r="N218" s="165"/>
      <c r="O218" s="166">
        <f>O217*O$23</f>
        <v>0.4851</v>
      </c>
      <c r="P218" s="166"/>
      <c r="Q218" s="166"/>
      <c r="R218" s="166"/>
      <c r="S218" s="166"/>
      <c r="T218" s="165">
        <f>K218*O218</f>
        <v>898.43</v>
      </c>
      <c r="U218" s="165"/>
      <c r="V218" s="165"/>
      <c r="W218" s="165"/>
      <c r="X218" s="165"/>
      <c r="AG218" s="158"/>
      <c r="AI218" s="15"/>
      <c r="AJ218" s="160"/>
      <c r="AL218" s="162"/>
    </row>
    <row r="219" spans="1:38" ht="0" customHeight="1" hidden="1">
      <c r="A219" s="32"/>
      <c r="B219" s="32"/>
      <c r="C219" s="76"/>
      <c r="D219" s="76"/>
      <c r="E219" s="76"/>
      <c r="F219" s="76"/>
      <c r="G219" s="76"/>
      <c r="I219" s="14"/>
      <c r="J219" s="14"/>
      <c r="K219" s="77"/>
      <c r="L219" s="77"/>
      <c r="M219" s="77"/>
      <c r="N219" s="77"/>
      <c r="O219" s="78"/>
      <c r="P219" s="78"/>
      <c r="Q219" s="78"/>
      <c r="R219" s="78"/>
      <c r="S219" s="78"/>
      <c r="T219" s="77"/>
      <c r="U219" s="77"/>
      <c r="V219" s="77"/>
      <c r="W219" s="77"/>
      <c r="X219" s="77"/>
      <c r="AG219" s="82"/>
      <c r="AJ219" s="80"/>
      <c r="AL219" s="81"/>
    </row>
    <row r="220" spans="1:35" s="5" customFormat="1" ht="15">
      <c r="A220" s="183" t="s">
        <v>121</v>
      </c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75"/>
      <c r="AG220" s="75"/>
      <c r="AH220"/>
      <c r="AI220" s="20"/>
    </row>
    <row r="221" spans="1:33" s="24" customFormat="1" ht="27" customHeight="1">
      <c r="A221" s="174" t="s">
        <v>41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23"/>
      <c r="AG221" s="23"/>
    </row>
    <row r="222" spans="1:35" ht="48.75" customHeight="1">
      <c r="A222" s="184" t="s">
        <v>4</v>
      </c>
      <c r="B222" s="185"/>
      <c r="C222" s="186" t="s">
        <v>28</v>
      </c>
      <c r="D222" s="187"/>
      <c r="E222" s="187"/>
      <c r="F222" s="187"/>
      <c r="G222" s="187"/>
      <c r="H222" s="188"/>
      <c r="I222" s="189" t="s">
        <v>5</v>
      </c>
      <c r="J222" s="189"/>
      <c r="K222" s="189" t="s">
        <v>29</v>
      </c>
      <c r="L222" s="189"/>
      <c r="M222" s="189"/>
      <c r="N222" s="189"/>
      <c r="O222" s="189" t="str">
        <f>+O198</f>
        <v>Объем теплоносителя, Гкал на нагрев, (м3, Гкал)</v>
      </c>
      <c r="P222" s="189"/>
      <c r="Q222" s="189"/>
      <c r="R222" s="189"/>
      <c r="S222" s="189"/>
      <c r="T222" s="189" t="s">
        <v>6</v>
      </c>
      <c r="U222" s="189"/>
      <c r="V222" s="189"/>
      <c r="W222" s="189"/>
      <c r="X222" s="189"/>
      <c r="AI222" s="15"/>
    </row>
    <row r="223" spans="1:38" ht="12.75" customHeight="1">
      <c r="A223" s="176">
        <v>1</v>
      </c>
      <c r="B223" s="177"/>
      <c r="C223" s="176">
        <v>2</v>
      </c>
      <c r="D223" s="178"/>
      <c r="E223" s="178"/>
      <c r="F223" s="178"/>
      <c r="G223" s="178"/>
      <c r="H223" s="177"/>
      <c r="I223" s="179">
        <v>3</v>
      </c>
      <c r="J223" s="179"/>
      <c r="K223" s="179">
        <v>4</v>
      </c>
      <c r="L223" s="179"/>
      <c r="M223" s="179"/>
      <c r="N223" s="179"/>
      <c r="O223" s="179">
        <v>5</v>
      </c>
      <c r="P223" s="179"/>
      <c r="Q223" s="179"/>
      <c r="R223" s="179"/>
      <c r="S223" s="179"/>
      <c r="T223" s="180" t="s">
        <v>80</v>
      </c>
      <c r="U223" s="181"/>
      <c r="V223" s="181"/>
      <c r="W223" s="181"/>
      <c r="X223" s="182"/>
      <c r="AI223" s="15"/>
      <c r="AJ223" s="14"/>
      <c r="AL223" s="14"/>
    </row>
    <row r="224" spans="1:38" ht="12.75" customHeight="1">
      <c r="A224" s="167" t="s">
        <v>7</v>
      </c>
      <c r="B224" s="131"/>
      <c r="C224" s="168" t="s">
        <v>86</v>
      </c>
      <c r="D224" s="169"/>
      <c r="E224" s="169"/>
      <c r="F224" s="169"/>
      <c r="G224" s="170"/>
      <c r="H224" s="74" t="s">
        <v>8</v>
      </c>
      <c r="I224" s="163" t="s">
        <v>9</v>
      </c>
      <c r="J224" s="164"/>
      <c r="K224" s="165">
        <f>K210</f>
        <v>78.11</v>
      </c>
      <c r="L224" s="165"/>
      <c r="M224" s="165"/>
      <c r="N224" s="165"/>
      <c r="O224" s="165">
        <f>+O46*5</f>
        <v>16.2</v>
      </c>
      <c r="P224" s="165"/>
      <c r="Q224" s="165"/>
      <c r="R224" s="165"/>
      <c r="S224" s="165"/>
      <c r="T224" s="165">
        <f>K224*O224</f>
        <v>1265.38</v>
      </c>
      <c r="U224" s="165"/>
      <c r="V224" s="165"/>
      <c r="W224" s="165"/>
      <c r="X224" s="165"/>
      <c r="AG224" s="157">
        <f>T224+T225</f>
        <v>3323.56</v>
      </c>
      <c r="AI224" s="15"/>
      <c r="AJ224" s="159">
        <v>844.99</v>
      </c>
      <c r="AL224" s="161">
        <f>AG224/AJ224</f>
        <v>3.933</v>
      </c>
    </row>
    <row r="225" spans="1:38" ht="12.75" customHeight="1">
      <c r="A225" s="132"/>
      <c r="B225" s="134"/>
      <c r="C225" s="171"/>
      <c r="D225" s="172"/>
      <c r="E225" s="172"/>
      <c r="F225" s="172"/>
      <c r="G225" s="173"/>
      <c r="H225" s="74" t="s">
        <v>10</v>
      </c>
      <c r="I225" s="163" t="s">
        <v>11</v>
      </c>
      <c r="J225" s="164"/>
      <c r="K225" s="165">
        <f>K211</f>
        <v>1852.05</v>
      </c>
      <c r="L225" s="165"/>
      <c r="M225" s="165"/>
      <c r="N225" s="165"/>
      <c r="O225" s="166">
        <f>O224*O$21</f>
        <v>1.1113</v>
      </c>
      <c r="P225" s="166"/>
      <c r="Q225" s="166"/>
      <c r="R225" s="166"/>
      <c r="S225" s="166"/>
      <c r="T225" s="165">
        <f>K225*O225</f>
        <v>2058.18</v>
      </c>
      <c r="U225" s="165"/>
      <c r="V225" s="165"/>
      <c r="W225" s="165"/>
      <c r="X225" s="165"/>
      <c r="AG225" s="158"/>
      <c r="AI225" s="15"/>
      <c r="AJ225" s="160"/>
      <c r="AL225" s="162"/>
    </row>
    <row r="226" spans="1:38" ht="12.75" customHeight="1">
      <c r="A226" s="167" t="s">
        <v>7</v>
      </c>
      <c r="B226" s="131"/>
      <c r="C226" s="168" t="s">
        <v>87</v>
      </c>
      <c r="D226" s="169"/>
      <c r="E226" s="169"/>
      <c r="F226" s="169"/>
      <c r="G226" s="170"/>
      <c r="H226" s="74" t="s">
        <v>8</v>
      </c>
      <c r="I226" s="163" t="s">
        <v>9</v>
      </c>
      <c r="J226" s="164"/>
      <c r="K226" s="165">
        <f>K212</f>
        <v>78.11</v>
      </c>
      <c r="L226" s="165"/>
      <c r="M226" s="165"/>
      <c r="N226" s="165"/>
      <c r="O226" s="165">
        <f>+O224</f>
        <v>16.2</v>
      </c>
      <c r="P226" s="165"/>
      <c r="Q226" s="165"/>
      <c r="R226" s="165"/>
      <c r="S226" s="165"/>
      <c r="T226" s="165">
        <f>K226*O226</f>
        <v>1265.38</v>
      </c>
      <c r="U226" s="165"/>
      <c r="V226" s="165"/>
      <c r="W226" s="165"/>
      <c r="X226" s="165"/>
      <c r="AG226" s="157">
        <f>T226+T227</f>
        <v>3170.58</v>
      </c>
      <c r="AI226" s="15"/>
      <c r="AJ226" s="159">
        <v>844.99</v>
      </c>
      <c r="AL226" s="161">
        <f>AG226/AJ226</f>
        <v>3.752</v>
      </c>
    </row>
    <row r="227" spans="1:38" ht="12.75" customHeight="1">
      <c r="A227" s="132"/>
      <c r="B227" s="134"/>
      <c r="C227" s="171"/>
      <c r="D227" s="172"/>
      <c r="E227" s="172"/>
      <c r="F227" s="172"/>
      <c r="G227" s="173"/>
      <c r="H227" s="74" t="s">
        <v>10</v>
      </c>
      <c r="I227" s="163" t="s">
        <v>11</v>
      </c>
      <c r="J227" s="164"/>
      <c r="K227" s="165">
        <f>K213</f>
        <v>1852.05</v>
      </c>
      <c r="L227" s="165"/>
      <c r="M227" s="165"/>
      <c r="N227" s="165"/>
      <c r="O227" s="166">
        <f>O226*O$23</f>
        <v>1.0287</v>
      </c>
      <c r="P227" s="166"/>
      <c r="Q227" s="166"/>
      <c r="R227" s="166"/>
      <c r="S227" s="166"/>
      <c r="T227" s="165">
        <f>K227*O227</f>
        <v>1905.2</v>
      </c>
      <c r="U227" s="165"/>
      <c r="V227" s="165"/>
      <c r="W227" s="165"/>
      <c r="X227" s="165"/>
      <c r="AG227" s="158"/>
      <c r="AI227" s="15"/>
      <c r="AJ227" s="160"/>
      <c r="AL227" s="162"/>
    </row>
    <row r="228" spans="1:33" s="24" customFormat="1" ht="30" customHeight="1">
      <c r="A228" s="174" t="s">
        <v>43</v>
      </c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56"/>
      <c r="AG228" s="56"/>
    </row>
    <row r="229" spans="1:38" ht="12.75" customHeight="1">
      <c r="A229" s="167" t="s">
        <v>7</v>
      </c>
      <c r="B229" s="131"/>
      <c r="C229" s="168" t="s">
        <v>86</v>
      </c>
      <c r="D229" s="169"/>
      <c r="E229" s="169"/>
      <c r="F229" s="169"/>
      <c r="G229" s="170"/>
      <c r="H229" s="74" t="s">
        <v>8</v>
      </c>
      <c r="I229" s="163" t="s">
        <v>9</v>
      </c>
      <c r="J229" s="164"/>
      <c r="K229" s="165">
        <f>+K224</f>
        <v>78.11</v>
      </c>
      <c r="L229" s="165"/>
      <c r="M229" s="165"/>
      <c r="N229" s="165"/>
      <c r="O229" s="165">
        <f>+O70*5</f>
        <v>13.15</v>
      </c>
      <c r="P229" s="165"/>
      <c r="Q229" s="165"/>
      <c r="R229" s="165"/>
      <c r="S229" s="165"/>
      <c r="T229" s="165">
        <f>K229*O229</f>
        <v>1027.15</v>
      </c>
      <c r="U229" s="165"/>
      <c r="V229" s="165"/>
      <c r="W229" s="165"/>
      <c r="X229" s="165"/>
      <c r="AG229" s="157">
        <f>T229+T230</f>
        <v>2697.88</v>
      </c>
      <c r="AI229" s="15"/>
      <c r="AJ229" s="159">
        <v>844.99</v>
      </c>
      <c r="AL229" s="161">
        <f>AG229/AJ229</f>
        <v>3.193</v>
      </c>
    </row>
    <row r="230" spans="1:38" ht="12.75" customHeight="1">
      <c r="A230" s="132"/>
      <c r="B230" s="134"/>
      <c r="C230" s="171"/>
      <c r="D230" s="172"/>
      <c r="E230" s="172"/>
      <c r="F230" s="172"/>
      <c r="G230" s="173"/>
      <c r="H230" s="74" t="s">
        <v>10</v>
      </c>
      <c r="I230" s="163" t="s">
        <v>11</v>
      </c>
      <c r="J230" s="164"/>
      <c r="K230" s="165">
        <f>+K225</f>
        <v>1852.05</v>
      </c>
      <c r="L230" s="165"/>
      <c r="M230" s="165"/>
      <c r="N230" s="165"/>
      <c r="O230" s="166">
        <f>O229*O$21</f>
        <v>0.9021</v>
      </c>
      <c r="P230" s="166"/>
      <c r="Q230" s="166"/>
      <c r="R230" s="166"/>
      <c r="S230" s="166"/>
      <c r="T230" s="165">
        <f>K230*O230</f>
        <v>1670.73</v>
      </c>
      <c r="U230" s="165"/>
      <c r="V230" s="165"/>
      <c r="W230" s="165"/>
      <c r="X230" s="165"/>
      <c r="AG230" s="158"/>
      <c r="AI230" s="15"/>
      <c r="AJ230" s="160"/>
      <c r="AL230" s="162"/>
    </row>
    <row r="231" spans="1:38" ht="12.75" customHeight="1">
      <c r="A231" s="167" t="s">
        <v>7</v>
      </c>
      <c r="B231" s="131"/>
      <c r="C231" s="168" t="s">
        <v>87</v>
      </c>
      <c r="D231" s="169"/>
      <c r="E231" s="169"/>
      <c r="F231" s="169"/>
      <c r="G231" s="170"/>
      <c r="H231" s="74" t="s">
        <v>8</v>
      </c>
      <c r="I231" s="163" t="s">
        <v>9</v>
      </c>
      <c r="J231" s="164"/>
      <c r="K231" s="165">
        <f>+K226</f>
        <v>78.11</v>
      </c>
      <c r="L231" s="165"/>
      <c r="M231" s="165"/>
      <c r="N231" s="165"/>
      <c r="O231" s="165">
        <f>+O229</f>
        <v>13.15</v>
      </c>
      <c r="P231" s="165"/>
      <c r="Q231" s="165"/>
      <c r="R231" s="165"/>
      <c r="S231" s="165"/>
      <c r="T231" s="165">
        <f>K231*O231</f>
        <v>1027.15</v>
      </c>
      <c r="U231" s="165"/>
      <c r="V231" s="165"/>
      <c r="W231" s="165"/>
      <c r="X231" s="165"/>
      <c r="AG231" s="157">
        <f>T231+T232</f>
        <v>2573.61</v>
      </c>
      <c r="AI231" s="15"/>
      <c r="AJ231" s="159">
        <v>844.99</v>
      </c>
      <c r="AL231" s="161">
        <f>AG231/AJ231</f>
        <v>3.046</v>
      </c>
    </row>
    <row r="232" spans="1:38" ht="12.75" customHeight="1">
      <c r="A232" s="132"/>
      <c r="B232" s="134"/>
      <c r="C232" s="171"/>
      <c r="D232" s="172"/>
      <c r="E232" s="172"/>
      <c r="F232" s="172"/>
      <c r="G232" s="173"/>
      <c r="H232" s="74" t="s">
        <v>10</v>
      </c>
      <c r="I232" s="163" t="s">
        <v>11</v>
      </c>
      <c r="J232" s="164"/>
      <c r="K232" s="165">
        <f>+K227</f>
        <v>1852.05</v>
      </c>
      <c r="L232" s="165"/>
      <c r="M232" s="165"/>
      <c r="N232" s="165"/>
      <c r="O232" s="166">
        <f>O231*O$23</f>
        <v>0.835</v>
      </c>
      <c r="P232" s="166"/>
      <c r="Q232" s="166"/>
      <c r="R232" s="166"/>
      <c r="S232" s="166"/>
      <c r="T232" s="165">
        <f>K232*O232</f>
        <v>1546.46</v>
      </c>
      <c r="U232" s="165"/>
      <c r="V232" s="165"/>
      <c r="W232" s="165"/>
      <c r="X232" s="165"/>
      <c r="AG232" s="158"/>
      <c r="AI232" s="15"/>
      <c r="AJ232" s="160"/>
      <c r="AL232" s="162"/>
    </row>
    <row r="233" spans="1:39" ht="25.5" customHeight="1">
      <c r="A233" s="174" t="s">
        <v>48</v>
      </c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9"/>
      <c r="AG233" s="37"/>
      <c r="AL233" s="38" t="s">
        <v>117</v>
      </c>
      <c r="AM233" s="39" t="s">
        <v>118</v>
      </c>
    </row>
    <row r="234" spans="1:38" ht="12.75" customHeight="1">
      <c r="A234" s="167" t="s">
        <v>7</v>
      </c>
      <c r="B234" s="131"/>
      <c r="C234" s="168" t="s">
        <v>86</v>
      </c>
      <c r="D234" s="169"/>
      <c r="E234" s="169"/>
      <c r="F234" s="169"/>
      <c r="G234" s="170"/>
      <c r="H234" s="74" t="s">
        <v>8</v>
      </c>
      <c r="I234" s="163" t="s">
        <v>9</v>
      </c>
      <c r="J234" s="164"/>
      <c r="K234" s="165">
        <f>+K229</f>
        <v>78.11</v>
      </c>
      <c r="L234" s="165"/>
      <c r="M234" s="165"/>
      <c r="N234" s="165"/>
      <c r="O234" s="165">
        <f>+O130*5</f>
        <v>2.75</v>
      </c>
      <c r="P234" s="165"/>
      <c r="Q234" s="165"/>
      <c r="R234" s="165"/>
      <c r="S234" s="165"/>
      <c r="T234" s="165">
        <f>K234*O234</f>
        <v>214.8</v>
      </c>
      <c r="U234" s="165"/>
      <c r="V234" s="165"/>
      <c r="W234" s="165"/>
      <c r="X234" s="165"/>
      <c r="AG234" s="157">
        <f>T234+T235</f>
        <v>564.28</v>
      </c>
      <c r="AI234" s="15"/>
      <c r="AJ234" s="159">
        <v>844.99</v>
      </c>
      <c r="AL234" s="161">
        <f>AG234/AJ234</f>
        <v>0.668</v>
      </c>
    </row>
    <row r="235" spans="1:38" ht="12.75" customHeight="1">
      <c r="A235" s="132"/>
      <c r="B235" s="134"/>
      <c r="C235" s="171"/>
      <c r="D235" s="172"/>
      <c r="E235" s="172"/>
      <c r="F235" s="172"/>
      <c r="G235" s="173"/>
      <c r="H235" s="74" t="s">
        <v>10</v>
      </c>
      <c r="I235" s="163" t="s">
        <v>11</v>
      </c>
      <c r="J235" s="164"/>
      <c r="K235" s="165">
        <f>+K230</f>
        <v>1852.05</v>
      </c>
      <c r="L235" s="165"/>
      <c r="M235" s="165"/>
      <c r="N235" s="165"/>
      <c r="O235" s="166">
        <f>O234*O$21</f>
        <v>0.1887</v>
      </c>
      <c r="P235" s="166"/>
      <c r="Q235" s="166"/>
      <c r="R235" s="166"/>
      <c r="S235" s="166"/>
      <c r="T235" s="165">
        <f>K235*O235</f>
        <v>349.48</v>
      </c>
      <c r="U235" s="165"/>
      <c r="V235" s="165"/>
      <c r="W235" s="165"/>
      <c r="X235" s="165"/>
      <c r="AG235" s="158"/>
      <c r="AI235" s="15"/>
      <c r="AJ235" s="160"/>
      <c r="AL235" s="162"/>
    </row>
    <row r="236" spans="1:38" ht="12.75" customHeight="1">
      <c r="A236" s="167" t="s">
        <v>7</v>
      </c>
      <c r="B236" s="131"/>
      <c r="C236" s="168" t="s">
        <v>87</v>
      </c>
      <c r="D236" s="169"/>
      <c r="E236" s="169"/>
      <c r="F236" s="169"/>
      <c r="G236" s="170"/>
      <c r="H236" s="74" t="s">
        <v>8</v>
      </c>
      <c r="I236" s="163" t="s">
        <v>9</v>
      </c>
      <c r="J236" s="164"/>
      <c r="K236" s="165">
        <f>+K231</f>
        <v>78.11</v>
      </c>
      <c r="L236" s="165"/>
      <c r="M236" s="165"/>
      <c r="N236" s="165"/>
      <c r="O236" s="165">
        <f>+O234</f>
        <v>2.75</v>
      </c>
      <c r="P236" s="165"/>
      <c r="Q236" s="165"/>
      <c r="R236" s="165"/>
      <c r="S236" s="165"/>
      <c r="T236" s="165">
        <f>K236*O236</f>
        <v>214.8</v>
      </c>
      <c r="U236" s="165"/>
      <c r="V236" s="165"/>
      <c r="W236" s="165"/>
      <c r="X236" s="165"/>
      <c r="AG236" s="157">
        <f>T236+T237</f>
        <v>538.17</v>
      </c>
      <c r="AI236" s="15"/>
      <c r="AJ236" s="159">
        <v>844.99</v>
      </c>
      <c r="AL236" s="161">
        <f>AG236/AJ236</f>
        <v>0.637</v>
      </c>
    </row>
    <row r="237" spans="1:38" ht="12.75" customHeight="1">
      <c r="A237" s="132"/>
      <c r="B237" s="134"/>
      <c r="C237" s="171"/>
      <c r="D237" s="172"/>
      <c r="E237" s="172"/>
      <c r="F237" s="172"/>
      <c r="G237" s="173"/>
      <c r="H237" s="74" t="s">
        <v>10</v>
      </c>
      <c r="I237" s="163" t="s">
        <v>11</v>
      </c>
      <c r="J237" s="164"/>
      <c r="K237" s="165">
        <f>+K232</f>
        <v>1852.05</v>
      </c>
      <c r="L237" s="165"/>
      <c r="M237" s="165"/>
      <c r="N237" s="165"/>
      <c r="O237" s="166">
        <f>O236*O$23</f>
        <v>0.1746</v>
      </c>
      <c r="P237" s="166"/>
      <c r="Q237" s="166"/>
      <c r="R237" s="166"/>
      <c r="S237" s="166"/>
      <c r="T237" s="165">
        <f>K237*O237</f>
        <v>323.37</v>
      </c>
      <c r="U237" s="165"/>
      <c r="V237" s="165"/>
      <c r="W237" s="165"/>
      <c r="X237" s="165"/>
      <c r="AG237" s="158"/>
      <c r="AI237" s="15"/>
      <c r="AJ237" s="160"/>
      <c r="AL237" s="162"/>
    </row>
    <row r="238" spans="1:33" s="24" customFormat="1" ht="25.5" customHeight="1">
      <c r="A238" s="174" t="s">
        <v>49</v>
      </c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56"/>
      <c r="AG238" s="56"/>
    </row>
    <row r="239" spans="1:38" ht="12.75" customHeight="1">
      <c r="A239" s="167" t="s">
        <v>7</v>
      </c>
      <c r="B239" s="131"/>
      <c r="C239" s="168" t="s">
        <v>86</v>
      </c>
      <c r="D239" s="169"/>
      <c r="E239" s="169"/>
      <c r="F239" s="169"/>
      <c r="G239" s="170"/>
      <c r="H239" s="74" t="s">
        <v>8</v>
      </c>
      <c r="I239" s="163" t="s">
        <v>9</v>
      </c>
      <c r="J239" s="164"/>
      <c r="K239" s="165">
        <f>+K234</f>
        <v>78.11</v>
      </c>
      <c r="L239" s="165"/>
      <c r="M239" s="165"/>
      <c r="N239" s="165"/>
      <c r="O239" s="165">
        <f>+O142*5</f>
        <v>9.55</v>
      </c>
      <c r="P239" s="165"/>
      <c r="Q239" s="165"/>
      <c r="R239" s="165"/>
      <c r="S239" s="165"/>
      <c r="T239" s="165">
        <f>K239*O239</f>
        <v>745.95</v>
      </c>
      <c r="U239" s="165"/>
      <c r="V239" s="165"/>
      <c r="W239" s="165"/>
      <c r="X239" s="165"/>
      <c r="AG239" s="157">
        <f>T239+T240</f>
        <v>1959.23</v>
      </c>
      <c r="AI239" s="15"/>
      <c r="AJ239" s="159">
        <v>844.99</v>
      </c>
      <c r="AL239" s="161">
        <f>AG239/AJ239</f>
        <v>2.319</v>
      </c>
    </row>
    <row r="240" spans="1:38" ht="12.75" customHeight="1">
      <c r="A240" s="132"/>
      <c r="B240" s="134"/>
      <c r="C240" s="171"/>
      <c r="D240" s="172"/>
      <c r="E240" s="172"/>
      <c r="F240" s="172"/>
      <c r="G240" s="173"/>
      <c r="H240" s="74" t="s">
        <v>10</v>
      </c>
      <c r="I240" s="163" t="s">
        <v>11</v>
      </c>
      <c r="J240" s="164"/>
      <c r="K240" s="165">
        <f>+K235</f>
        <v>1852.05</v>
      </c>
      <c r="L240" s="165"/>
      <c r="M240" s="165"/>
      <c r="N240" s="165"/>
      <c r="O240" s="166">
        <f>O239*O$21</f>
        <v>0.6551</v>
      </c>
      <c r="P240" s="166"/>
      <c r="Q240" s="166"/>
      <c r="R240" s="166"/>
      <c r="S240" s="166"/>
      <c r="T240" s="165">
        <f>K240*O240</f>
        <v>1213.28</v>
      </c>
      <c r="U240" s="165"/>
      <c r="V240" s="165"/>
      <c r="W240" s="165"/>
      <c r="X240" s="165"/>
      <c r="AG240" s="158"/>
      <c r="AI240" s="15"/>
      <c r="AJ240" s="160"/>
      <c r="AL240" s="162"/>
    </row>
    <row r="241" spans="1:38" ht="12.75" customHeight="1">
      <c r="A241" s="167" t="s">
        <v>7</v>
      </c>
      <c r="B241" s="131"/>
      <c r="C241" s="168" t="s">
        <v>87</v>
      </c>
      <c r="D241" s="169"/>
      <c r="E241" s="169"/>
      <c r="F241" s="169"/>
      <c r="G241" s="170"/>
      <c r="H241" s="74" t="s">
        <v>8</v>
      </c>
      <c r="I241" s="163" t="s">
        <v>9</v>
      </c>
      <c r="J241" s="164"/>
      <c r="K241" s="165">
        <f>+K236</f>
        <v>78.11</v>
      </c>
      <c r="L241" s="165"/>
      <c r="M241" s="165"/>
      <c r="N241" s="165"/>
      <c r="O241" s="165">
        <f>+O239</f>
        <v>9.55</v>
      </c>
      <c r="P241" s="165"/>
      <c r="Q241" s="165"/>
      <c r="R241" s="165"/>
      <c r="S241" s="165"/>
      <c r="T241" s="165">
        <f>K241*O241</f>
        <v>745.95</v>
      </c>
      <c r="U241" s="165"/>
      <c r="V241" s="165"/>
      <c r="W241" s="165"/>
      <c r="X241" s="165"/>
      <c r="AG241" s="157">
        <f>T241+T242</f>
        <v>1869.03</v>
      </c>
      <c r="AI241" s="15"/>
      <c r="AJ241" s="159">
        <v>844.99</v>
      </c>
      <c r="AL241" s="161">
        <f>AG241/AJ241</f>
        <v>2.212</v>
      </c>
    </row>
    <row r="242" spans="1:38" ht="12.75" customHeight="1">
      <c r="A242" s="132"/>
      <c r="B242" s="134"/>
      <c r="C242" s="171"/>
      <c r="D242" s="172"/>
      <c r="E242" s="172"/>
      <c r="F242" s="172"/>
      <c r="G242" s="173"/>
      <c r="H242" s="74" t="s">
        <v>10</v>
      </c>
      <c r="I242" s="163" t="s">
        <v>11</v>
      </c>
      <c r="J242" s="164"/>
      <c r="K242" s="165">
        <f>+K237</f>
        <v>1852.05</v>
      </c>
      <c r="L242" s="165"/>
      <c r="M242" s="165"/>
      <c r="N242" s="165"/>
      <c r="O242" s="166">
        <f>O241*O$23</f>
        <v>0.6064</v>
      </c>
      <c r="P242" s="166"/>
      <c r="Q242" s="166"/>
      <c r="R242" s="166"/>
      <c r="S242" s="166"/>
      <c r="T242" s="165">
        <f>K242*O242</f>
        <v>1123.08</v>
      </c>
      <c r="U242" s="165"/>
      <c r="V242" s="165"/>
      <c r="W242" s="165"/>
      <c r="X242" s="165"/>
      <c r="AG242" s="158"/>
      <c r="AI242" s="15"/>
      <c r="AJ242" s="160"/>
      <c r="AL242" s="162"/>
    </row>
    <row r="243" spans="1:38" ht="12" customHeight="1" hidden="1">
      <c r="A243" s="32" t="s">
        <v>23</v>
      </c>
      <c r="B243" s="32"/>
      <c r="C243" s="76"/>
      <c r="D243" s="76"/>
      <c r="E243" s="76"/>
      <c r="F243" s="76"/>
      <c r="G243" s="76"/>
      <c r="I243" s="14"/>
      <c r="J243" s="14"/>
      <c r="K243" s="77"/>
      <c r="L243" s="77"/>
      <c r="M243" s="77"/>
      <c r="N243" s="77"/>
      <c r="O243" s="78"/>
      <c r="P243" s="78"/>
      <c r="Q243" s="78"/>
      <c r="R243" s="78"/>
      <c r="S243" s="78"/>
      <c r="T243" s="77"/>
      <c r="U243" s="77"/>
      <c r="V243" s="77"/>
      <c r="W243" s="77"/>
      <c r="X243" s="77"/>
      <c r="AG243" s="79"/>
      <c r="AJ243" s="80"/>
      <c r="AL243" s="81"/>
    </row>
    <row r="244" spans="1:39" ht="25.5" customHeight="1">
      <c r="A244" s="8">
        <v>1</v>
      </c>
      <c r="B244" s="86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",AL161," № ",AM161,"")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29.11.2021 г. № 135-п</v>
      </c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9"/>
      <c r="AG244" s="37"/>
      <c r="AL244" s="38" t="s">
        <v>88</v>
      </c>
      <c r="AM244" s="39" t="s">
        <v>89</v>
      </c>
    </row>
    <row r="245" spans="1:31" ht="15" customHeight="1" hidden="1">
      <c r="A245" s="8">
        <v>2</v>
      </c>
      <c r="B245" s="86" t="str">
        <f>CONCATENATE("Тариф на теплоноситель ",,"утвержден Приказом Министерства тарифной политики Красноярского края ",AL244," № ",AM244)</f>
        <v>Тариф на теплоноситель утвержден Приказом Министерства тарифной политики Красноярского края от 19.12.2017 г. № 582-п</v>
      </c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</row>
    <row r="246" spans="1:33" ht="27.75" customHeight="1">
      <c r="A246" s="8">
        <v>2</v>
      </c>
      <c r="B246" s="87" t="s">
        <v>122</v>
      </c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G246" s="37"/>
    </row>
    <row r="247" spans="1:35" s="4" customFormat="1" ht="27" customHeight="1">
      <c r="A247" s="8">
        <v>3</v>
      </c>
      <c r="B247" s="87" t="s">
        <v>123</v>
      </c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25"/>
      <c r="AG247" s="25"/>
      <c r="AH247"/>
      <c r="AI247" s="26"/>
    </row>
    <row r="248" spans="1:35" ht="27" customHeight="1">
      <c r="A248" s="150" t="s">
        <v>13</v>
      </c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I248" s="15"/>
    </row>
    <row r="249" spans="32:35" ht="12.75">
      <c r="AF249" s="67"/>
      <c r="AI249" s="15"/>
    </row>
    <row r="250" spans="1:35" ht="42.75" customHeight="1">
      <c r="A250" s="151" t="s">
        <v>4</v>
      </c>
      <c r="B250" s="152"/>
      <c r="C250" s="152"/>
      <c r="D250" s="152"/>
      <c r="E250" s="152"/>
      <c r="F250" s="152"/>
      <c r="G250" s="152"/>
      <c r="H250" s="153"/>
      <c r="I250" s="139" t="s">
        <v>128</v>
      </c>
      <c r="J250" s="139"/>
      <c r="K250" s="139"/>
      <c r="L250" s="139"/>
      <c r="M250" s="139"/>
      <c r="N250" s="139"/>
      <c r="O250" s="140" t="s">
        <v>15</v>
      </c>
      <c r="P250" s="141"/>
      <c r="Q250" s="141"/>
      <c r="R250" s="141"/>
      <c r="S250" s="142"/>
      <c r="T250" s="139" t="s">
        <v>16</v>
      </c>
      <c r="U250" s="139"/>
      <c r="V250" s="139"/>
      <c r="W250" s="139"/>
      <c r="X250" s="139"/>
      <c r="Y250" s="139"/>
      <c r="Z250" s="139" t="s">
        <v>17</v>
      </c>
      <c r="AA250" s="139"/>
      <c r="AB250" s="139"/>
      <c r="AC250" s="139"/>
      <c r="AD250" s="139"/>
      <c r="AE250" s="139"/>
      <c r="AF250" s="68"/>
      <c r="AI250" s="15"/>
    </row>
    <row r="251" spans="1:38" s="6" customFormat="1" ht="15.75" customHeight="1">
      <c r="A251" s="154"/>
      <c r="B251" s="155"/>
      <c r="C251" s="155"/>
      <c r="D251" s="155"/>
      <c r="E251" s="155"/>
      <c r="F251" s="155"/>
      <c r="G251" s="155"/>
      <c r="H251" s="156"/>
      <c r="I251" s="139" t="s">
        <v>18</v>
      </c>
      <c r="J251" s="139"/>
      <c r="K251" s="139"/>
      <c r="L251" s="139"/>
      <c r="M251" s="139"/>
      <c r="N251" s="139"/>
      <c r="O251" s="140" t="s">
        <v>19</v>
      </c>
      <c r="P251" s="141"/>
      <c r="Q251" s="141"/>
      <c r="R251" s="141"/>
      <c r="S251" s="142"/>
      <c r="T251" s="139" t="s">
        <v>20</v>
      </c>
      <c r="U251" s="139"/>
      <c r="V251" s="139"/>
      <c r="W251" s="139"/>
      <c r="X251" s="139"/>
      <c r="Y251" s="139"/>
      <c r="Z251" s="139" t="s">
        <v>21</v>
      </c>
      <c r="AA251" s="139"/>
      <c r="AB251" s="139"/>
      <c r="AC251" s="139"/>
      <c r="AD251" s="139"/>
      <c r="AE251" s="139"/>
      <c r="AF251" s="69"/>
      <c r="AG251" s="27" t="s">
        <v>34</v>
      </c>
      <c r="AH251"/>
      <c r="AI251" s="28"/>
      <c r="AJ251" s="27" t="s">
        <v>35</v>
      </c>
      <c r="AL251" s="27" t="s">
        <v>32</v>
      </c>
    </row>
    <row r="252" spans="1:38" s="32" customFormat="1" ht="23.25" customHeight="1">
      <c r="A252" s="143">
        <v>1</v>
      </c>
      <c r="B252" s="144"/>
      <c r="C252" s="144"/>
      <c r="D252" s="144"/>
      <c r="E252" s="144"/>
      <c r="F252" s="144"/>
      <c r="G252" s="144"/>
      <c r="H252" s="145"/>
      <c r="I252" s="146">
        <v>2</v>
      </c>
      <c r="J252" s="146"/>
      <c r="K252" s="146"/>
      <c r="L252" s="146"/>
      <c r="M252" s="146"/>
      <c r="N252" s="146"/>
      <c r="O252" s="147">
        <v>3</v>
      </c>
      <c r="P252" s="148"/>
      <c r="Q252" s="148"/>
      <c r="R252" s="148"/>
      <c r="S252" s="149"/>
      <c r="T252" s="146">
        <v>4</v>
      </c>
      <c r="U252" s="146"/>
      <c r="V252" s="146"/>
      <c r="W252" s="146"/>
      <c r="X252" s="146"/>
      <c r="Y252" s="146"/>
      <c r="Z252" s="146" t="s">
        <v>22</v>
      </c>
      <c r="AA252" s="146"/>
      <c r="AB252" s="146"/>
      <c r="AC252" s="146"/>
      <c r="AD252" s="146"/>
      <c r="AE252" s="146"/>
      <c r="AF252" s="62"/>
      <c r="AG252" s="29">
        <f>O253*T253</f>
        <v>82.6</v>
      </c>
      <c r="AH252"/>
      <c r="AI252" s="30"/>
      <c r="AJ252" s="31">
        <v>54.52</v>
      </c>
      <c r="AL252" s="63">
        <f>AG252/AJ252</f>
        <v>1.515</v>
      </c>
    </row>
    <row r="253" spans="1:35" s="32" customFormat="1" ht="27.75" customHeight="1">
      <c r="A253" s="89" t="s">
        <v>55</v>
      </c>
      <c r="B253" s="130"/>
      <c r="C253" s="130"/>
      <c r="D253" s="130"/>
      <c r="E253" s="130"/>
      <c r="F253" s="130"/>
      <c r="G253" s="130"/>
      <c r="H253" s="131"/>
      <c r="I253" s="135">
        <v>19.8</v>
      </c>
      <c r="J253" s="135"/>
      <c r="K253" s="135"/>
      <c r="L253" s="135"/>
      <c r="M253" s="135"/>
      <c r="N253" s="135"/>
      <c r="O253" s="98">
        <v>0.0446</v>
      </c>
      <c r="P253" s="99"/>
      <c r="Q253" s="99"/>
      <c r="R253" s="99"/>
      <c r="S253" s="100"/>
      <c r="T253" s="136">
        <f>K21</f>
        <v>1852.05</v>
      </c>
      <c r="U253" s="136"/>
      <c r="V253" s="136"/>
      <c r="W253" s="136"/>
      <c r="X253" s="136"/>
      <c r="Y253" s="136"/>
      <c r="Z253" s="137">
        <f>I253*O253*T253</f>
        <v>1635.51</v>
      </c>
      <c r="AA253" s="137"/>
      <c r="AB253" s="137"/>
      <c r="AC253" s="137"/>
      <c r="AD253" s="137"/>
      <c r="AE253" s="137"/>
      <c r="AF253" s="70"/>
      <c r="AG253" s="33"/>
      <c r="AH253"/>
      <c r="AI253" s="30"/>
    </row>
    <row r="254" spans="1:38" s="32" customFormat="1" ht="23.25" customHeight="1">
      <c r="A254" s="132"/>
      <c r="B254" s="133"/>
      <c r="C254" s="133"/>
      <c r="D254" s="133"/>
      <c r="E254" s="133"/>
      <c r="F254" s="133"/>
      <c r="G254" s="133"/>
      <c r="H254" s="134"/>
      <c r="I254" s="138" t="str">
        <f>CONCATENATE(I253," ",I251," х ",O253," ",O251," х ",T253," ",T251," = ",Z253," ",Z251)</f>
        <v>19,8 кв.м х 0,0446 Гкал/кв.м х 1852,05 руб./Гкал = 1635,51 руб.</v>
      </c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62"/>
      <c r="AG254" s="29">
        <f>O255*T255</f>
        <v>83.71</v>
      </c>
      <c r="AH254"/>
      <c r="AI254" s="30"/>
      <c r="AJ254" s="31">
        <v>54.52</v>
      </c>
      <c r="AL254" s="63">
        <f>AG254/AJ254</f>
        <v>1.535</v>
      </c>
    </row>
    <row r="255" spans="1:35" s="32" customFormat="1" ht="20.25" customHeight="1">
      <c r="A255" s="89" t="s">
        <v>101</v>
      </c>
      <c r="B255" s="130"/>
      <c r="C255" s="130"/>
      <c r="D255" s="130"/>
      <c r="E255" s="130"/>
      <c r="F255" s="130"/>
      <c r="G255" s="130"/>
      <c r="H255" s="131"/>
      <c r="I255" s="135">
        <v>19.8</v>
      </c>
      <c r="J255" s="135"/>
      <c r="K255" s="135"/>
      <c r="L255" s="135"/>
      <c r="M255" s="135"/>
      <c r="N255" s="135"/>
      <c r="O255" s="98">
        <v>0.0452</v>
      </c>
      <c r="P255" s="99"/>
      <c r="Q255" s="99"/>
      <c r="R255" s="99"/>
      <c r="S255" s="100"/>
      <c r="T255" s="136">
        <f>+T253</f>
        <v>1852.05</v>
      </c>
      <c r="U255" s="136"/>
      <c r="V255" s="136"/>
      <c r="W255" s="136"/>
      <c r="X255" s="136"/>
      <c r="Y255" s="136"/>
      <c r="Z255" s="137">
        <f>I255*O255*T255</f>
        <v>1657.51</v>
      </c>
      <c r="AA255" s="137"/>
      <c r="AB255" s="137"/>
      <c r="AC255" s="137"/>
      <c r="AD255" s="137"/>
      <c r="AE255" s="137"/>
      <c r="AF255" s="70"/>
      <c r="AG255" s="33"/>
      <c r="AH255"/>
      <c r="AI255" s="30"/>
    </row>
    <row r="256" spans="1:38" s="32" customFormat="1" ht="23.25" customHeight="1">
      <c r="A256" s="132"/>
      <c r="B256" s="133"/>
      <c r="C256" s="133"/>
      <c r="D256" s="133"/>
      <c r="E256" s="133"/>
      <c r="F256" s="133"/>
      <c r="G256" s="133"/>
      <c r="H256" s="134"/>
      <c r="I256" s="138" t="str">
        <f>CONCATENATE(I255," ",I$251," х ",O255," ",O$251," х ",T255," ",T$251," = ",Z255," ",Z$251)</f>
        <v>19,8 кв.м х 0,0452 Гкал/кв.м х 1852,05 руб./Гкал = 1657,51 руб.</v>
      </c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62"/>
      <c r="AG256" s="29">
        <f>O257*T257</f>
        <v>83.53</v>
      </c>
      <c r="AH256"/>
      <c r="AI256" s="30"/>
      <c r="AJ256" s="31">
        <v>54.52</v>
      </c>
      <c r="AL256" s="63">
        <f>AG256/AJ256</f>
        <v>1.532</v>
      </c>
    </row>
    <row r="257" spans="1:35" s="32" customFormat="1" ht="20.25" customHeight="1">
      <c r="A257" s="89" t="s">
        <v>102</v>
      </c>
      <c r="B257" s="130"/>
      <c r="C257" s="130"/>
      <c r="D257" s="130"/>
      <c r="E257" s="130"/>
      <c r="F257" s="130"/>
      <c r="G257" s="130"/>
      <c r="H257" s="131"/>
      <c r="I257" s="135">
        <v>19.8</v>
      </c>
      <c r="J257" s="135"/>
      <c r="K257" s="135"/>
      <c r="L257" s="135"/>
      <c r="M257" s="135"/>
      <c r="N257" s="135"/>
      <c r="O257" s="98">
        <v>0.0451</v>
      </c>
      <c r="P257" s="99"/>
      <c r="Q257" s="99"/>
      <c r="R257" s="99"/>
      <c r="S257" s="100"/>
      <c r="T257" s="136">
        <f>+T253</f>
        <v>1852.05</v>
      </c>
      <c r="U257" s="136"/>
      <c r="V257" s="136"/>
      <c r="W257" s="136"/>
      <c r="X257" s="136"/>
      <c r="Y257" s="136"/>
      <c r="Z257" s="137">
        <f>I257*O257*T257</f>
        <v>1653.84</v>
      </c>
      <c r="AA257" s="137"/>
      <c r="AB257" s="137"/>
      <c r="AC257" s="137"/>
      <c r="AD257" s="137"/>
      <c r="AE257" s="137"/>
      <c r="AF257" s="70"/>
      <c r="AG257" s="33"/>
      <c r="AH257"/>
      <c r="AI257" s="30"/>
    </row>
    <row r="258" spans="1:38" s="32" customFormat="1" ht="28.5" customHeight="1">
      <c r="A258" s="132"/>
      <c r="B258" s="133"/>
      <c r="C258" s="133"/>
      <c r="D258" s="133"/>
      <c r="E258" s="133"/>
      <c r="F258" s="133"/>
      <c r="G258" s="133"/>
      <c r="H258" s="134"/>
      <c r="I258" s="138" t="str">
        <f>CONCATENATE(I257," ",I$251," х ",O257," ",O$251," х ",T257," ",T$251," = ",Z257," ",Z$251)</f>
        <v>19,8 кв.м х 0,0451 Гкал/кв.м х 1852,05 руб./Гкал = 1653,84 руб.</v>
      </c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138"/>
      <c r="AC258" s="138"/>
      <c r="AD258" s="138"/>
      <c r="AE258" s="138"/>
      <c r="AF258" s="62"/>
      <c r="AG258" s="29">
        <f>O259*T259</f>
        <v>82.23</v>
      </c>
      <c r="AH258"/>
      <c r="AI258" s="30"/>
      <c r="AJ258" s="31">
        <v>54.52</v>
      </c>
      <c r="AL258" s="63">
        <f>AG258/AJ258</f>
        <v>1.508</v>
      </c>
    </row>
    <row r="259" spans="1:35" s="32" customFormat="1" ht="16.5" customHeight="1">
      <c r="A259" s="89" t="s">
        <v>103</v>
      </c>
      <c r="B259" s="130"/>
      <c r="C259" s="130"/>
      <c r="D259" s="130"/>
      <c r="E259" s="130"/>
      <c r="F259" s="130"/>
      <c r="G259" s="130"/>
      <c r="H259" s="131"/>
      <c r="I259" s="135">
        <v>19.8</v>
      </c>
      <c r="J259" s="135"/>
      <c r="K259" s="135"/>
      <c r="L259" s="135"/>
      <c r="M259" s="135"/>
      <c r="N259" s="135"/>
      <c r="O259" s="98">
        <v>0.0444</v>
      </c>
      <c r="P259" s="99"/>
      <c r="Q259" s="99"/>
      <c r="R259" s="99"/>
      <c r="S259" s="100"/>
      <c r="T259" s="136">
        <f>+T253</f>
        <v>1852.05</v>
      </c>
      <c r="U259" s="136"/>
      <c r="V259" s="136"/>
      <c r="W259" s="136"/>
      <c r="X259" s="136"/>
      <c r="Y259" s="136"/>
      <c r="Z259" s="137">
        <f>I259*O259*T259</f>
        <v>1628.17</v>
      </c>
      <c r="AA259" s="137"/>
      <c r="AB259" s="137"/>
      <c r="AC259" s="137"/>
      <c r="AD259" s="137"/>
      <c r="AE259" s="137"/>
      <c r="AF259" s="70"/>
      <c r="AG259" s="33"/>
      <c r="AH259"/>
      <c r="AI259" s="30"/>
    </row>
    <row r="260" spans="1:38" s="32" customFormat="1" ht="23.25" customHeight="1">
      <c r="A260" s="132"/>
      <c r="B260" s="133"/>
      <c r="C260" s="133"/>
      <c r="D260" s="133"/>
      <c r="E260" s="133"/>
      <c r="F260" s="133"/>
      <c r="G260" s="133"/>
      <c r="H260" s="134"/>
      <c r="I260" s="138" t="str">
        <f>CONCATENATE(I259," ",I$251," х ",O259," ",O$251," х ",T259," ",T$251," = ",Z259," ",Z$251)</f>
        <v>19,8 кв.м х 0,0444 Гкал/кв.м х 1852,05 руб./Гкал = 1628,17 руб.</v>
      </c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62"/>
      <c r="AG260" s="29">
        <f>O261*T261</f>
        <v>52.6</v>
      </c>
      <c r="AH260"/>
      <c r="AI260" s="30"/>
      <c r="AJ260" s="31">
        <v>54.52</v>
      </c>
      <c r="AL260" s="63">
        <f>AG260/AJ260</f>
        <v>0.965</v>
      </c>
    </row>
    <row r="261" spans="1:35" s="32" customFormat="1" ht="27.75" customHeight="1">
      <c r="A261" s="89" t="s">
        <v>104</v>
      </c>
      <c r="B261" s="130"/>
      <c r="C261" s="130"/>
      <c r="D261" s="130"/>
      <c r="E261" s="130"/>
      <c r="F261" s="130"/>
      <c r="G261" s="130"/>
      <c r="H261" s="131"/>
      <c r="I261" s="135">
        <v>19.8</v>
      </c>
      <c r="J261" s="135"/>
      <c r="K261" s="135"/>
      <c r="L261" s="135"/>
      <c r="M261" s="135"/>
      <c r="N261" s="135"/>
      <c r="O261" s="98">
        <v>0.0284</v>
      </c>
      <c r="P261" s="99"/>
      <c r="Q261" s="99"/>
      <c r="R261" s="99"/>
      <c r="S261" s="100"/>
      <c r="T261" s="136">
        <f>+T253</f>
        <v>1852.05</v>
      </c>
      <c r="U261" s="136"/>
      <c r="V261" s="136"/>
      <c r="W261" s="136"/>
      <c r="X261" s="136"/>
      <c r="Y261" s="136"/>
      <c r="Z261" s="137">
        <f>I261*O261*T261</f>
        <v>1041.44</v>
      </c>
      <c r="AA261" s="137"/>
      <c r="AB261" s="137"/>
      <c r="AC261" s="137"/>
      <c r="AD261" s="137"/>
      <c r="AE261" s="137"/>
      <c r="AF261" s="70"/>
      <c r="AG261" s="33"/>
      <c r="AH261"/>
      <c r="AI261" s="30"/>
    </row>
    <row r="262" spans="1:38" s="32" customFormat="1" ht="23.25" customHeight="1">
      <c r="A262" s="132"/>
      <c r="B262" s="133"/>
      <c r="C262" s="133"/>
      <c r="D262" s="133"/>
      <c r="E262" s="133"/>
      <c r="F262" s="133"/>
      <c r="G262" s="133"/>
      <c r="H262" s="134"/>
      <c r="I262" s="138" t="str">
        <f>CONCATENATE(I261," ",I$251," х ",O261," ",O$251," х ",T261," ",T$251," = ",Z261," ",Z$251)</f>
        <v>19,8 кв.м х 0,0284 Гкал/кв.м х 1852,05 руб./Гкал = 1041,44 руб.</v>
      </c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62"/>
      <c r="AG262" s="29">
        <f>O263*T263</f>
        <v>53.15</v>
      </c>
      <c r="AH262"/>
      <c r="AI262" s="30"/>
      <c r="AJ262" s="31">
        <v>54.52</v>
      </c>
      <c r="AL262" s="63">
        <f>AG262/AJ262</f>
        <v>0.975</v>
      </c>
    </row>
    <row r="263" spans="1:35" s="32" customFormat="1" ht="24" customHeight="1">
      <c r="A263" s="89" t="s">
        <v>105</v>
      </c>
      <c r="B263" s="130"/>
      <c r="C263" s="130"/>
      <c r="D263" s="130"/>
      <c r="E263" s="130"/>
      <c r="F263" s="130"/>
      <c r="G263" s="130"/>
      <c r="H263" s="131"/>
      <c r="I263" s="135">
        <v>19.8</v>
      </c>
      <c r="J263" s="135"/>
      <c r="K263" s="135"/>
      <c r="L263" s="135"/>
      <c r="M263" s="135"/>
      <c r="N263" s="135"/>
      <c r="O263" s="98">
        <v>0.0287</v>
      </c>
      <c r="P263" s="99"/>
      <c r="Q263" s="99"/>
      <c r="R263" s="99"/>
      <c r="S263" s="100"/>
      <c r="T263" s="136">
        <f>+T253</f>
        <v>1852.05</v>
      </c>
      <c r="U263" s="136"/>
      <c r="V263" s="136"/>
      <c r="W263" s="136"/>
      <c r="X263" s="136"/>
      <c r="Y263" s="136"/>
      <c r="Z263" s="137">
        <f>I263*O263*T263</f>
        <v>1052.45</v>
      </c>
      <c r="AA263" s="137"/>
      <c r="AB263" s="137"/>
      <c r="AC263" s="137"/>
      <c r="AD263" s="137"/>
      <c r="AE263" s="137"/>
      <c r="AF263" s="70"/>
      <c r="AG263" s="33"/>
      <c r="AH263"/>
      <c r="AI263" s="30"/>
    </row>
    <row r="264" spans="1:38" s="32" customFormat="1" ht="23.25" customHeight="1">
      <c r="A264" s="132"/>
      <c r="B264" s="133"/>
      <c r="C264" s="133"/>
      <c r="D264" s="133"/>
      <c r="E264" s="133"/>
      <c r="F264" s="133"/>
      <c r="G264" s="133"/>
      <c r="H264" s="134"/>
      <c r="I264" s="138" t="str">
        <f>CONCATENATE(I263," ",I$251," х ",O263," ",O$251," х ",T263," ",T$251," = ",Z263," ",Z$251)</f>
        <v>19,8 кв.м х 0,0287 Гкал/кв.м х 1852,05 руб./Гкал = 1052,45 руб.</v>
      </c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62"/>
      <c r="AG264" s="29">
        <f>O265*T265</f>
        <v>45</v>
      </c>
      <c r="AH264"/>
      <c r="AI264" s="30"/>
      <c r="AJ264" s="31">
        <v>54.52</v>
      </c>
      <c r="AL264" s="63">
        <f>AG264/AJ264</f>
        <v>0.825</v>
      </c>
    </row>
    <row r="265" spans="1:35" s="32" customFormat="1" ht="27" customHeight="1">
      <c r="A265" s="89" t="s">
        <v>106</v>
      </c>
      <c r="B265" s="130"/>
      <c r="C265" s="130"/>
      <c r="D265" s="130"/>
      <c r="E265" s="130"/>
      <c r="F265" s="130"/>
      <c r="G265" s="130"/>
      <c r="H265" s="131"/>
      <c r="I265" s="135">
        <v>19.8</v>
      </c>
      <c r="J265" s="135"/>
      <c r="K265" s="135"/>
      <c r="L265" s="135"/>
      <c r="M265" s="135"/>
      <c r="N265" s="135"/>
      <c r="O265" s="98">
        <v>0.0243</v>
      </c>
      <c r="P265" s="99"/>
      <c r="Q265" s="99"/>
      <c r="R265" s="99"/>
      <c r="S265" s="100"/>
      <c r="T265" s="136">
        <f>+T257</f>
        <v>1852.05</v>
      </c>
      <c r="U265" s="136"/>
      <c r="V265" s="136"/>
      <c r="W265" s="136"/>
      <c r="X265" s="136"/>
      <c r="Y265" s="136"/>
      <c r="Z265" s="137">
        <f>I265*O265*T265</f>
        <v>891.1</v>
      </c>
      <c r="AA265" s="137"/>
      <c r="AB265" s="137"/>
      <c r="AC265" s="137"/>
      <c r="AD265" s="137"/>
      <c r="AE265" s="137"/>
      <c r="AF265" s="70"/>
      <c r="AG265" s="33"/>
      <c r="AH265"/>
      <c r="AI265" s="30"/>
    </row>
    <row r="266" spans="1:38" s="32" customFormat="1" ht="23.25" customHeight="1">
      <c r="A266" s="132"/>
      <c r="B266" s="133"/>
      <c r="C266" s="133"/>
      <c r="D266" s="133"/>
      <c r="E266" s="133"/>
      <c r="F266" s="133"/>
      <c r="G266" s="133"/>
      <c r="H266" s="134"/>
      <c r="I266" s="138" t="str">
        <f>CONCATENATE(I265," ",I$251," х ",O265," ",O$251," х ",T265," ",T$251," = ",Z265," ",Z$251)</f>
        <v>19,8 кв.м х 0,0243 Гкал/кв.м х 1852,05 руб./Гкал = 891,1 руб.</v>
      </c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  <c r="AF266" s="62"/>
      <c r="AG266" s="29">
        <f>O267*T267</f>
        <v>45.75</v>
      </c>
      <c r="AH266"/>
      <c r="AI266" s="30"/>
      <c r="AJ266" s="31">
        <v>54.52</v>
      </c>
      <c r="AL266" s="63">
        <f>AG266/AJ266</f>
        <v>0.839</v>
      </c>
    </row>
    <row r="267" spans="1:35" s="32" customFormat="1" ht="20.25" customHeight="1">
      <c r="A267" s="89" t="s">
        <v>107</v>
      </c>
      <c r="B267" s="130"/>
      <c r="C267" s="130"/>
      <c r="D267" s="130"/>
      <c r="E267" s="130"/>
      <c r="F267" s="130"/>
      <c r="G267" s="130"/>
      <c r="H267" s="131"/>
      <c r="I267" s="135">
        <v>19.8</v>
      </c>
      <c r="J267" s="135"/>
      <c r="K267" s="135"/>
      <c r="L267" s="135"/>
      <c r="M267" s="135"/>
      <c r="N267" s="135"/>
      <c r="O267" s="98">
        <v>0.0247</v>
      </c>
      <c r="P267" s="99"/>
      <c r="Q267" s="99"/>
      <c r="R267" s="99"/>
      <c r="S267" s="100"/>
      <c r="T267" s="136">
        <f>+T257</f>
        <v>1852.05</v>
      </c>
      <c r="U267" s="136"/>
      <c r="V267" s="136"/>
      <c r="W267" s="136"/>
      <c r="X267" s="136"/>
      <c r="Y267" s="136"/>
      <c r="Z267" s="137">
        <f>I267*O267*T267</f>
        <v>905.76</v>
      </c>
      <c r="AA267" s="137"/>
      <c r="AB267" s="137"/>
      <c r="AC267" s="137"/>
      <c r="AD267" s="137"/>
      <c r="AE267" s="137"/>
      <c r="AF267" s="70"/>
      <c r="AG267" s="33"/>
      <c r="AH267"/>
      <c r="AI267" s="30"/>
    </row>
    <row r="268" spans="1:38" s="32" customFormat="1" ht="23.25" customHeight="1">
      <c r="A268" s="132"/>
      <c r="B268" s="133"/>
      <c r="C268" s="133"/>
      <c r="D268" s="133"/>
      <c r="E268" s="133"/>
      <c r="F268" s="133"/>
      <c r="G268" s="133"/>
      <c r="H268" s="134"/>
      <c r="I268" s="138" t="str">
        <f>CONCATENATE(I267," ",I$251," х ",O267," ",O$251," х ",T267," ",T$251," = ",Z267," ",Z$251)</f>
        <v>19,8 кв.м х 0,0247 Гкал/кв.м х 1852,05 руб./Гкал = 905,76 руб.</v>
      </c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62"/>
      <c r="AG268" s="29">
        <f>O269*T269</f>
        <v>35.56</v>
      </c>
      <c r="AH268"/>
      <c r="AI268" s="30"/>
      <c r="AJ268" s="31">
        <v>54.52</v>
      </c>
      <c r="AL268" s="63">
        <f>AG268/AJ268</f>
        <v>0.652</v>
      </c>
    </row>
    <row r="269" spans="1:35" s="32" customFormat="1" ht="27.75" customHeight="1">
      <c r="A269" s="89" t="s">
        <v>63</v>
      </c>
      <c r="B269" s="130"/>
      <c r="C269" s="130"/>
      <c r="D269" s="130"/>
      <c r="E269" s="130"/>
      <c r="F269" s="130"/>
      <c r="G269" s="130"/>
      <c r="H269" s="131"/>
      <c r="I269" s="135">
        <v>19.8</v>
      </c>
      <c r="J269" s="135"/>
      <c r="K269" s="135"/>
      <c r="L269" s="135"/>
      <c r="M269" s="135"/>
      <c r="N269" s="135"/>
      <c r="O269" s="98">
        <v>0.0192</v>
      </c>
      <c r="P269" s="99"/>
      <c r="Q269" s="99"/>
      <c r="R269" s="99"/>
      <c r="S269" s="100"/>
      <c r="T269" s="136">
        <f>+T253</f>
        <v>1852.05</v>
      </c>
      <c r="U269" s="136"/>
      <c r="V269" s="136"/>
      <c r="W269" s="136"/>
      <c r="X269" s="136"/>
      <c r="Y269" s="136"/>
      <c r="Z269" s="137">
        <f>I269*O269*T269</f>
        <v>704.08</v>
      </c>
      <c r="AA269" s="137"/>
      <c r="AB269" s="137"/>
      <c r="AC269" s="137"/>
      <c r="AD269" s="137"/>
      <c r="AE269" s="137"/>
      <c r="AF269" s="70"/>
      <c r="AG269" s="33"/>
      <c r="AH269"/>
      <c r="AI269" s="30"/>
    </row>
    <row r="270" spans="1:38" s="32" customFormat="1" ht="23.25" customHeight="1">
      <c r="A270" s="132"/>
      <c r="B270" s="133"/>
      <c r="C270" s="133"/>
      <c r="D270" s="133"/>
      <c r="E270" s="133"/>
      <c r="F270" s="133"/>
      <c r="G270" s="133"/>
      <c r="H270" s="134"/>
      <c r="I270" s="138" t="str">
        <f>CONCATENATE(I269," ",I251," х ",O269," ",O251," х ",T269," ",T251," = ",Z269," ",Z251)</f>
        <v>19,8 кв.м х 0,0192 Гкал/кв.м х 1852,05 руб./Гкал = 704,08 руб.</v>
      </c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62"/>
      <c r="AG270" s="29">
        <f>O271*T271</f>
        <v>32.6</v>
      </c>
      <c r="AH270"/>
      <c r="AI270" s="30"/>
      <c r="AJ270" s="31">
        <v>54.52</v>
      </c>
      <c r="AL270" s="63">
        <f>AG270/AJ270</f>
        <v>0.598</v>
      </c>
    </row>
    <row r="271" spans="1:35" s="32" customFormat="1" ht="27" customHeight="1">
      <c r="A271" s="89" t="s">
        <v>108</v>
      </c>
      <c r="B271" s="130"/>
      <c r="C271" s="130"/>
      <c r="D271" s="130"/>
      <c r="E271" s="130"/>
      <c r="F271" s="130"/>
      <c r="G271" s="130"/>
      <c r="H271" s="131"/>
      <c r="I271" s="135">
        <v>19.8</v>
      </c>
      <c r="J271" s="135"/>
      <c r="K271" s="135"/>
      <c r="L271" s="135"/>
      <c r="M271" s="135"/>
      <c r="N271" s="135"/>
      <c r="O271" s="98">
        <v>0.0176</v>
      </c>
      <c r="P271" s="99"/>
      <c r="Q271" s="99"/>
      <c r="R271" s="99"/>
      <c r="S271" s="100"/>
      <c r="T271" s="136">
        <f>+T253</f>
        <v>1852.05</v>
      </c>
      <c r="U271" s="136"/>
      <c r="V271" s="136"/>
      <c r="W271" s="136"/>
      <c r="X271" s="136"/>
      <c r="Y271" s="136"/>
      <c r="Z271" s="137">
        <f>I271*O271*T271</f>
        <v>645.4</v>
      </c>
      <c r="AA271" s="137"/>
      <c r="AB271" s="137"/>
      <c r="AC271" s="137"/>
      <c r="AD271" s="137"/>
      <c r="AE271" s="137"/>
      <c r="AF271" s="70"/>
      <c r="AG271" s="33"/>
      <c r="AH271"/>
      <c r="AI271" s="30"/>
    </row>
    <row r="272" spans="1:38" s="32" customFormat="1" ht="23.25" customHeight="1">
      <c r="A272" s="132"/>
      <c r="B272" s="133"/>
      <c r="C272" s="133"/>
      <c r="D272" s="133"/>
      <c r="E272" s="133"/>
      <c r="F272" s="133"/>
      <c r="G272" s="133"/>
      <c r="H272" s="134"/>
      <c r="I272" s="138" t="str">
        <f>CONCATENATE(I271," ",I$251," х ",O271," ",O$251," х ",T271," ",T$251," = ",Z271," ",Z$251)</f>
        <v>19,8 кв.м х 0,0176 Гкал/кв.м х 1852,05 руб./Гкал = 645,4 руб.</v>
      </c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  <c r="AC272" s="138"/>
      <c r="AD272" s="138"/>
      <c r="AE272" s="138"/>
      <c r="AF272" s="62"/>
      <c r="AG272" s="29">
        <f>O273*T273</f>
        <v>30.37</v>
      </c>
      <c r="AH272"/>
      <c r="AI272" s="30"/>
      <c r="AJ272" s="31">
        <v>54.52</v>
      </c>
      <c r="AL272" s="63">
        <f>AG272/AJ272</f>
        <v>0.557</v>
      </c>
    </row>
    <row r="273" spans="1:35" s="32" customFormat="1" ht="29.25" customHeight="1">
      <c r="A273" s="89" t="s">
        <v>65</v>
      </c>
      <c r="B273" s="130"/>
      <c r="C273" s="130"/>
      <c r="D273" s="130"/>
      <c r="E273" s="130"/>
      <c r="F273" s="130"/>
      <c r="G273" s="130"/>
      <c r="H273" s="131"/>
      <c r="I273" s="135">
        <v>19.8</v>
      </c>
      <c r="J273" s="135"/>
      <c r="K273" s="135"/>
      <c r="L273" s="135"/>
      <c r="M273" s="135"/>
      <c r="N273" s="135"/>
      <c r="O273" s="98">
        <v>0.0164</v>
      </c>
      <c r="P273" s="99"/>
      <c r="Q273" s="99"/>
      <c r="R273" s="99"/>
      <c r="S273" s="100"/>
      <c r="T273" s="136">
        <f>+T253</f>
        <v>1852.05</v>
      </c>
      <c r="U273" s="136"/>
      <c r="V273" s="136"/>
      <c r="W273" s="136"/>
      <c r="X273" s="136"/>
      <c r="Y273" s="136"/>
      <c r="Z273" s="137">
        <f>I273*O273*T273</f>
        <v>601.4</v>
      </c>
      <c r="AA273" s="137"/>
      <c r="AB273" s="137"/>
      <c r="AC273" s="137"/>
      <c r="AD273" s="137"/>
      <c r="AE273" s="137"/>
      <c r="AF273" s="70"/>
      <c r="AG273" s="33"/>
      <c r="AH273"/>
      <c r="AI273" s="30"/>
    </row>
    <row r="274" spans="1:38" s="32" customFormat="1" ht="24" customHeight="1">
      <c r="A274" s="132"/>
      <c r="B274" s="133"/>
      <c r="C274" s="133"/>
      <c r="D274" s="133"/>
      <c r="E274" s="133"/>
      <c r="F274" s="133"/>
      <c r="G274" s="133"/>
      <c r="H274" s="134"/>
      <c r="I274" s="138" t="str">
        <f>CONCATENATE(I273," ",I$251," х ",O273," ",O$251," х ",T273," ",T$251," = ",Z273," ",Z$251)</f>
        <v>19,8 кв.м х 0,0164 Гкал/кв.м х 1852,05 руб./Гкал = 601,4 руб.</v>
      </c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  <c r="AF274" s="62"/>
      <c r="AG274" s="29">
        <f>O275*T275</f>
        <v>33.15</v>
      </c>
      <c r="AH274"/>
      <c r="AI274" s="30"/>
      <c r="AJ274" s="31">
        <v>54.52</v>
      </c>
      <c r="AL274" s="63">
        <f>AG274/AJ274</f>
        <v>0.608</v>
      </c>
    </row>
    <row r="275" spans="1:35" s="32" customFormat="1" ht="20.25" customHeight="1">
      <c r="A275" s="89" t="s">
        <v>109</v>
      </c>
      <c r="B275" s="130"/>
      <c r="C275" s="130"/>
      <c r="D275" s="130"/>
      <c r="E275" s="130"/>
      <c r="F275" s="130"/>
      <c r="G275" s="130"/>
      <c r="H275" s="131"/>
      <c r="I275" s="135">
        <v>19.8</v>
      </c>
      <c r="J275" s="135"/>
      <c r="K275" s="135"/>
      <c r="L275" s="135"/>
      <c r="M275" s="135"/>
      <c r="N275" s="135"/>
      <c r="O275" s="98">
        <v>0.0179</v>
      </c>
      <c r="P275" s="99"/>
      <c r="Q275" s="99"/>
      <c r="R275" s="99"/>
      <c r="S275" s="100"/>
      <c r="T275" s="136">
        <f>+T253</f>
        <v>1852.05</v>
      </c>
      <c r="U275" s="136"/>
      <c r="V275" s="136"/>
      <c r="W275" s="136"/>
      <c r="X275" s="136"/>
      <c r="Y275" s="136"/>
      <c r="Z275" s="137">
        <f>I275*O275*T275</f>
        <v>656.4</v>
      </c>
      <c r="AA275" s="137"/>
      <c r="AB275" s="137"/>
      <c r="AC275" s="137"/>
      <c r="AD275" s="137"/>
      <c r="AE275" s="137"/>
      <c r="AF275" s="70"/>
      <c r="AG275" s="33"/>
      <c r="AH275"/>
      <c r="AI275" s="30"/>
    </row>
    <row r="276" spans="1:38" s="32" customFormat="1" ht="23.25" customHeight="1">
      <c r="A276" s="132"/>
      <c r="B276" s="133"/>
      <c r="C276" s="133"/>
      <c r="D276" s="133"/>
      <c r="E276" s="133"/>
      <c r="F276" s="133"/>
      <c r="G276" s="133"/>
      <c r="H276" s="134"/>
      <c r="I276" s="138" t="str">
        <f>CONCATENATE(I275," ",I$251," х ",O275," ",O$251," х ",T275," ",T$251," = ",Z275," ",Z$251)</f>
        <v>19,8 кв.м х 0,0179 Гкал/кв.м х 1852,05 руб./Гкал = 656,4 руб.</v>
      </c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  <c r="AC276" s="138"/>
      <c r="AD276" s="138"/>
      <c r="AE276" s="138"/>
      <c r="AF276" s="62"/>
      <c r="AG276" s="29">
        <f>O277*T277</f>
        <v>28.52</v>
      </c>
      <c r="AH276"/>
      <c r="AI276" s="30"/>
      <c r="AJ276" s="31">
        <v>54.52</v>
      </c>
      <c r="AL276" s="63">
        <f>AG276/AJ276</f>
        <v>0.523</v>
      </c>
    </row>
    <row r="277" spans="1:35" s="32" customFormat="1" ht="20.25" customHeight="1">
      <c r="A277" s="89" t="s">
        <v>67</v>
      </c>
      <c r="B277" s="130"/>
      <c r="C277" s="130"/>
      <c r="D277" s="130"/>
      <c r="E277" s="130"/>
      <c r="F277" s="130"/>
      <c r="G277" s="130"/>
      <c r="H277" s="131"/>
      <c r="I277" s="135">
        <v>19.8</v>
      </c>
      <c r="J277" s="135"/>
      <c r="K277" s="135"/>
      <c r="L277" s="135"/>
      <c r="M277" s="135"/>
      <c r="N277" s="135"/>
      <c r="O277" s="98">
        <v>0.0154</v>
      </c>
      <c r="P277" s="99"/>
      <c r="Q277" s="99"/>
      <c r="R277" s="99"/>
      <c r="S277" s="100"/>
      <c r="T277" s="136">
        <f>+T253</f>
        <v>1852.05</v>
      </c>
      <c r="U277" s="136"/>
      <c r="V277" s="136"/>
      <c r="W277" s="136"/>
      <c r="X277" s="136"/>
      <c r="Y277" s="136"/>
      <c r="Z277" s="137">
        <f>I277*O277*T277</f>
        <v>564.73</v>
      </c>
      <c r="AA277" s="137"/>
      <c r="AB277" s="137"/>
      <c r="AC277" s="137"/>
      <c r="AD277" s="137"/>
      <c r="AE277" s="137"/>
      <c r="AF277" s="70"/>
      <c r="AG277" s="33"/>
      <c r="AH277"/>
      <c r="AI277" s="30"/>
    </row>
    <row r="278" spans="1:38" s="32" customFormat="1" ht="23.25" customHeight="1">
      <c r="A278" s="132"/>
      <c r="B278" s="133"/>
      <c r="C278" s="133"/>
      <c r="D278" s="133"/>
      <c r="E278" s="133"/>
      <c r="F278" s="133"/>
      <c r="G278" s="133"/>
      <c r="H278" s="134"/>
      <c r="I278" s="138" t="str">
        <f>CONCATENATE(I277," ",I$251," х ",O277," ",O$251," х ",T277," ",T$251," = ",Z277," ",Z$251)</f>
        <v>19,8 кв.м х 0,0154 Гкал/кв.м х 1852,05 руб./Гкал = 564,73 руб.</v>
      </c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138"/>
      <c r="AF278" s="62"/>
      <c r="AG278" s="29">
        <f>O279*T279</f>
        <v>25.74</v>
      </c>
      <c r="AH278"/>
      <c r="AI278" s="30"/>
      <c r="AJ278" s="31">
        <v>54.52</v>
      </c>
      <c r="AL278" s="63">
        <f>AG278/AJ278</f>
        <v>0.472</v>
      </c>
    </row>
    <row r="279" spans="1:35" s="32" customFormat="1" ht="20.25" customHeight="1">
      <c r="A279" s="89" t="s">
        <v>68</v>
      </c>
      <c r="B279" s="130"/>
      <c r="C279" s="130"/>
      <c r="D279" s="130"/>
      <c r="E279" s="130"/>
      <c r="F279" s="130"/>
      <c r="G279" s="130"/>
      <c r="H279" s="131"/>
      <c r="I279" s="135">
        <v>19.8</v>
      </c>
      <c r="J279" s="135"/>
      <c r="K279" s="135"/>
      <c r="L279" s="135"/>
      <c r="M279" s="135"/>
      <c r="N279" s="135"/>
      <c r="O279" s="98">
        <v>0.0139</v>
      </c>
      <c r="P279" s="99"/>
      <c r="Q279" s="99"/>
      <c r="R279" s="99"/>
      <c r="S279" s="100"/>
      <c r="T279" s="136">
        <f>+T253</f>
        <v>1852.05</v>
      </c>
      <c r="U279" s="136"/>
      <c r="V279" s="136"/>
      <c r="W279" s="136"/>
      <c r="X279" s="136"/>
      <c r="Y279" s="136"/>
      <c r="Z279" s="137">
        <f>I279*O279*T279</f>
        <v>509.72</v>
      </c>
      <c r="AA279" s="137"/>
      <c r="AB279" s="137"/>
      <c r="AC279" s="137"/>
      <c r="AD279" s="137"/>
      <c r="AE279" s="137"/>
      <c r="AF279" s="70"/>
      <c r="AG279" s="33"/>
      <c r="AH279"/>
      <c r="AI279" s="30"/>
    </row>
    <row r="280" spans="1:38" s="32" customFormat="1" ht="23.25" customHeight="1">
      <c r="A280" s="132"/>
      <c r="B280" s="133"/>
      <c r="C280" s="133"/>
      <c r="D280" s="133"/>
      <c r="E280" s="133"/>
      <c r="F280" s="133"/>
      <c r="G280" s="133"/>
      <c r="H280" s="134"/>
      <c r="I280" s="138" t="str">
        <f>CONCATENATE(I279," ",I$251," х ",O279," ",O$251," х ",T279," ",T$251," = ",Z279," ",Z$251)</f>
        <v>19,8 кв.м х 0,0139 Гкал/кв.м х 1852,05 руб./Гкал = 509,72 руб.</v>
      </c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  <c r="AF280" s="62"/>
      <c r="AG280" s="29">
        <f>O281*T281</f>
        <v>35</v>
      </c>
      <c r="AH280"/>
      <c r="AI280" s="30"/>
      <c r="AJ280" s="31">
        <v>54.52</v>
      </c>
      <c r="AL280" s="63">
        <f>AG280/AJ280</f>
        <v>0.642</v>
      </c>
    </row>
    <row r="281" spans="1:35" s="32" customFormat="1" ht="20.25" customHeight="1">
      <c r="A281" s="89" t="s">
        <v>91</v>
      </c>
      <c r="B281" s="130"/>
      <c r="C281" s="130"/>
      <c r="D281" s="130"/>
      <c r="E281" s="130"/>
      <c r="F281" s="130"/>
      <c r="G281" s="130"/>
      <c r="H281" s="131"/>
      <c r="I281" s="135">
        <v>19.8</v>
      </c>
      <c r="J281" s="135"/>
      <c r="K281" s="135"/>
      <c r="L281" s="135"/>
      <c r="M281" s="135"/>
      <c r="N281" s="135"/>
      <c r="O281" s="98">
        <v>0.0189</v>
      </c>
      <c r="P281" s="99"/>
      <c r="Q281" s="99"/>
      <c r="R281" s="99"/>
      <c r="S281" s="100"/>
      <c r="T281" s="136">
        <f>+T257</f>
        <v>1852.05</v>
      </c>
      <c r="U281" s="136"/>
      <c r="V281" s="136"/>
      <c r="W281" s="136"/>
      <c r="X281" s="136"/>
      <c r="Y281" s="136"/>
      <c r="Z281" s="137">
        <f>I281*O281*T281</f>
        <v>693.07</v>
      </c>
      <c r="AA281" s="137"/>
      <c r="AB281" s="137"/>
      <c r="AC281" s="137"/>
      <c r="AD281" s="137"/>
      <c r="AE281" s="137"/>
      <c r="AF281" s="70"/>
      <c r="AG281" s="33"/>
      <c r="AH281"/>
      <c r="AI281" s="30"/>
    </row>
    <row r="282" spans="1:38" s="32" customFormat="1" ht="23.25" customHeight="1">
      <c r="A282" s="132"/>
      <c r="B282" s="133"/>
      <c r="C282" s="133"/>
      <c r="D282" s="133"/>
      <c r="E282" s="133"/>
      <c r="F282" s="133"/>
      <c r="G282" s="133"/>
      <c r="H282" s="134"/>
      <c r="I282" s="138" t="str">
        <f>CONCATENATE(I281," ",I$251," х ",O281," ",O$251," х ",T281," ",T$251," = ",Z281," ",Z$251)</f>
        <v>19,8 кв.м х 0,0189 Гкал/кв.м х 1852,05 руб./Гкал = 693,07 руб.</v>
      </c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  <c r="AA282" s="138"/>
      <c r="AB282" s="138"/>
      <c r="AC282" s="138"/>
      <c r="AD282" s="138"/>
      <c r="AE282" s="138"/>
      <c r="AF282" s="62"/>
      <c r="AG282" s="29">
        <f>O283*T283</f>
        <v>31.11</v>
      </c>
      <c r="AH282"/>
      <c r="AI282" s="30"/>
      <c r="AJ282" s="31">
        <v>54.52</v>
      </c>
      <c r="AL282" s="63">
        <f>AG282/AJ282</f>
        <v>0.571</v>
      </c>
    </row>
    <row r="283" spans="1:35" s="32" customFormat="1" ht="20.25" customHeight="1">
      <c r="A283" s="89" t="s">
        <v>92</v>
      </c>
      <c r="B283" s="130"/>
      <c r="C283" s="130"/>
      <c r="D283" s="130"/>
      <c r="E283" s="130"/>
      <c r="F283" s="130"/>
      <c r="G283" s="130"/>
      <c r="H283" s="131"/>
      <c r="I283" s="135">
        <v>19.8</v>
      </c>
      <c r="J283" s="135"/>
      <c r="K283" s="135"/>
      <c r="L283" s="135"/>
      <c r="M283" s="135"/>
      <c r="N283" s="135"/>
      <c r="O283" s="98">
        <v>0.0168</v>
      </c>
      <c r="P283" s="99"/>
      <c r="Q283" s="99"/>
      <c r="R283" s="99"/>
      <c r="S283" s="100"/>
      <c r="T283" s="136">
        <f>+T257</f>
        <v>1852.05</v>
      </c>
      <c r="U283" s="136"/>
      <c r="V283" s="136"/>
      <c r="W283" s="136"/>
      <c r="X283" s="136"/>
      <c r="Y283" s="136"/>
      <c r="Z283" s="137">
        <f>I283*O283*T283</f>
        <v>616.07</v>
      </c>
      <c r="AA283" s="137"/>
      <c r="AB283" s="137"/>
      <c r="AC283" s="137"/>
      <c r="AD283" s="137"/>
      <c r="AE283" s="137"/>
      <c r="AF283" s="70"/>
      <c r="AG283" s="33"/>
      <c r="AH283"/>
      <c r="AI283" s="30"/>
    </row>
    <row r="284" spans="1:31" ht="13.5">
      <c r="A284" s="132"/>
      <c r="B284" s="133"/>
      <c r="C284" s="133"/>
      <c r="D284" s="133"/>
      <c r="E284" s="133"/>
      <c r="F284" s="133"/>
      <c r="G284" s="133"/>
      <c r="H284" s="134"/>
      <c r="I284" s="138" t="str">
        <f>CONCATENATE(I283," ",I$251," х ",O283," ",O$251," х ",T283," ",T$251," = ",Z283," ",Z$251)</f>
        <v>19,8 кв.м х 0,0168 Гкал/кв.м х 1852,05 руб./Гкал = 616,07 руб.</v>
      </c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</row>
    <row r="285" spans="1:31" ht="15">
      <c r="A285" s="226" t="s">
        <v>129</v>
      </c>
      <c r="B285" s="32"/>
      <c r="C285" s="32"/>
      <c r="D285" s="32"/>
      <c r="E285" s="32"/>
      <c r="F285" s="32"/>
      <c r="G285" s="32"/>
      <c r="H285" s="227"/>
      <c r="I285" s="107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9"/>
    </row>
    <row r="286" spans="1:35" s="32" customFormat="1" ht="15" customHeight="1">
      <c r="A286" s="89" t="s">
        <v>130</v>
      </c>
      <c r="B286" s="130"/>
      <c r="C286" s="130"/>
      <c r="D286" s="130"/>
      <c r="E286" s="130"/>
      <c r="F286" s="130"/>
      <c r="G286" s="130"/>
      <c r="H286" s="131"/>
      <c r="I286" s="135">
        <v>19.8</v>
      </c>
      <c r="J286" s="135"/>
      <c r="K286" s="135"/>
      <c r="L286" s="135"/>
      <c r="M286" s="135"/>
      <c r="N286" s="135"/>
      <c r="O286" s="98">
        <v>0.0135</v>
      </c>
      <c r="P286" s="99"/>
      <c r="Q286" s="99"/>
      <c r="R286" s="99"/>
      <c r="S286" s="100"/>
      <c r="T286" s="136">
        <v>5381.92</v>
      </c>
      <c r="U286" s="136"/>
      <c r="V286" s="136"/>
      <c r="W286" s="136"/>
      <c r="X286" s="136"/>
      <c r="Y286" s="136"/>
      <c r="Z286" s="137">
        <f>I286*O286*T286</f>
        <v>1438.59</v>
      </c>
      <c r="AA286" s="137"/>
      <c r="AB286" s="137"/>
      <c r="AC286" s="137"/>
      <c r="AD286" s="137"/>
      <c r="AE286" s="137"/>
      <c r="AF286" s="70"/>
      <c r="AG286" s="29">
        <f>O286*T286</f>
        <v>72.66</v>
      </c>
      <c r="AH286"/>
      <c r="AI286" s="30"/>
    </row>
    <row r="287" spans="1:38" s="32" customFormat="1" ht="15.75" customHeight="1">
      <c r="A287" s="132"/>
      <c r="B287" s="133"/>
      <c r="C287" s="133"/>
      <c r="D287" s="133"/>
      <c r="E287" s="133"/>
      <c r="F287" s="133"/>
      <c r="G287" s="133"/>
      <c r="H287" s="134"/>
      <c r="I287" s="138" t="str">
        <f>CONCATENATE(I286," ",I$251," х ",O286," ",O$251," х ",T286," ",T$251," = ",Z286," ",Z$251)</f>
        <v>19,8 кв.м х 0,0135 Гкал/кв.м х 5381,92 руб./Гкал = 1438,59 руб.</v>
      </c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  <c r="AF287" s="62"/>
      <c r="AG287" s="33"/>
      <c r="AH287"/>
      <c r="AI287" s="30"/>
      <c r="AJ287" s="31">
        <v>54.52</v>
      </c>
      <c r="AL287" s="63">
        <f>AG288/AJ287</f>
        <v>1.678</v>
      </c>
    </row>
    <row r="288" spans="1:35" s="32" customFormat="1" ht="15" customHeight="1">
      <c r="A288" s="89" t="s">
        <v>131</v>
      </c>
      <c r="B288" s="130"/>
      <c r="C288" s="130"/>
      <c r="D288" s="130"/>
      <c r="E288" s="130"/>
      <c r="F288" s="130"/>
      <c r="G288" s="130"/>
      <c r="H288" s="131"/>
      <c r="I288" s="135">
        <v>19.8</v>
      </c>
      <c r="J288" s="135"/>
      <c r="K288" s="135"/>
      <c r="L288" s="135"/>
      <c r="M288" s="135"/>
      <c r="N288" s="135"/>
      <c r="O288" s="98">
        <v>0.017</v>
      </c>
      <c r="P288" s="99"/>
      <c r="Q288" s="99"/>
      <c r="R288" s="99"/>
      <c r="S288" s="100"/>
      <c r="T288" s="136">
        <f>+T286</f>
        <v>5381.92</v>
      </c>
      <c r="U288" s="136"/>
      <c r="V288" s="136"/>
      <c r="W288" s="136"/>
      <c r="X288" s="136"/>
      <c r="Y288" s="136"/>
      <c r="Z288" s="137">
        <f>I288*O288*T288</f>
        <v>1811.55</v>
      </c>
      <c r="AA288" s="137"/>
      <c r="AB288" s="137"/>
      <c r="AC288" s="137"/>
      <c r="AD288" s="137"/>
      <c r="AE288" s="137"/>
      <c r="AF288" s="70"/>
      <c r="AG288" s="29">
        <f>O288*T288</f>
        <v>91.49</v>
      </c>
      <c r="AH288"/>
      <c r="AI288" s="30"/>
    </row>
    <row r="289" spans="1:38" s="32" customFormat="1" ht="17.25" customHeight="1">
      <c r="A289" s="132"/>
      <c r="B289" s="133"/>
      <c r="C289" s="133"/>
      <c r="D289" s="133"/>
      <c r="E289" s="133"/>
      <c r="F289" s="133"/>
      <c r="G289" s="133"/>
      <c r="H289" s="134"/>
      <c r="I289" s="138" t="str">
        <f>CONCATENATE(I288," ",I$251," х ",O288," ",O$251," х ",T288," ",T$251," = ",Z288," ",Z$251)</f>
        <v>19,8 кв.м х 0,017 Гкал/кв.м х 5381,92 руб./Гкал = 1811,55 руб.</v>
      </c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  <c r="AA289" s="138"/>
      <c r="AB289" s="138"/>
      <c r="AC289" s="138"/>
      <c r="AD289" s="138"/>
      <c r="AE289" s="138"/>
      <c r="AF289" s="62"/>
      <c r="AG289" s="33"/>
      <c r="AH289"/>
      <c r="AI289" s="30"/>
      <c r="AJ289" s="31">
        <v>54.52</v>
      </c>
      <c r="AL289" s="63">
        <f>AG290/AJ289</f>
        <v>2.744</v>
      </c>
    </row>
    <row r="290" spans="1:35" s="32" customFormat="1" ht="15.75" customHeight="1">
      <c r="A290" s="89" t="s">
        <v>132</v>
      </c>
      <c r="B290" s="130"/>
      <c r="C290" s="130"/>
      <c r="D290" s="130"/>
      <c r="E290" s="130"/>
      <c r="F290" s="130"/>
      <c r="G290" s="130"/>
      <c r="H290" s="131"/>
      <c r="I290" s="135">
        <v>19.8</v>
      </c>
      <c r="J290" s="135"/>
      <c r="K290" s="135"/>
      <c r="L290" s="135"/>
      <c r="M290" s="135"/>
      <c r="N290" s="135"/>
      <c r="O290" s="98">
        <v>0.0278</v>
      </c>
      <c r="P290" s="99"/>
      <c r="Q290" s="99"/>
      <c r="R290" s="99"/>
      <c r="S290" s="100"/>
      <c r="T290" s="136">
        <f>+T288</f>
        <v>5381.92</v>
      </c>
      <c r="U290" s="136"/>
      <c r="V290" s="136"/>
      <c r="W290" s="136"/>
      <c r="X290" s="136"/>
      <c r="Y290" s="136"/>
      <c r="Z290" s="137">
        <f>I290*O290*T290</f>
        <v>2962.42</v>
      </c>
      <c r="AA290" s="137"/>
      <c r="AB290" s="137"/>
      <c r="AC290" s="137"/>
      <c r="AD290" s="137"/>
      <c r="AE290" s="137"/>
      <c r="AF290" s="70"/>
      <c r="AG290" s="29">
        <f>O290*T290</f>
        <v>149.62</v>
      </c>
      <c r="AH290"/>
      <c r="AI290" s="30"/>
    </row>
    <row r="291" spans="1:33" ht="13.5">
      <c r="A291" s="132"/>
      <c r="B291" s="133"/>
      <c r="C291" s="133"/>
      <c r="D291" s="133"/>
      <c r="E291" s="133"/>
      <c r="F291" s="133"/>
      <c r="G291" s="133"/>
      <c r="H291" s="134"/>
      <c r="I291" s="138" t="str">
        <f>CONCATENATE(I290," ",I$251," х ",O290," ",O$251," х ",T290," ",T$251," = ",Z290," ",Z$251)</f>
        <v>19,8 кв.м х 0,0278 Гкал/кв.м х 5381,92 руб./Гкал = 2962,42 руб.</v>
      </c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G291" s="33"/>
    </row>
    <row r="292" ht="6" customHeight="1"/>
    <row r="293" spans="1:39" ht="12.75" customHeight="1">
      <c r="A293" s="7" t="s">
        <v>23</v>
      </c>
      <c r="AF293" s="9"/>
      <c r="AG293" s="37"/>
      <c r="AL293" s="38" t="s">
        <v>117</v>
      </c>
      <c r="AM293" s="39" t="s">
        <v>124</v>
      </c>
    </row>
    <row r="294" spans="1:39" ht="25.5" customHeight="1">
      <c r="A294" s="8">
        <v>1</v>
      </c>
      <c r="B294" s="86" t="str">
        <f>CONCATENATE("Тариф на тепловую энергию утвержден Приказом Министерства тарифной политики Красноярского края ",AL293," № ",AM293,)</f>
        <v>Тариф на тепловую энергию утвержден Приказом Министерства тарифной политики Красноярского края от 29.11.2021 г. № 133-п</v>
      </c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9"/>
      <c r="AG294" s="37"/>
      <c r="AL294" s="38" t="s">
        <v>70</v>
      </c>
      <c r="AM294" s="39" t="s">
        <v>72</v>
      </c>
    </row>
    <row r="295" spans="1:39" ht="19.5" customHeight="1" hidden="1">
      <c r="A295" s="8">
        <v>2</v>
      </c>
      <c r="B295" s="86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",AL294," № ",AM294,"")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15.12.2016 г. № 620-п</v>
      </c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9"/>
      <c r="AG295" s="37"/>
      <c r="AL295" s="38" t="s">
        <v>70</v>
      </c>
      <c r="AM295" s="39" t="s">
        <v>73</v>
      </c>
    </row>
    <row r="296" spans="1:39" ht="37.5" customHeight="1" hidden="1">
      <c r="A296" s="8">
        <v>3</v>
      </c>
      <c r="B296" s="86" t="str">
        <f>CONCATENATE("Тариф на теплоноситель ",,"утвержден Приказом Министерства тарифной политики Красноярского края ",AL295," № ",AM295)</f>
        <v>Тариф на теплоноситель утвержден Приказом Министерства тарифной политики Красноярского края от 15.12.2016 г. № 619-п</v>
      </c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9"/>
      <c r="AG296" s="37"/>
      <c r="AL296" s="72"/>
      <c r="AM296" s="73"/>
    </row>
    <row r="297" spans="1:31" ht="38.25" customHeight="1">
      <c r="A297" s="8">
        <v>2</v>
      </c>
      <c r="B297" s="87" t="s">
        <v>114</v>
      </c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</row>
    <row r="298" spans="1:33" ht="37.5" customHeight="1">
      <c r="A298" s="8">
        <v>3</v>
      </c>
      <c r="B298" s="87" t="s">
        <v>133</v>
      </c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G298" s="37"/>
    </row>
    <row r="299" spans="1:34" s="34" customFormat="1" ht="40.5" customHeight="1" hidden="1">
      <c r="A299" s="8">
        <v>6</v>
      </c>
      <c r="B299" s="87" t="s">
        <v>90</v>
      </c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35"/>
      <c r="AG299" s="36"/>
      <c r="AH299"/>
    </row>
    <row r="300" spans="1:31" ht="33.75" customHeight="1">
      <c r="A300" s="34" t="s">
        <v>110</v>
      </c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5"/>
    </row>
    <row r="301" ht="12.75">
      <c r="A301" s="40" t="s">
        <v>51</v>
      </c>
    </row>
    <row r="302" ht="12.75">
      <c r="A302" s="41" t="s">
        <v>52</v>
      </c>
    </row>
  </sheetData>
  <sheetProtection/>
  <mergeCells count="1363">
    <mergeCell ref="B294:AE294"/>
    <mergeCell ref="B295:AE295"/>
    <mergeCell ref="B296:AE296"/>
    <mergeCell ref="B297:AE297"/>
    <mergeCell ref="B298:AE298"/>
    <mergeCell ref="B299:AE299"/>
    <mergeCell ref="Z288:AE288"/>
    <mergeCell ref="I289:AE289"/>
    <mergeCell ref="A290:H291"/>
    <mergeCell ref="I290:N290"/>
    <mergeCell ref="O290:S290"/>
    <mergeCell ref="T290:Y290"/>
    <mergeCell ref="Z290:AE290"/>
    <mergeCell ref="I291:AE291"/>
    <mergeCell ref="I285:AE285"/>
    <mergeCell ref="A286:H287"/>
    <mergeCell ref="I286:N286"/>
    <mergeCell ref="O286:S286"/>
    <mergeCell ref="T286:Y286"/>
    <mergeCell ref="Z286:AE286"/>
    <mergeCell ref="I287:AE287"/>
    <mergeCell ref="A5:AE5"/>
    <mergeCell ref="A6:AE6"/>
    <mergeCell ref="A7:AD7"/>
    <mergeCell ref="A8:AE8"/>
    <mergeCell ref="A9:AE9"/>
    <mergeCell ref="AJ10:AJ11"/>
    <mergeCell ref="AL10:AL11"/>
    <mergeCell ref="A11:AE11"/>
    <mergeCell ref="A12:AE12"/>
    <mergeCell ref="AF12:AG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16:B17"/>
    <mergeCell ref="C16:G17"/>
    <mergeCell ref="I16:J16"/>
    <mergeCell ref="K16:N16"/>
    <mergeCell ref="O16:S16"/>
    <mergeCell ref="T16:X16"/>
    <mergeCell ref="AG16:AG17"/>
    <mergeCell ref="AJ16:AJ17"/>
    <mergeCell ref="AL16:AL17"/>
    <mergeCell ref="I17:J17"/>
    <mergeCell ref="K17:N17"/>
    <mergeCell ref="O17:S17"/>
    <mergeCell ref="T17:X17"/>
    <mergeCell ref="A18:B19"/>
    <mergeCell ref="C18:G19"/>
    <mergeCell ref="I18:J18"/>
    <mergeCell ref="K18:N18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20:B21"/>
    <mergeCell ref="C20:G21"/>
    <mergeCell ref="I20:J20"/>
    <mergeCell ref="K20:N20"/>
    <mergeCell ref="O20:S20"/>
    <mergeCell ref="T20:X20"/>
    <mergeCell ref="AG20:AG21"/>
    <mergeCell ref="AJ20:AJ21"/>
    <mergeCell ref="AL20:AL21"/>
    <mergeCell ref="I21:J21"/>
    <mergeCell ref="K21:N21"/>
    <mergeCell ref="O21:S21"/>
    <mergeCell ref="T21:X21"/>
    <mergeCell ref="A22:B23"/>
    <mergeCell ref="C22:G23"/>
    <mergeCell ref="I22:J22"/>
    <mergeCell ref="K22:N22"/>
    <mergeCell ref="O22:S22"/>
    <mergeCell ref="T22:X22"/>
    <mergeCell ref="AG22:AG23"/>
    <mergeCell ref="AJ22:AJ23"/>
    <mergeCell ref="AL22:AL23"/>
    <mergeCell ref="I23:J23"/>
    <mergeCell ref="K23:N23"/>
    <mergeCell ref="O23:S23"/>
    <mergeCell ref="T23:X23"/>
    <mergeCell ref="A25:AE25"/>
    <mergeCell ref="A27:AE27"/>
    <mergeCell ref="A28:B28"/>
    <mergeCell ref="C28:H28"/>
    <mergeCell ref="I28:J28"/>
    <mergeCell ref="K28:N28"/>
    <mergeCell ref="O28:S28"/>
    <mergeCell ref="T28:X28"/>
    <mergeCell ref="A29:B29"/>
    <mergeCell ref="C29:H29"/>
    <mergeCell ref="I29:J29"/>
    <mergeCell ref="K29:N29"/>
    <mergeCell ref="O29:S29"/>
    <mergeCell ref="T29:X29"/>
    <mergeCell ref="A30:B31"/>
    <mergeCell ref="C30:G31"/>
    <mergeCell ref="I30:J30"/>
    <mergeCell ref="K30:N30"/>
    <mergeCell ref="O30:S30"/>
    <mergeCell ref="T30:X30"/>
    <mergeCell ref="AG30:AG31"/>
    <mergeCell ref="AJ30:AJ31"/>
    <mergeCell ref="AL30:AL31"/>
    <mergeCell ref="I31:J31"/>
    <mergeCell ref="K31:N31"/>
    <mergeCell ref="O31:S31"/>
    <mergeCell ref="T31:X31"/>
    <mergeCell ref="A32:B33"/>
    <mergeCell ref="C32:G33"/>
    <mergeCell ref="I32:J32"/>
    <mergeCell ref="K32:N32"/>
    <mergeCell ref="O32:S32"/>
    <mergeCell ref="T32:X32"/>
    <mergeCell ref="AG32:AG33"/>
    <mergeCell ref="AJ32:AJ33"/>
    <mergeCell ref="AL32:AL33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I35:J35"/>
    <mergeCell ref="K35:N35"/>
    <mergeCell ref="O35:S35"/>
    <mergeCell ref="T35:X35"/>
    <mergeCell ref="A36:B37"/>
    <mergeCell ref="C36:G37"/>
    <mergeCell ref="I36:J36"/>
    <mergeCell ref="K36:N36"/>
    <mergeCell ref="O36:S36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9:AE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C42:G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46:B47"/>
    <mergeCell ref="C46:G47"/>
    <mergeCell ref="I46:J46"/>
    <mergeCell ref="K46:N46"/>
    <mergeCell ref="O46:S46"/>
    <mergeCell ref="T46:X46"/>
    <mergeCell ref="AG46:AG47"/>
    <mergeCell ref="AJ46:AJ47"/>
    <mergeCell ref="AL46:AL47"/>
    <mergeCell ref="I47:J47"/>
    <mergeCell ref="K47:N47"/>
    <mergeCell ref="O47:S47"/>
    <mergeCell ref="T47:X47"/>
    <mergeCell ref="A48:B49"/>
    <mergeCell ref="C48:G49"/>
    <mergeCell ref="I48:J48"/>
    <mergeCell ref="K48:N48"/>
    <mergeCell ref="O48:S48"/>
    <mergeCell ref="T48:X48"/>
    <mergeCell ref="AG48:AG49"/>
    <mergeCell ref="AJ48:AJ49"/>
    <mergeCell ref="AL48:AL49"/>
    <mergeCell ref="I49:J49"/>
    <mergeCell ref="K49:N49"/>
    <mergeCell ref="O49:S49"/>
    <mergeCell ref="T49:X49"/>
    <mergeCell ref="A51:AE51"/>
    <mergeCell ref="AF51:AG51"/>
    <mergeCell ref="A52:B52"/>
    <mergeCell ref="C52:H52"/>
    <mergeCell ref="I52:J52"/>
    <mergeCell ref="K52:N52"/>
    <mergeCell ref="O52:S52"/>
    <mergeCell ref="T52:X52"/>
    <mergeCell ref="A53:B53"/>
    <mergeCell ref="C53:H53"/>
    <mergeCell ref="I53:J53"/>
    <mergeCell ref="K53:N53"/>
    <mergeCell ref="O53:S53"/>
    <mergeCell ref="T53:X53"/>
    <mergeCell ref="A54:B55"/>
    <mergeCell ref="C54:G55"/>
    <mergeCell ref="I54:J54"/>
    <mergeCell ref="K54:N54"/>
    <mergeCell ref="O54:S54"/>
    <mergeCell ref="T54:X54"/>
    <mergeCell ref="AG54:AG55"/>
    <mergeCell ref="AJ54:AJ55"/>
    <mergeCell ref="AL54:AL55"/>
    <mergeCell ref="I55:J55"/>
    <mergeCell ref="K55:N55"/>
    <mergeCell ref="O55:S55"/>
    <mergeCell ref="T55:X55"/>
    <mergeCell ref="A56:B57"/>
    <mergeCell ref="C56:G57"/>
    <mergeCell ref="I56:J56"/>
    <mergeCell ref="K56:N56"/>
    <mergeCell ref="O56:S56"/>
    <mergeCell ref="T56:X56"/>
    <mergeCell ref="AG56:AG57"/>
    <mergeCell ref="AJ56:AJ57"/>
    <mergeCell ref="AL56:AL57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G58:AG59"/>
    <mergeCell ref="AJ58:AJ59"/>
    <mergeCell ref="AL58:AL59"/>
    <mergeCell ref="I59:J59"/>
    <mergeCell ref="K59:N59"/>
    <mergeCell ref="O59:S59"/>
    <mergeCell ref="T59:X59"/>
    <mergeCell ref="A60:B61"/>
    <mergeCell ref="C60:G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C66:G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70:B71"/>
    <mergeCell ref="C70:G71"/>
    <mergeCell ref="I70:J70"/>
    <mergeCell ref="K70:N70"/>
    <mergeCell ref="O70:S70"/>
    <mergeCell ref="T70:X70"/>
    <mergeCell ref="AG70:AG71"/>
    <mergeCell ref="AJ70:AJ71"/>
    <mergeCell ref="AL70:AL71"/>
    <mergeCell ref="I71:J71"/>
    <mergeCell ref="K71:N71"/>
    <mergeCell ref="O71:S71"/>
    <mergeCell ref="T71:X71"/>
    <mergeCell ref="A72:B73"/>
    <mergeCell ref="C72:G73"/>
    <mergeCell ref="I72:J72"/>
    <mergeCell ref="K72:N72"/>
    <mergeCell ref="O72:S72"/>
    <mergeCell ref="T72:X72"/>
    <mergeCell ref="AG72:AG73"/>
    <mergeCell ref="AJ72:AJ73"/>
    <mergeCell ref="AL72:AL73"/>
    <mergeCell ref="I73:J73"/>
    <mergeCell ref="K73:N73"/>
    <mergeCell ref="O73:S73"/>
    <mergeCell ref="T73:X73"/>
    <mergeCell ref="A75:AE75"/>
    <mergeCell ref="AF75:AG75"/>
    <mergeCell ref="A76:B76"/>
    <mergeCell ref="C76:H76"/>
    <mergeCell ref="I76:J76"/>
    <mergeCell ref="K76:N76"/>
    <mergeCell ref="O76:S76"/>
    <mergeCell ref="T76:X76"/>
    <mergeCell ref="A77:B77"/>
    <mergeCell ref="C77:H77"/>
    <mergeCell ref="I77:J77"/>
    <mergeCell ref="K77:N77"/>
    <mergeCell ref="O77:S77"/>
    <mergeCell ref="T77:X77"/>
    <mergeCell ref="A78:B79"/>
    <mergeCell ref="C78:G79"/>
    <mergeCell ref="I78:J78"/>
    <mergeCell ref="K78:N78"/>
    <mergeCell ref="O78:S78"/>
    <mergeCell ref="T78:X78"/>
    <mergeCell ref="AG78:AG79"/>
    <mergeCell ref="AJ78:AJ79"/>
    <mergeCell ref="AL78:AL79"/>
    <mergeCell ref="I79:J79"/>
    <mergeCell ref="K79:N79"/>
    <mergeCell ref="O79:S79"/>
    <mergeCell ref="T79:X79"/>
    <mergeCell ref="A80:B81"/>
    <mergeCell ref="C80:G81"/>
    <mergeCell ref="I80:J80"/>
    <mergeCell ref="K80:N80"/>
    <mergeCell ref="O80:S80"/>
    <mergeCell ref="T80:X80"/>
    <mergeCell ref="AG80:AG81"/>
    <mergeCell ref="AJ80:AJ81"/>
    <mergeCell ref="AL80:AL81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4:B95"/>
    <mergeCell ref="C94:G95"/>
    <mergeCell ref="I94:J94"/>
    <mergeCell ref="K94:N94"/>
    <mergeCell ref="O94:S94"/>
    <mergeCell ref="T94:X94"/>
    <mergeCell ref="AG94:AG95"/>
    <mergeCell ref="AJ94:AJ95"/>
    <mergeCell ref="AL94:AL95"/>
    <mergeCell ref="I95:J95"/>
    <mergeCell ref="K95:N95"/>
    <mergeCell ref="O95:S95"/>
    <mergeCell ref="T95:X95"/>
    <mergeCell ref="A96:B97"/>
    <mergeCell ref="C96:G97"/>
    <mergeCell ref="I96:J96"/>
    <mergeCell ref="K96:N96"/>
    <mergeCell ref="O96:S96"/>
    <mergeCell ref="T96:X96"/>
    <mergeCell ref="AG96:AG97"/>
    <mergeCell ref="AJ96:AJ97"/>
    <mergeCell ref="AL96:AL97"/>
    <mergeCell ref="I97:J97"/>
    <mergeCell ref="K97:N97"/>
    <mergeCell ref="O97:S97"/>
    <mergeCell ref="T97:X97"/>
    <mergeCell ref="A99:AE99"/>
    <mergeCell ref="AF99:AG99"/>
    <mergeCell ref="A100:B100"/>
    <mergeCell ref="C100:H100"/>
    <mergeCell ref="I100:J100"/>
    <mergeCell ref="K100:N100"/>
    <mergeCell ref="O100:S100"/>
    <mergeCell ref="T100:X100"/>
    <mergeCell ref="A101:B101"/>
    <mergeCell ref="C101:H101"/>
    <mergeCell ref="I101:J101"/>
    <mergeCell ref="K101:N101"/>
    <mergeCell ref="O101:S101"/>
    <mergeCell ref="T101:X101"/>
    <mergeCell ref="A102:B103"/>
    <mergeCell ref="C102:G103"/>
    <mergeCell ref="I102:J102"/>
    <mergeCell ref="K102:N102"/>
    <mergeCell ref="O102:S102"/>
    <mergeCell ref="T102:X102"/>
    <mergeCell ref="AG102:AG103"/>
    <mergeCell ref="AJ102:AJ103"/>
    <mergeCell ref="AL102:AL103"/>
    <mergeCell ref="I103:J103"/>
    <mergeCell ref="K103:N103"/>
    <mergeCell ref="O103:S103"/>
    <mergeCell ref="T103:X103"/>
    <mergeCell ref="A104:B105"/>
    <mergeCell ref="C104:G105"/>
    <mergeCell ref="I104:J104"/>
    <mergeCell ref="K104:N104"/>
    <mergeCell ref="O104:S104"/>
    <mergeCell ref="T104:X104"/>
    <mergeCell ref="AG104:AG105"/>
    <mergeCell ref="AJ104:AJ105"/>
    <mergeCell ref="AL104:AL105"/>
    <mergeCell ref="I105:J105"/>
    <mergeCell ref="K105:N105"/>
    <mergeCell ref="O105:S105"/>
    <mergeCell ref="T105:X105"/>
    <mergeCell ref="A106:B107"/>
    <mergeCell ref="C106:G107"/>
    <mergeCell ref="I106:J106"/>
    <mergeCell ref="K106:N106"/>
    <mergeCell ref="O106:S106"/>
    <mergeCell ref="T106:X106"/>
    <mergeCell ref="AG106:AG107"/>
    <mergeCell ref="AJ106:AJ107"/>
    <mergeCell ref="AL106:AL107"/>
    <mergeCell ref="I107:J107"/>
    <mergeCell ref="K107:N107"/>
    <mergeCell ref="O107:S107"/>
    <mergeCell ref="T107:X107"/>
    <mergeCell ref="A108:B109"/>
    <mergeCell ref="C108:G109"/>
    <mergeCell ref="I108:J108"/>
    <mergeCell ref="K108:N108"/>
    <mergeCell ref="O108:S108"/>
    <mergeCell ref="T108:X108"/>
    <mergeCell ref="AG108:AG109"/>
    <mergeCell ref="AJ108:AJ109"/>
    <mergeCell ref="AL108:AL109"/>
    <mergeCell ref="I109:J109"/>
    <mergeCell ref="K109:N109"/>
    <mergeCell ref="O109:S109"/>
    <mergeCell ref="T109:X109"/>
    <mergeCell ref="A111:AE111"/>
    <mergeCell ref="AF111:AG111"/>
    <mergeCell ref="A112:B112"/>
    <mergeCell ref="C112:H112"/>
    <mergeCell ref="I112:J112"/>
    <mergeCell ref="K112:N112"/>
    <mergeCell ref="O112:S112"/>
    <mergeCell ref="T112:X112"/>
    <mergeCell ref="A113:B113"/>
    <mergeCell ref="C113:H113"/>
    <mergeCell ref="I113:J113"/>
    <mergeCell ref="K113:N113"/>
    <mergeCell ref="O113:S113"/>
    <mergeCell ref="T113:X113"/>
    <mergeCell ref="A114:B115"/>
    <mergeCell ref="C114:G115"/>
    <mergeCell ref="I114:J114"/>
    <mergeCell ref="K114:N114"/>
    <mergeCell ref="O114:S114"/>
    <mergeCell ref="T114:X114"/>
    <mergeCell ref="AG114:AG115"/>
    <mergeCell ref="AJ114:AJ115"/>
    <mergeCell ref="AL114:AL115"/>
    <mergeCell ref="I115:J115"/>
    <mergeCell ref="K115:N115"/>
    <mergeCell ref="O115:S115"/>
    <mergeCell ref="T115:X115"/>
    <mergeCell ref="A116:B117"/>
    <mergeCell ref="C116:G117"/>
    <mergeCell ref="I116:J116"/>
    <mergeCell ref="K116:N116"/>
    <mergeCell ref="O116:S116"/>
    <mergeCell ref="T116:X116"/>
    <mergeCell ref="AG116:AG117"/>
    <mergeCell ref="AJ116:AJ117"/>
    <mergeCell ref="AL116:AL117"/>
    <mergeCell ref="I117:J117"/>
    <mergeCell ref="K117:N117"/>
    <mergeCell ref="O117:S117"/>
    <mergeCell ref="T117:X117"/>
    <mergeCell ref="A118:B119"/>
    <mergeCell ref="C118:G119"/>
    <mergeCell ref="I118:J118"/>
    <mergeCell ref="K118:N118"/>
    <mergeCell ref="O118:S118"/>
    <mergeCell ref="T118:X118"/>
    <mergeCell ref="AG118:AG119"/>
    <mergeCell ref="AJ118:AJ119"/>
    <mergeCell ref="AL118:AL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O120:S120"/>
    <mergeCell ref="T120:X120"/>
    <mergeCell ref="AG120:AG121"/>
    <mergeCell ref="AJ120:AJ121"/>
    <mergeCell ref="AL120:AL121"/>
    <mergeCell ref="I121:J121"/>
    <mergeCell ref="K121:N121"/>
    <mergeCell ref="O121:S121"/>
    <mergeCell ref="T121:X121"/>
    <mergeCell ref="A123:AE123"/>
    <mergeCell ref="AF123:AG123"/>
    <mergeCell ref="A124:B124"/>
    <mergeCell ref="C124:H124"/>
    <mergeCell ref="I124:J124"/>
    <mergeCell ref="K124:N124"/>
    <mergeCell ref="O124:S124"/>
    <mergeCell ref="T124:X124"/>
    <mergeCell ref="A125:B125"/>
    <mergeCell ref="C125:H125"/>
    <mergeCell ref="I125:J125"/>
    <mergeCell ref="K125:N125"/>
    <mergeCell ref="O125:S125"/>
    <mergeCell ref="T125:X125"/>
    <mergeCell ref="A126:B127"/>
    <mergeCell ref="C126:G127"/>
    <mergeCell ref="I126:J126"/>
    <mergeCell ref="K126:N126"/>
    <mergeCell ref="O126:S126"/>
    <mergeCell ref="T126:X126"/>
    <mergeCell ref="AG126:AG127"/>
    <mergeCell ref="AJ126:AJ127"/>
    <mergeCell ref="AL126:AL127"/>
    <mergeCell ref="I127:J127"/>
    <mergeCell ref="K127:N127"/>
    <mergeCell ref="O127:S127"/>
    <mergeCell ref="T127:X127"/>
    <mergeCell ref="A128:B129"/>
    <mergeCell ref="C128:G129"/>
    <mergeCell ref="I128:J128"/>
    <mergeCell ref="K128:N128"/>
    <mergeCell ref="O128:S128"/>
    <mergeCell ref="T128:X128"/>
    <mergeCell ref="AG128:AG129"/>
    <mergeCell ref="AJ128:AJ129"/>
    <mergeCell ref="AL128:AL129"/>
    <mergeCell ref="I129:J129"/>
    <mergeCell ref="K129:N129"/>
    <mergeCell ref="O129:S129"/>
    <mergeCell ref="T129:X129"/>
    <mergeCell ref="A130:B131"/>
    <mergeCell ref="C130:G131"/>
    <mergeCell ref="I130:J130"/>
    <mergeCell ref="K130:N130"/>
    <mergeCell ref="O130:S130"/>
    <mergeCell ref="T130:X130"/>
    <mergeCell ref="AG130:AG131"/>
    <mergeCell ref="AJ130:AJ131"/>
    <mergeCell ref="AL130:AL131"/>
    <mergeCell ref="I131:J131"/>
    <mergeCell ref="K131:N131"/>
    <mergeCell ref="O131:S131"/>
    <mergeCell ref="T131:X131"/>
    <mergeCell ref="A132:B133"/>
    <mergeCell ref="C132:G133"/>
    <mergeCell ref="I132:J132"/>
    <mergeCell ref="K132:N132"/>
    <mergeCell ref="O132:S132"/>
    <mergeCell ref="T132:X132"/>
    <mergeCell ref="AG132:AG133"/>
    <mergeCell ref="AJ132:AJ133"/>
    <mergeCell ref="AL132:AL133"/>
    <mergeCell ref="I133:J133"/>
    <mergeCell ref="K133:N133"/>
    <mergeCell ref="O133:S133"/>
    <mergeCell ref="T133:X133"/>
    <mergeCell ref="A135:AE135"/>
    <mergeCell ref="AF135:AG135"/>
    <mergeCell ref="A136:B136"/>
    <mergeCell ref="C136:H136"/>
    <mergeCell ref="I136:J136"/>
    <mergeCell ref="K136:N136"/>
    <mergeCell ref="O136:S136"/>
    <mergeCell ref="T136:X136"/>
    <mergeCell ref="A137:B137"/>
    <mergeCell ref="C137:H137"/>
    <mergeCell ref="I137:J137"/>
    <mergeCell ref="K137:N137"/>
    <mergeCell ref="O137:S137"/>
    <mergeCell ref="T137:X137"/>
    <mergeCell ref="A138:B139"/>
    <mergeCell ref="C138:G139"/>
    <mergeCell ref="I138:J138"/>
    <mergeCell ref="K138:N138"/>
    <mergeCell ref="O138:S138"/>
    <mergeCell ref="T138:X138"/>
    <mergeCell ref="AG138:AG139"/>
    <mergeCell ref="AJ138:AJ139"/>
    <mergeCell ref="AL138:AL139"/>
    <mergeCell ref="I139:J139"/>
    <mergeCell ref="K139:N139"/>
    <mergeCell ref="O139:S139"/>
    <mergeCell ref="T139:X139"/>
    <mergeCell ref="A140:B141"/>
    <mergeCell ref="C140:G141"/>
    <mergeCell ref="I140:J140"/>
    <mergeCell ref="K140:N140"/>
    <mergeCell ref="O140:S140"/>
    <mergeCell ref="T140:X140"/>
    <mergeCell ref="AG140:AG141"/>
    <mergeCell ref="AJ140:AJ141"/>
    <mergeCell ref="AL140:AL141"/>
    <mergeCell ref="I141:J141"/>
    <mergeCell ref="K141:N141"/>
    <mergeCell ref="O141:S141"/>
    <mergeCell ref="T141:X141"/>
    <mergeCell ref="A142:B143"/>
    <mergeCell ref="C142:G143"/>
    <mergeCell ref="I142:J142"/>
    <mergeCell ref="K142:N142"/>
    <mergeCell ref="O142:S142"/>
    <mergeCell ref="T142:X142"/>
    <mergeCell ref="AG142:AG143"/>
    <mergeCell ref="AJ142:AJ143"/>
    <mergeCell ref="AL142:AL143"/>
    <mergeCell ref="I143:J143"/>
    <mergeCell ref="K143:N143"/>
    <mergeCell ref="O143:S143"/>
    <mergeCell ref="T143:X143"/>
    <mergeCell ref="A144:B145"/>
    <mergeCell ref="C144:G145"/>
    <mergeCell ref="I144:J144"/>
    <mergeCell ref="K144:N144"/>
    <mergeCell ref="O144:S144"/>
    <mergeCell ref="T144:X144"/>
    <mergeCell ref="AG144:AG145"/>
    <mergeCell ref="AJ144:AJ145"/>
    <mergeCell ref="AL144:AL145"/>
    <mergeCell ref="I145:J145"/>
    <mergeCell ref="K145:N145"/>
    <mergeCell ref="O145:S145"/>
    <mergeCell ref="T145:X145"/>
    <mergeCell ref="A157:B158"/>
    <mergeCell ref="C157:G158"/>
    <mergeCell ref="I157:J157"/>
    <mergeCell ref="K157:N157"/>
    <mergeCell ref="O155:S155"/>
    <mergeCell ref="A154:B155"/>
    <mergeCell ref="O154:S154"/>
    <mergeCell ref="A161:AE161"/>
    <mergeCell ref="O162:S162"/>
    <mergeCell ref="T162:X162"/>
    <mergeCell ref="O159:S159"/>
    <mergeCell ref="A159:B160"/>
    <mergeCell ref="C159:G160"/>
    <mergeCell ref="I159:J159"/>
    <mergeCell ref="K159:N159"/>
    <mergeCell ref="A164:B165"/>
    <mergeCell ref="C164:G165"/>
    <mergeCell ref="I164:J164"/>
    <mergeCell ref="K164:N164"/>
    <mergeCell ref="O163:S163"/>
    <mergeCell ref="A162:B163"/>
    <mergeCell ref="C162:G163"/>
    <mergeCell ref="I162:J162"/>
    <mergeCell ref="K162:N162"/>
    <mergeCell ref="A173:AE173"/>
    <mergeCell ref="A174:B174"/>
    <mergeCell ref="C174:H174"/>
    <mergeCell ref="I174:J174"/>
    <mergeCell ref="A172:AE172"/>
    <mergeCell ref="O169:S169"/>
    <mergeCell ref="A169:B170"/>
    <mergeCell ref="C169:G170"/>
    <mergeCell ref="I169:J169"/>
    <mergeCell ref="K169:N169"/>
    <mergeCell ref="A178:B179"/>
    <mergeCell ref="C178:G179"/>
    <mergeCell ref="I178:J178"/>
    <mergeCell ref="K178:N178"/>
    <mergeCell ref="O177:S177"/>
    <mergeCell ref="A176:B177"/>
    <mergeCell ref="C176:G177"/>
    <mergeCell ref="I176:J176"/>
    <mergeCell ref="K176:N176"/>
    <mergeCell ref="O176:S176"/>
    <mergeCell ref="A185:AE185"/>
    <mergeCell ref="O186:S186"/>
    <mergeCell ref="T186:X186"/>
    <mergeCell ref="O183:S183"/>
    <mergeCell ref="A183:B184"/>
    <mergeCell ref="C183:G184"/>
    <mergeCell ref="I183:J183"/>
    <mergeCell ref="K183:N183"/>
    <mergeCell ref="A193:B194"/>
    <mergeCell ref="C193:G194"/>
    <mergeCell ref="I193:J193"/>
    <mergeCell ref="K193:N193"/>
    <mergeCell ref="O187:S187"/>
    <mergeCell ref="A186:B187"/>
    <mergeCell ref="C186:G187"/>
    <mergeCell ref="I186:J186"/>
    <mergeCell ref="K186:N186"/>
    <mergeCell ref="A148:AE148"/>
    <mergeCell ref="A149:AE149"/>
    <mergeCell ref="A150:B150"/>
    <mergeCell ref="C150:H150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2:B153"/>
    <mergeCell ref="C152:G153"/>
    <mergeCell ref="I152:J152"/>
    <mergeCell ref="K152:N152"/>
    <mergeCell ref="O152:S152"/>
    <mergeCell ref="T152:X152"/>
    <mergeCell ref="AG154:AG155"/>
    <mergeCell ref="AJ154:AJ155"/>
    <mergeCell ref="AG152:AG153"/>
    <mergeCell ref="AJ152:AJ153"/>
    <mergeCell ref="AL152:AL153"/>
    <mergeCell ref="I153:J153"/>
    <mergeCell ref="K153:N153"/>
    <mergeCell ref="O153:S153"/>
    <mergeCell ref="T153:X153"/>
    <mergeCell ref="AL154:AL155"/>
    <mergeCell ref="I155:J155"/>
    <mergeCell ref="K155:N155"/>
    <mergeCell ref="T155:X155"/>
    <mergeCell ref="A156:AE156"/>
    <mergeCell ref="AF156:AG156"/>
    <mergeCell ref="C154:G155"/>
    <mergeCell ref="I154:J154"/>
    <mergeCell ref="K154:N154"/>
    <mergeCell ref="T154:X154"/>
    <mergeCell ref="T157:X157"/>
    <mergeCell ref="AG157:AG158"/>
    <mergeCell ref="AJ157:AJ158"/>
    <mergeCell ref="AL157:AL158"/>
    <mergeCell ref="I158:J158"/>
    <mergeCell ref="K158:N158"/>
    <mergeCell ref="O158:S158"/>
    <mergeCell ref="T158:X158"/>
    <mergeCell ref="O157:S157"/>
    <mergeCell ref="T159:X159"/>
    <mergeCell ref="AG159:AG160"/>
    <mergeCell ref="AJ159:AJ160"/>
    <mergeCell ref="AL159:AL160"/>
    <mergeCell ref="I160:J160"/>
    <mergeCell ref="K160:N160"/>
    <mergeCell ref="O160:S160"/>
    <mergeCell ref="T160:X160"/>
    <mergeCell ref="AG162:AG163"/>
    <mergeCell ref="AJ162:AJ163"/>
    <mergeCell ref="AL162:AL163"/>
    <mergeCell ref="I163:J163"/>
    <mergeCell ref="K163:N163"/>
    <mergeCell ref="T163:X163"/>
    <mergeCell ref="O164:S164"/>
    <mergeCell ref="T164:X164"/>
    <mergeCell ref="AG164:AG165"/>
    <mergeCell ref="AJ164:AJ165"/>
    <mergeCell ref="AL164:AL165"/>
    <mergeCell ref="I165:J165"/>
    <mergeCell ref="K165:N165"/>
    <mergeCell ref="T165:X165"/>
    <mergeCell ref="O165:S165"/>
    <mergeCell ref="A166:AE166"/>
    <mergeCell ref="AF166:AG166"/>
    <mergeCell ref="A167:B168"/>
    <mergeCell ref="C167:G168"/>
    <mergeCell ref="I167:J167"/>
    <mergeCell ref="K167:N167"/>
    <mergeCell ref="T167:X167"/>
    <mergeCell ref="AG167:AG168"/>
    <mergeCell ref="O167:S167"/>
    <mergeCell ref="AJ167:AJ168"/>
    <mergeCell ref="AL167:AL168"/>
    <mergeCell ref="I168:J168"/>
    <mergeCell ref="K168:N168"/>
    <mergeCell ref="O168:S168"/>
    <mergeCell ref="T168:X168"/>
    <mergeCell ref="T169:X169"/>
    <mergeCell ref="AG169:AG170"/>
    <mergeCell ref="AJ169:AJ170"/>
    <mergeCell ref="AL169:AL170"/>
    <mergeCell ref="I170:J170"/>
    <mergeCell ref="K170:N170"/>
    <mergeCell ref="O170:S170"/>
    <mergeCell ref="T170:X170"/>
    <mergeCell ref="K174:N174"/>
    <mergeCell ref="O174:S174"/>
    <mergeCell ref="T174:X174"/>
    <mergeCell ref="A175:B175"/>
    <mergeCell ref="C175:H175"/>
    <mergeCell ref="I175:J175"/>
    <mergeCell ref="K175:N175"/>
    <mergeCell ref="T175:X175"/>
    <mergeCell ref="O175:S175"/>
    <mergeCell ref="AG176:AG177"/>
    <mergeCell ref="AJ176:AJ177"/>
    <mergeCell ref="AL176:AL177"/>
    <mergeCell ref="I177:J177"/>
    <mergeCell ref="K177:N177"/>
    <mergeCell ref="T177:X177"/>
    <mergeCell ref="T176:X176"/>
    <mergeCell ref="O178:S178"/>
    <mergeCell ref="T178:X178"/>
    <mergeCell ref="AG178:AG179"/>
    <mergeCell ref="AJ178:AJ179"/>
    <mergeCell ref="AL178:AL179"/>
    <mergeCell ref="I179:J179"/>
    <mergeCell ref="K179:N179"/>
    <mergeCell ref="T179:X179"/>
    <mergeCell ref="O179:S179"/>
    <mergeCell ref="A180:AE180"/>
    <mergeCell ref="AF180:AG180"/>
    <mergeCell ref="A181:B182"/>
    <mergeCell ref="C181:G182"/>
    <mergeCell ref="I181:J181"/>
    <mergeCell ref="K181:N181"/>
    <mergeCell ref="T181:X181"/>
    <mergeCell ref="AG181:AG182"/>
    <mergeCell ref="O181:S181"/>
    <mergeCell ref="AJ181:AJ182"/>
    <mergeCell ref="AL181:AL182"/>
    <mergeCell ref="I182:J182"/>
    <mergeCell ref="K182:N182"/>
    <mergeCell ref="O182:S182"/>
    <mergeCell ref="T182:X182"/>
    <mergeCell ref="T183:X183"/>
    <mergeCell ref="AG183:AG184"/>
    <mergeCell ref="AJ183:AJ184"/>
    <mergeCell ref="AL183:AL184"/>
    <mergeCell ref="I184:J184"/>
    <mergeCell ref="K184:N184"/>
    <mergeCell ref="O184:S184"/>
    <mergeCell ref="T184:X184"/>
    <mergeCell ref="AG186:AG187"/>
    <mergeCell ref="AJ186:AJ187"/>
    <mergeCell ref="AL186:AL187"/>
    <mergeCell ref="I187:J187"/>
    <mergeCell ref="K187:N187"/>
    <mergeCell ref="T187:X187"/>
    <mergeCell ref="A188:B189"/>
    <mergeCell ref="C188:G189"/>
    <mergeCell ref="I188:J188"/>
    <mergeCell ref="K188:N188"/>
    <mergeCell ref="O188:S188"/>
    <mergeCell ref="T188:X188"/>
    <mergeCell ref="AG188:AG189"/>
    <mergeCell ref="AJ188:AJ189"/>
    <mergeCell ref="AL188:AL189"/>
    <mergeCell ref="I189:J189"/>
    <mergeCell ref="K189:N189"/>
    <mergeCell ref="O189:S189"/>
    <mergeCell ref="T189:X189"/>
    <mergeCell ref="A190:AE190"/>
    <mergeCell ref="AF190:AG190"/>
    <mergeCell ref="A191:B192"/>
    <mergeCell ref="C191:G192"/>
    <mergeCell ref="I191:J191"/>
    <mergeCell ref="K191:N191"/>
    <mergeCell ref="O191:S191"/>
    <mergeCell ref="T191:X191"/>
    <mergeCell ref="AG191:AG192"/>
    <mergeCell ref="AJ191:AJ192"/>
    <mergeCell ref="AL191:AL192"/>
    <mergeCell ref="I192:J192"/>
    <mergeCell ref="K192:N192"/>
    <mergeCell ref="O192:S192"/>
    <mergeCell ref="T192:X192"/>
    <mergeCell ref="O193:S193"/>
    <mergeCell ref="T193:X193"/>
    <mergeCell ref="AG193:AG194"/>
    <mergeCell ref="AJ193:AJ194"/>
    <mergeCell ref="AL193:AL194"/>
    <mergeCell ref="I194:J194"/>
    <mergeCell ref="K194:N194"/>
    <mergeCell ref="O194:S194"/>
    <mergeCell ref="T194:X194"/>
    <mergeCell ref="A196:AE196"/>
    <mergeCell ref="A197:AE197"/>
    <mergeCell ref="A198:B198"/>
    <mergeCell ref="C198:H198"/>
    <mergeCell ref="I198:J198"/>
    <mergeCell ref="K198:N198"/>
    <mergeCell ref="O198:S198"/>
    <mergeCell ref="T198:X198"/>
    <mergeCell ref="A199:B199"/>
    <mergeCell ref="C199:H199"/>
    <mergeCell ref="I199:J199"/>
    <mergeCell ref="K199:N199"/>
    <mergeCell ref="O199:S199"/>
    <mergeCell ref="T199:X199"/>
    <mergeCell ref="A200:B201"/>
    <mergeCell ref="C200:G201"/>
    <mergeCell ref="I200:J200"/>
    <mergeCell ref="K200:N200"/>
    <mergeCell ref="O200:S200"/>
    <mergeCell ref="T200:X200"/>
    <mergeCell ref="AG200:AG201"/>
    <mergeCell ref="AJ200:AJ201"/>
    <mergeCell ref="AL200:AL201"/>
    <mergeCell ref="I201:J201"/>
    <mergeCell ref="K201:N201"/>
    <mergeCell ref="O201:S201"/>
    <mergeCell ref="T201:X201"/>
    <mergeCell ref="A202:B203"/>
    <mergeCell ref="C202:G203"/>
    <mergeCell ref="I202:J202"/>
    <mergeCell ref="K202:N202"/>
    <mergeCell ref="O202:S202"/>
    <mergeCell ref="T202:X202"/>
    <mergeCell ref="AG202:AG203"/>
    <mergeCell ref="AJ202:AJ203"/>
    <mergeCell ref="AL202:AL203"/>
    <mergeCell ref="I203:J203"/>
    <mergeCell ref="K203:N203"/>
    <mergeCell ref="O203:S203"/>
    <mergeCell ref="T203:X203"/>
    <mergeCell ref="A204:AE204"/>
    <mergeCell ref="AF204:AG204"/>
    <mergeCell ref="A205:B206"/>
    <mergeCell ref="C205:G206"/>
    <mergeCell ref="I205:J205"/>
    <mergeCell ref="K205:N205"/>
    <mergeCell ref="O205:S205"/>
    <mergeCell ref="T205:X205"/>
    <mergeCell ref="AG205:AG206"/>
    <mergeCell ref="AJ205:AJ206"/>
    <mergeCell ref="AL205:AL206"/>
    <mergeCell ref="I206:J206"/>
    <mergeCell ref="K206:N206"/>
    <mergeCell ref="O206:S206"/>
    <mergeCell ref="T206:X206"/>
    <mergeCell ref="A207:B208"/>
    <mergeCell ref="C207:G208"/>
    <mergeCell ref="I207:J207"/>
    <mergeCell ref="K207:N207"/>
    <mergeCell ref="O207:S207"/>
    <mergeCell ref="T207:X207"/>
    <mergeCell ref="AG207:AG208"/>
    <mergeCell ref="AJ207:AJ208"/>
    <mergeCell ref="AL207:AL208"/>
    <mergeCell ref="I208:J208"/>
    <mergeCell ref="K208:N208"/>
    <mergeCell ref="O208:S208"/>
    <mergeCell ref="T208:X208"/>
    <mergeCell ref="A209:AE209"/>
    <mergeCell ref="A210:B211"/>
    <mergeCell ref="C210:G211"/>
    <mergeCell ref="I210:J210"/>
    <mergeCell ref="K210:N210"/>
    <mergeCell ref="O210:S210"/>
    <mergeCell ref="T210:X210"/>
    <mergeCell ref="AG210:AG211"/>
    <mergeCell ref="AJ210:AJ211"/>
    <mergeCell ref="AL210:AL211"/>
    <mergeCell ref="I211:J211"/>
    <mergeCell ref="K211:N211"/>
    <mergeCell ref="O211:S211"/>
    <mergeCell ref="T211:X211"/>
    <mergeCell ref="A212:B213"/>
    <mergeCell ref="C212:G213"/>
    <mergeCell ref="I212:J212"/>
    <mergeCell ref="K212:N212"/>
    <mergeCell ref="O212:S212"/>
    <mergeCell ref="T212:X212"/>
    <mergeCell ref="AG212:AG213"/>
    <mergeCell ref="AJ212:AJ213"/>
    <mergeCell ref="AL212:AL213"/>
    <mergeCell ref="I213:J213"/>
    <mergeCell ref="K213:N213"/>
    <mergeCell ref="O213:S213"/>
    <mergeCell ref="T213:X213"/>
    <mergeCell ref="A214:AE214"/>
    <mergeCell ref="AF214:AG214"/>
    <mergeCell ref="A215:B216"/>
    <mergeCell ref="C215:G216"/>
    <mergeCell ref="I215:J215"/>
    <mergeCell ref="K215:N215"/>
    <mergeCell ref="O215:S215"/>
    <mergeCell ref="T215:X215"/>
    <mergeCell ref="AG215:AG216"/>
    <mergeCell ref="AJ215:AJ216"/>
    <mergeCell ref="AL215:AL216"/>
    <mergeCell ref="I216:J216"/>
    <mergeCell ref="K216:N216"/>
    <mergeCell ref="O216:S216"/>
    <mergeCell ref="T216:X216"/>
    <mergeCell ref="A217:B218"/>
    <mergeCell ref="C217:G218"/>
    <mergeCell ref="I217:J217"/>
    <mergeCell ref="K217:N217"/>
    <mergeCell ref="O217:S217"/>
    <mergeCell ref="T217:X217"/>
    <mergeCell ref="AG217:AG218"/>
    <mergeCell ref="AJ217:AJ218"/>
    <mergeCell ref="AL217:AL218"/>
    <mergeCell ref="I218:J218"/>
    <mergeCell ref="K218:N218"/>
    <mergeCell ref="O218:S218"/>
    <mergeCell ref="T218:X218"/>
    <mergeCell ref="A220:AE220"/>
    <mergeCell ref="A221:AE221"/>
    <mergeCell ref="A222:B222"/>
    <mergeCell ref="C222:H222"/>
    <mergeCell ref="I222:J222"/>
    <mergeCell ref="K222:N222"/>
    <mergeCell ref="O222:S222"/>
    <mergeCell ref="T222:X222"/>
    <mergeCell ref="A223:B223"/>
    <mergeCell ref="C223:H223"/>
    <mergeCell ref="I223:J223"/>
    <mergeCell ref="K223:N223"/>
    <mergeCell ref="O223:S223"/>
    <mergeCell ref="T223:X223"/>
    <mergeCell ref="A224:B225"/>
    <mergeCell ref="C224:G225"/>
    <mergeCell ref="I224:J224"/>
    <mergeCell ref="K224:N224"/>
    <mergeCell ref="O224:S224"/>
    <mergeCell ref="T224:X224"/>
    <mergeCell ref="AG224:AG225"/>
    <mergeCell ref="AJ224:AJ225"/>
    <mergeCell ref="AL224:AL225"/>
    <mergeCell ref="I225:J225"/>
    <mergeCell ref="K225:N225"/>
    <mergeCell ref="O225:S225"/>
    <mergeCell ref="T225:X225"/>
    <mergeCell ref="A226:B227"/>
    <mergeCell ref="C226:G227"/>
    <mergeCell ref="I226:J226"/>
    <mergeCell ref="K226:N226"/>
    <mergeCell ref="O226:S226"/>
    <mergeCell ref="T226:X226"/>
    <mergeCell ref="AG226:AG227"/>
    <mergeCell ref="AJ226:AJ227"/>
    <mergeCell ref="AL226:AL227"/>
    <mergeCell ref="I227:J227"/>
    <mergeCell ref="K227:N227"/>
    <mergeCell ref="O227:S227"/>
    <mergeCell ref="T227:X227"/>
    <mergeCell ref="A228:AE228"/>
    <mergeCell ref="A229:B230"/>
    <mergeCell ref="C229:G230"/>
    <mergeCell ref="I229:J229"/>
    <mergeCell ref="K229:N229"/>
    <mergeCell ref="O229:S229"/>
    <mergeCell ref="T229:X229"/>
    <mergeCell ref="AG229:AG230"/>
    <mergeCell ref="AJ229:AJ230"/>
    <mergeCell ref="AL229:AL230"/>
    <mergeCell ref="I230:J230"/>
    <mergeCell ref="K230:N230"/>
    <mergeCell ref="O230:S230"/>
    <mergeCell ref="T230:X230"/>
    <mergeCell ref="A231:B232"/>
    <mergeCell ref="C231:G232"/>
    <mergeCell ref="I231:J231"/>
    <mergeCell ref="K231:N231"/>
    <mergeCell ref="O231:S231"/>
    <mergeCell ref="T231:X231"/>
    <mergeCell ref="AG231:AG232"/>
    <mergeCell ref="AJ231:AJ232"/>
    <mergeCell ref="AL231:AL232"/>
    <mergeCell ref="I232:J232"/>
    <mergeCell ref="K232:N232"/>
    <mergeCell ref="O232:S232"/>
    <mergeCell ref="T232:X232"/>
    <mergeCell ref="A233:AE233"/>
    <mergeCell ref="A234:B235"/>
    <mergeCell ref="C234:G235"/>
    <mergeCell ref="I234:J234"/>
    <mergeCell ref="K234:N234"/>
    <mergeCell ref="O234:S234"/>
    <mergeCell ref="T234:X234"/>
    <mergeCell ref="AG234:AG235"/>
    <mergeCell ref="AJ234:AJ235"/>
    <mergeCell ref="AL234:AL235"/>
    <mergeCell ref="I235:J235"/>
    <mergeCell ref="K235:N235"/>
    <mergeCell ref="O235:S235"/>
    <mergeCell ref="T235:X235"/>
    <mergeCell ref="A236:B237"/>
    <mergeCell ref="C236:G237"/>
    <mergeCell ref="I236:J236"/>
    <mergeCell ref="K236:N236"/>
    <mergeCell ref="O236:S236"/>
    <mergeCell ref="T236:X236"/>
    <mergeCell ref="AG236:AG237"/>
    <mergeCell ref="AJ236:AJ237"/>
    <mergeCell ref="AL236:AL237"/>
    <mergeCell ref="I237:J237"/>
    <mergeCell ref="K237:N237"/>
    <mergeCell ref="O237:S237"/>
    <mergeCell ref="T237:X237"/>
    <mergeCell ref="A238:AE238"/>
    <mergeCell ref="A239:B240"/>
    <mergeCell ref="C239:G240"/>
    <mergeCell ref="I239:J239"/>
    <mergeCell ref="K239:N239"/>
    <mergeCell ref="O239:S239"/>
    <mergeCell ref="T239:X239"/>
    <mergeCell ref="AG239:AG240"/>
    <mergeCell ref="AJ239:AJ240"/>
    <mergeCell ref="AL239:AL240"/>
    <mergeCell ref="I240:J240"/>
    <mergeCell ref="K240:N240"/>
    <mergeCell ref="O240:S240"/>
    <mergeCell ref="T240:X240"/>
    <mergeCell ref="A241:B242"/>
    <mergeCell ref="C241:G242"/>
    <mergeCell ref="I241:J241"/>
    <mergeCell ref="K241:N241"/>
    <mergeCell ref="O241:S241"/>
    <mergeCell ref="T241:X241"/>
    <mergeCell ref="AG241:AG242"/>
    <mergeCell ref="AJ241:AJ242"/>
    <mergeCell ref="AL241:AL242"/>
    <mergeCell ref="I242:J242"/>
    <mergeCell ref="K242:N242"/>
    <mergeCell ref="O242:S242"/>
    <mergeCell ref="T242:X242"/>
    <mergeCell ref="B244:AE244"/>
    <mergeCell ref="B245:AE245"/>
    <mergeCell ref="B246:AE246"/>
    <mergeCell ref="B247:AE247"/>
    <mergeCell ref="A248:AE248"/>
    <mergeCell ref="A250:H251"/>
    <mergeCell ref="I250:N250"/>
    <mergeCell ref="O250:S250"/>
    <mergeCell ref="T250:Y250"/>
    <mergeCell ref="Z250:AE250"/>
    <mergeCell ref="I251:N251"/>
    <mergeCell ref="O251:S251"/>
    <mergeCell ref="T251:Y251"/>
    <mergeCell ref="Z251:AE251"/>
    <mergeCell ref="A252:H252"/>
    <mergeCell ref="I252:N252"/>
    <mergeCell ref="O252:S252"/>
    <mergeCell ref="T252:Y252"/>
    <mergeCell ref="Z252:AE252"/>
    <mergeCell ref="A253:H254"/>
    <mergeCell ref="I253:N253"/>
    <mergeCell ref="O253:S253"/>
    <mergeCell ref="T253:Y253"/>
    <mergeCell ref="Z253:AE253"/>
    <mergeCell ref="I254:AE254"/>
    <mergeCell ref="A255:H256"/>
    <mergeCell ref="I255:N255"/>
    <mergeCell ref="O255:S255"/>
    <mergeCell ref="T255:Y255"/>
    <mergeCell ref="Z255:AE255"/>
    <mergeCell ref="I256:AE256"/>
    <mergeCell ref="A257:H258"/>
    <mergeCell ref="I257:N257"/>
    <mergeCell ref="O257:S257"/>
    <mergeCell ref="T257:Y257"/>
    <mergeCell ref="Z257:AE257"/>
    <mergeCell ref="I258:AE258"/>
    <mergeCell ref="A259:H260"/>
    <mergeCell ref="I259:N259"/>
    <mergeCell ref="O259:S259"/>
    <mergeCell ref="T259:Y259"/>
    <mergeCell ref="Z259:AE259"/>
    <mergeCell ref="I260:AE260"/>
    <mergeCell ref="A261:H262"/>
    <mergeCell ref="I261:N261"/>
    <mergeCell ref="O261:S261"/>
    <mergeCell ref="T261:Y261"/>
    <mergeCell ref="Z261:AE261"/>
    <mergeCell ref="I262:AE262"/>
    <mergeCell ref="A263:H264"/>
    <mergeCell ref="I263:N263"/>
    <mergeCell ref="O263:S263"/>
    <mergeCell ref="T263:Y263"/>
    <mergeCell ref="Z263:AE263"/>
    <mergeCell ref="I264:AE264"/>
    <mergeCell ref="A265:H266"/>
    <mergeCell ref="I265:N265"/>
    <mergeCell ref="O265:S265"/>
    <mergeCell ref="T265:Y265"/>
    <mergeCell ref="Z265:AE265"/>
    <mergeCell ref="I266:AE266"/>
    <mergeCell ref="A267:H268"/>
    <mergeCell ref="I267:N267"/>
    <mergeCell ref="O267:S267"/>
    <mergeCell ref="T267:Y267"/>
    <mergeCell ref="Z267:AE267"/>
    <mergeCell ref="I268:AE268"/>
    <mergeCell ref="A269:H270"/>
    <mergeCell ref="I269:N269"/>
    <mergeCell ref="O269:S269"/>
    <mergeCell ref="T269:Y269"/>
    <mergeCell ref="Z269:AE269"/>
    <mergeCell ref="I270:AE270"/>
    <mergeCell ref="A271:H272"/>
    <mergeCell ref="I271:N271"/>
    <mergeCell ref="O271:S271"/>
    <mergeCell ref="T271:Y271"/>
    <mergeCell ref="Z271:AE271"/>
    <mergeCell ref="I272:AE272"/>
    <mergeCell ref="A273:H274"/>
    <mergeCell ref="I273:N273"/>
    <mergeCell ref="O273:S273"/>
    <mergeCell ref="T273:Y273"/>
    <mergeCell ref="Z273:AE273"/>
    <mergeCell ref="I274:AE274"/>
    <mergeCell ref="A275:H276"/>
    <mergeCell ref="I275:N275"/>
    <mergeCell ref="O275:S275"/>
    <mergeCell ref="T275:Y275"/>
    <mergeCell ref="Z275:AE275"/>
    <mergeCell ref="I276:AE276"/>
    <mergeCell ref="A277:H278"/>
    <mergeCell ref="I277:N277"/>
    <mergeCell ref="O277:S277"/>
    <mergeCell ref="T277:Y277"/>
    <mergeCell ref="Z277:AE277"/>
    <mergeCell ref="I278:AE278"/>
    <mergeCell ref="A279:H280"/>
    <mergeCell ref="I279:N279"/>
    <mergeCell ref="O279:S279"/>
    <mergeCell ref="T279:Y279"/>
    <mergeCell ref="Z279:AE279"/>
    <mergeCell ref="I280:AE280"/>
    <mergeCell ref="A281:H282"/>
    <mergeCell ref="I281:N281"/>
    <mergeCell ref="O281:S281"/>
    <mergeCell ref="T281:Y281"/>
    <mergeCell ref="Z281:AE281"/>
    <mergeCell ref="I282:AE282"/>
    <mergeCell ref="A283:H284"/>
    <mergeCell ref="I283:N283"/>
    <mergeCell ref="O283:S283"/>
    <mergeCell ref="T283:Y283"/>
    <mergeCell ref="Z283:AE283"/>
    <mergeCell ref="I284:AE284"/>
    <mergeCell ref="A288:H289"/>
    <mergeCell ref="I288:N288"/>
    <mergeCell ref="O288:S288"/>
    <mergeCell ref="T288:Y288"/>
  </mergeCells>
  <printOptions horizontalCentered="1"/>
  <pageMargins left="0.2755905511811024" right="0.15748031496062992" top="0.35433070866141736" bottom="0.1968503937007874" header="0.15748031496062992" footer="0.1968503937007874"/>
  <pageSetup fitToHeight="2" horizontalDpi="600" verticalDpi="600" orientation="portrait" paperSize="9" scale="49" r:id="rId1"/>
  <rowBreaks count="1" manualBreakCount="1">
    <brk id="204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90"/>
  <sheetViews>
    <sheetView view="pageBreakPreview" zoomScaleSheetLayoutView="100" zoomScalePageLayoutView="0" workbookViewId="0" topLeftCell="A1">
      <selection activeCell="AI214" sqref="AI1:AM16384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125" style="0" customWidth="1"/>
    <col min="8" max="8" width="18.375" style="0" customWidth="1"/>
    <col min="9" max="9" width="3.50390625" style="0" customWidth="1"/>
    <col min="10" max="11" width="2.50390625" style="0" customWidth="1"/>
    <col min="12" max="12" width="1.875" style="0" customWidth="1"/>
    <col min="13" max="13" width="2.50390625" style="0" customWidth="1"/>
    <col min="14" max="14" width="4.50390625" style="0" customWidth="1"/>
    <col min="15" max="18" width="3.50390625" style="0" customWidth="1"/>
    <col min="19" max="19" width="2.00390625" style="0" customWidth="1"/>
    <col min="20" max="20" width="2.50390625" style="0" customWidth="1"/>
    <col min="21" max="21" width="3.00390625" style="0" customWidth="1"/>
    <col min="22" max="22" width="1.875" style="0" customWidth="1"/>
    <col min="23" max="23" width="2.50390625" style="0" customWidth="1"/>
    <col min="24" max="24" width="2.00390625" style="0" customWidth="1"/>
    <col min="25" max="25" width="10.875" style="0" customWidth="1"/>
    <col min="26" max="26" width="12.50390625" style="0" customWidth="1"/>
    <col min="27" max="27" width="1.875" style="0" customWidth="1"/>
    <col min="28" max="28" width="2.50390625" style="0" hidden="1" customWidth="1"/>
    <col min="29" max="29" width="3.375" style="0" hidden="1" customWidth="1"/>
    <col min="30" max="30" width="3.50390625" style="0" hidden="1" customWidth="1"/>
    <col min="31" max="31" width="0.875" style="0" hidden="1" customWidth="1"/>
    <col min="32" max="32" width="13.125" style="14" customWidth="1"/>
    <col min="33" max="33" width="0.12890625" style="0" customWidth="1"/>
    <col min="34" max="34" width="1.875" style="0" customWidth="1"/>
    <col min="35" max="35" width="12.875" style="0" hidden="1" customWidth="1"/>
    <col min="36" max="36" width="1.4921875" style="0" hidden="1" customWidth="1"/>
    <col min="37" max="37" width="12.375" style="0" hidden="1" customWidth="1"/>
    <col min="38" max="38" width="4.375" style="0" hidden="1" customWidth="1"/>
    <col min="39" max="39" width="4.50390625" style="0" hidden="1" customWidth="1"/>
    <col min="40" max="49" width="3.50390625" style="0" customWidth="1"/>
    <col min="50" max="50" width="11.125" style="0" customWidth="1"/>
    <col min="51" max="51" width="8.125" style="0" customWidth="1"/>
  </cols>
  <sheetData>
    <row r="1" spans="20:33" s="11" customFormat="1" ht="16.5">
      <c r="T1" s="12" t="s">
        <v>25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F1" s="13"/>
      <c r="AG1"/>
    </row>
    <row r="2" spans="20:33" s="11" customFormat="1" ht="16.5">
      <c r="T2" s="12" t="s">
        <v>74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F2" s="13"/>
      <c r="AG2"/>
    </row>
    <row r="3" spans="20:33" s="11" customFormat="1" ht="17.25" customHeight="1">
      <c r="T3" s="12" t="s">
        <v>75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F3" s="13"/>
      <c r="AG3"/>
    </row>
    <row r="4" ht="21" customHeight="1"/>
    <row r="5" spans="1:31" ht="20.25" customHeight="1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"/>
    </row>
    <row r="6" spans="1:31" ht="18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"/>
    </row>
    <row r="7" spans="1:31" ht="17.25" customHeight="1">
      <c r="A7" s="125" t="s">
        <v>26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"/>
      <c r="AE7" s="1"/>
    </row>
    <row r="8" spans="1:31" ht="20.25" customHeight="1">
      <c r="A8" s="127" t="str">
        <f>+'[7]Шуш_3 эт и выше'!A8</f>
        <v>с 1 июля 2022 г. по 31 декабря 2022 г.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0"/>
    </row>
    <row r="9" spans="1:34" ht="20.25" customHeight="1">
      <c r="A9" s="125" t="s">
        <v>100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H9" s="15"/>
    </row>
    <row r="10" spans="34:37" ht="12" customHeight="1">
      <c r="AH10" s="16"/>
      <c r="AI10" s="209" t="s">
        <v>36</v>
      </c>
      <c r="AK10" s="209" t="s">
        <v>27</v>
      </c>
    </row>
    <row r="11" spans="1:37" s="19" customFormat="1" ht="15">
      <c r="A11" s="211" t="s">
        <v>2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14"/>
      <c r="AF11" s="14"/>
      <c r="AG11" s="17"/>
      <c r="AH11" s="18"/>
      <c r="AI11" s="210"/>
      <c r="AK11" s="210"/>
    </row>
    <row r="12" spans="1:34" s="5" customFormat="1" ht="15">
      <c r="A12" s="183" t="s">
        <v>3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/>
      <c r="AH12" s="20"/>
    </row>
    <row r="13" ht="4.5" customHeight="1">
      <c r="AH13" s="15"/>
    </row>
    <row r="14" spans="1:34" ht="57" customHeight="1">
      <c r="A14" s="184" t="s">
        <v>4</v>
      </c>
      <c r="B14" s="185"/>
      <c r="C14" s="186" t="s">
        <v>28</v>
      </c>
      <c r="D14" s="187"/>
      <c r="E14" s="187"/>
      <c r="F14" s="187"/>
      <c r="G14" s="187"/>
      <c r="H14" s="188"/>
      <c r="I14" s="189" t="s">
        <v>5</v>
      </c>
      <c r="J14" s="189"/>
      <c r="K14" s="189" t="s">
        <v>29</v>
      </c>
      <c r="L14" s="189"/>
      <c r="M14" s="189"/>
      <c r="N14" s="189"/>
      <c r="O14" s="212" t="s">
        <v>37</v>
      </c>
      <c r="P14" s="213"/>
      <c r="Q14" s="213"/>
      <c r="R14" s="213"/>
      <c r="S14" s="214"/>
      <c r="T14" s="189" t="s">
        <v>6</v>
      </c>
      <c r="U14" s="189"/>
      <c r="V14" s="189"/>
      <c r="W14" s="189"/>
      <c r="X14" s="189"/>
      <c r="AH14" s="15"/>
    </row>
    <row r="15" spans="1:37" s="21" customFormat="1" ht="12.75">
      <c r="A15" s="176">
        <v>1</v>
      </c>
      <c r="B15" s="177"/>
      <c r="C15" s="176">
        <v>2</v>
      </c>
      <c r="D15" s="178"/>
      <c r="E15" s="178"/>
      <c r="F15" s="178"/>
      <c r="G15" s="178"/>
      <c r="H15" s="177"/>
      <c r="I15" s="179">
        <v>3</v>
      </c>
      <c r="J15" s="179"/>
      <c r="K15" s="179">
        <v>4</v>
      </c>
      <c r="L15" s="179"/>
      <c r="M15" s="179"/>
      <c r="N15" s="179"/>
      <c r="O15" s="180">
        <v>5</v>
      </c>
      <c r="P15" s="181"/>
      <c r="Q15" s="181"/>
      <c r="R15" s="181"/>
      <c r="S15" s="182"/>
      <c r="T15" s="179">
        <v>6</v>
      </c>
      <c r="U15" s="179"/>
      <c r="V15" s="179"/>
      <c r="W15" s="179"/>
      <c r="X15" s="179"/>
      <c r="AF15" s="14" t="s">
        <v>30</v>
      </c>
      <c r="AG15"/>
      <c r="AH15" s="22"/>
      <c r="AI15" s="14" t="s">
        <v>31</v>
      </c>
      <c r="AK15" s="14" t="s">
        <v>32</v>
      </c>
    </row>
    <row r="16" spans="1:37" ht="12.75" customHeight="1" hidden="1">
      <c r="A16" s="167" t="s">
        <v>7</v>
      </c>
      <c r="B16" s="131"/>
      <c r="C16" s="199" t="s">
        <v>84</v>
      </c>
      <c r="D16" s="200"/>
      <c r="E16" s="200"/>
      <c r="F16" s="200"/>
      <c r="G16" s="201"/>
      <c r="H16" s="74" t="s">
        <v>8</v>
      </c>
      <c r="I16" s="163" t="s">
        <v>9</v>
      </c>
      <c r="J16" s="164"/>
      <c r="K16" s="165">
        <f>+'[7]Шуш_1-2 эт'!K16:N16</f>
        <v>78.11</v>
      </c>
      <c r="L16" s="165"/>
      <c r="M16" s="165"/>
      <c r="N16" s="165"/>
      <c r="O16" s="205">
        <v>0</v>
      </c>
      <c r="P16" s="206"/>
      <c r="Q16" s="206"/>
      <c r="R16" s="206"/>
      <c r="S16" s="207"/>
      <c r="T16" s="165">
        <f>K16</f>
        <v>78.11</v>
      </c>
      <c r="U16" s="165"/>
      <c r="V16" s="165"/>
      <c r="W16" s="165"/>
      <c r="X16" s="165"/>
      <c r="AF16" s="157">
        <f>T16+T17</f>
        <v>195.72</v>
      </c>
      <c r="AH16" s="15"/>
      <c r="AI16" s="157">
        <v>151.33</v>
      </c>
      <c r="AK16" s="161">
        <f>AF16/AI16</f>
        <v>1.293</v>
      </c>
    </row>
    <row r="17" spans="1:37" ht="15.75" customHeight="1" hidden="1">
      <c r="A17" s="132"/>
      <c r="B17" s="134"/>
      <c r="C17" s="202"/>
      <c r="D17" s="203"/>
      <c r="E17" s="203"/>
      <c r="F17" s="203"/>
      <c r="G17" s="204"/>
      <c r="H17" s="74" t="s">
        <v>10</v>
      </c>
      <c r="I17" s="163" t="s">
        <v>11</v>
      </c>
      <c r="J17" s="164"/>
      <c r="K17" s="165">
        <f>+'[7]Шуш_1-2 эт'!K17:N17</f>
        <v>1852.05</v>
      </c>
      <c r="L17" s="165"/>
      <c r="M17" s="165"/>
      <c r="N17" s="165"/>
      <c r="O17" s="193">
        <f>+'[7]Шуш_3 эт и выше'!O17</f>
        <v>0.0635</v>
      </c>
      <c r="P17" s="194"/>
      <c r="Q17" s="194"/>
      <c r="R17" s="194"/>
      <c r="S17" s="195"/>
      <c r="T17" s="165">
        <f>K17*O17</f>
        <v>117.61</v>
      </c>
      <c r="U17" s="165"/>
      <c r="V17" s="165"/>
      <c r="W17" s="165"/>
      <c r="X17" s="165"/>
      <c r="AF17" s="158"/>
      <c r="AH17" s="15"/>
      <c r="AI17" s="158"/>
      <c r="AK17" s="162"/>
    </row>
    <row r="18" spans="1:37" ht="18" customHeight="1" hidden="1">
      <c r="A18" s="167" t="s">
        <v>7</v>
      </c>
      <c r="B18" s="131"/>
      <c r="C18" s="199" t="s">
        <v>85</v>
      </c>
      <c r="D18" s="200"/>
      <c r="E18" s="200"/>
      <c r="F18" s="200"/>
      <c r="G18" s="201"/>
      <c r="H18" s="74" t="s">
        <v>8</v>
      </c>
      <c r="I18" s="163" t="s">
        <v>9</v>
      </c>
      <c r="J18" s="164"/>
      <c r="K18" s="165">
        <f>+K16</f>
        <v>78.11</v>
      </c>
      <c r="L18" s="165"/>
      <c r="M18" s="165"/>
      <c r="N18" s="165"/>
      <c r="O18" s="205">
        <v>0</v>
      </c>
      <c r="P18" s="206"/>
      <c r="Q18" s="206"/>
      <c r="R18" s="206"/>
      <c r="S18" s="207"/>
      <c r="T18" s="165">
        <f>K18</f>
        <v>78.11</v>
      </c>
      <c r="U18" s="165"/>
      <c r="V18" s="165"/>
      <c r="W18" s="165"/>
      <c r="X18" s="165"/>
      <c r="AF18" s="157">
        <f>T18+T19</f>
        <v>78.11</v>
      </c>
      <c r="AH18" s="15"/>
      <c r="AI18" s="157">
        <v>151.33</v>
      </c>
      <c r="AK18" s="161">
        <f>AF18/AI18</f>
        <v>0.516</v>
      </c>
    </row>
    <row r="19" spans="1:37" ht="13.5" customHeight="1" hidden="1">
      <c r="A19" s="132"/>
      <c r="B19" s="134"/>
      <c r="C19" s="202"/>
      <c r="D19" s="203"/>
      <c r="E19" s="203"/>
      <c r="F19" s="203"/>
      <c r="G19" s="204"/>
      <c r="H19" s="74" t="s">
        <v>10</v>
      </c>
      <c r="I19" s="163" t="s">
        <v>11</v>
      </c>
      <c r="J19" s="164"/>
      <c r="K19" s="165">
        <f>+K17</f>
        <v>1852.05</v>
      </c>
      <c r="L19" s="165"/>
      <c r="M19" s="165"/>
      <c r="N19" s="165"/>
      <c r="O19" s="193">
        <f>+'[7]Шуш_3 эт и выше'!O19</f>
        <v>0</v>
      </c>
      <c r="P19" s="194"/>
      <c r="Q19" s="194"/>
      <c r="R19" s="194"/>
      <c r="S19" s="195"/>
      <c r="T19" s="165">
        <f>K19*O19</f>
        <v>0</v>
      </c>
      <c r="U19" s="165"/>
      <c r="V19" s="165"/>
      <c r="W19" s="165"/>
      <c r="X19" s="165"/>
      <c r="AF19" s="158"/>
      <c r="AH19" s="15"/>
      <c r="AI19" s="158"/>
      <c r="AK19" s="162"/>
    </row>
    <row r="20" spans="1:37" ht="15" customHeight="1">
      <c r="A20" s="167" t="s">
        <v>7</v>
      </c>
      <c r="B20" s="131"/>
      <c r="C20" s="199" t="s">
        <v>86</v>
      </c>
      <c r="D20" s="200"/>
      <c r="E20" s="200"/>
      <c r="F20" s="200"/>
      <c r="G20" s="201"/>
      <c r="H20" s="74" t="s">
        <v>8</v>
      </c>
      <c r="I20" s="163" t="s">
        <v>9</v>
      </c>
      <c r="J20" s="164"/>
      <c r="K20" s="165">
        <f>+K16</f>
        <v>78.11</v>
      </c>
      <c r="L20" s="165"/>
      <c r="M20" s="165"/>
      <c r="N20" s="165"/>
      <c r="O20" s="205">
        <v>0</v>
      </c>
      <c r="P20" s="206"/>
      <c r="Q20" s="206"/>
      <c r="R20" s="206"/>
      <c r="S20" s="207"/>
      <c r="T20" s="165">
        <f>K20</f>
        <v>78.11</v>
      </c>
      <c r="U20" s="165"/>
      <c r="V20" s="165"/>
      <c r="W20" s="165"/>
      <c r="X20" s="165"/>
      <c r="AF20" s="157">
        <f>T20+T21</f>
        <v>205.16</v>
      </c>
      <c r="AH20" s="15"/>
      <c r="AI20" s="157">
        <v>151.33</v>
      </c>
      <c r="AK20" s="161">
        <f>AF20/AI20</f>
        <v>1.356</v>
      </c>
    </row>
    <row r="21" spans="1:37" ht="15.75" customHeight="1">
      <c r="A21" s="132"/>
      <c r="B21" s="134"/>
      <c r="C21" s="202"/>
      <c r="D21" s="203"/>
      <c r="E21" s="203"/>
      <c r="F21" s="203"/>
      <c r="G21" s="204"/>
      <c r="H21" s="74" t="s">
        <v>10</v>
      </c>
      <c r="I21" s="163" t="s">
        <v>11</v>
      </c>
      <c r="J21" s="164"/>
      <c r="K21" s="165">
        <f>+K17</f>
        <v>1852.05</v>
      </c>
      <c r="L21" s="165"/>
      <c r="M21" s="165"/>
      <c r="N21" s="165"/>
      <c r="O21" s="193">
        <f>+'[7]Шуш_3 эт и выше'!O21</f>
        <v>0.0686</v>
      </c>
      <c r="P21" s="194"/>
      <c r="Q21" s="194"/>
      <c r="R21" s="194"/>
      <c r="S21" s="195"/>
      <c r="T21" s="165">
        <f>K21*O21</f>
        <v>127.05</v>
      </c>
      <c r="U21" s="165"/>
      <c r="V21" s="165"/>
      <c r="W21" s="165"/>
      <c r="X21" s="165"/>
      <c r="AF21" s="158"/>
      <c r="AH21" s="15"/>
      <c r="AI21" s="158"/>
      <c r="AK21" s="162"/>
    </row>
    <row r="22" spans="1:37" ht="13.5" customHeight="1">
      <c r="A22" s="167" t="s">
        <v>7</v>
      </c>
      <c r="B22" s="131"/>
      <c r="C22" s="199" t="s">
        <v>87</v>
      </c>
      <c r="D22" s="200"/>
      <c r="E22" s="200"/>
      <c r="F22" s="200"/>
      <c r="G22" s="201"/>
      <c r="H22" s="74" t="s">
        <v>8</v>
      </c>
      <c r="I22" s="163" t="s">
        <v>9</v>
      </c>
      <c r="J22" s="164"/>
      <c r="K22" s="165">
        <f>+K16</f>
        <v>78.11</v>
      </c>
      <c r="L22" s="165"/>
      <c r="M22" s="165"/>
      <c r="N22" s="165"/>
      <c r="O22" s="205">
        <v>0</v>
      </c>
      <c r="P22" s="206"/>
      <c r="Q22" s="206"/>
      <c r="R22" s="206"/>
      <c r="S22" s="207"/>
      <c r="T22" s="165">
        <f>K22</f>
        <v>78.11</v>
      </c>
      <c r="U22" s="165"/>
      <c r="V22" s="165"/>
      <c r="W22" s="165"/>
      <c r="X22" s="165"/>
      <c r="AF22" s="157">
        <f>T22+T23</f>
        <v>195.72</v>
      </c>
      <c r="AH22" s="15"/>
      <c r="AI22" s="157">
        <v>151.33</v>
      </c>
      <c r="AK22" s="161">
        <f>AF22/AI22</f>
        <v>1.293</v>
      </c>
    </row>
    <row r="23" spans="1:37" ht="14.25" customHeight="1">
      <c r="A23" s="132"/>
      <c r="B23" s="134"/>
      <c r="C23" s="202"/>
      <c r="D23" s="203"/>
      <c r="E23" s="203"/>
      <c r="F23" s="203"/>
      <c r="G23" s="204"/>
      <c r="H23" s="74" t="s">
        <v>10</v>
      </c>
      <c r="I23" s="163" t="s">
        <v>11</v>
      </c>
      <c r="J23" s="164"/>
      <c r="K23" s="165">
        <f>+K17</f>
        <v>1852.05</v>
      </c>
      <c r="L23" s="165"/>
      <c r="M23" s="165"/>
      <c r="N23" s="165"/>
      <c r="O23" s="193">
        <f>+'[7]Шуш_3 эт и выше'!O23</f>
        <v>0.0635</v>
      </c>
      <c r="P23" s="194"/>
      <c r="Q23" s="194"/>
      <c r="R23" s="194"/>
      <c r="S23" s="195"/>
      <c r="T23" s="165">
        <f>K23*O23</f>
        <v>117.61</v>
      </c>
      <c r="U23" s="165"/>
      <c r="V23" s="165"/>
      <c r="W23" s="165"/>
      <c r="X23" s="165"/>
      <c r="AF23" s="158"/>
      <c r="AH23" s="15"/>
      <c r="AI23" s="158"/>
      <c r="AK23" s="162"/>
    </row>
    <row r="24" ht="21" customHeight="1">
      <c r="AH24" s="15"/>
    </row>
    <row r="25" spans="1:34" s="5" customFormat="1" ht="15">
      <c r="A25" s="183" t="s">
        <v>12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75"/>
      <c r="AF25" s="75"/>
      <c r="AG25"/>
      <c r="AH25" s="20"/>
    </row>
    <row r="26" spans="1:34" ht="31.5" customHeight="1">
      <c r="A26" s="223" t="s">
        <v>76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55"/>
      <c r="AB26" s="55"/>
      <c r="AC26" s="55"/>
      <c r="AD26" s="55"/>
      <c r="AF26" s="46">
        <v>0.5</v>
      </c>
      <c r="AH26" s="15"/>
    </row>
    <row r="27" spans="1:32" s="24" customFormat="1" ht="42.75" customHeight="1" hidden="1">
      <c r="A27" s="224" t="s">
        <v>39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56"/>
      <c r="AB27" s="56"/>
      <c r="AC27" s="56"/>
      <c r="AD27" s="56"/>
      <c r="AE27" s="23"/>
      <c r="AF27" s="23"/>
    </row>
    <row r="28" spans="1:34" ht="52.5" hidden="1">
      <c r="A28" s="184" t="s">
        <v>4</v>
      </c>
      <c r="B28" s="185"/>
      <c r="C28" s="186" t="s">
        <v>28</v>
      </c>
      <c r="D28" s="187"/>
      <c r="E28" s="187"/>
      <c r="F28" s="187"/>
      <c r="G28" s="187"/>
      <c r="H28" s="188"/>
      <c r="I28" s="189" t="s">
        <v>5</v>
      </c>
      <c r="J28" s="189"/>
      <c r="K28" s="189" t="s">
        <v>29</v>
      </c>
      <c r="L28" s="189"/>
      <c r="M28" s="189"/>
      <c r="N28" s="189"/>
      <c r="O28" s="189" t="s">
        <v>40</v>
      </c>
      <c r="P28" s="189"/>
      <c r="Q28" s="189"/>
      <c r="R28" s="189"/>
      <c r="S28" s="189"/>
      <c r="T28" s="189" t="s">
        <v>77</v>
      </c>
      <c r="U28" s="189"/>
      <c r="V28" s="189"/>
      <c r="W28" s="189"/>
      <c r="X28" s="189"/>
      <c r="Y28" s="48" t="s">
        <v>78</v>
      </c>
      <c r="Z28" s="48" t="s">
        <v>79</v>
      </c>
      <c r="AH28" s="15"/>
    </row>
    <row r="29" spans="1:37" ht="24.75" customHeight="1" hidden="1">
      <c r="A29" s="176">
        <v>1</v>
      </c>
      <c r="B29" s="177"/>
      <c r="C29" s="176">
        <v>2</v>
      </c>
      <c r="D29" s="178"/>
      <c r="E29" s="178"/>
      <c r="F29" s="178"/>
      <c r="G29" s="178"/>
      <c r="H29" s="177"/>
      <c r="I29" s="179">
        <v>3</v>
      </c>
      <c r="J29" s="179"/>
      <c r="K29" s="179">
        <v>4</v>
      </c>
      <c r="L29" s="179"/>
      <c r="M29" s="179"/>
      <c r="N29" s="179"/>
      <c r="O29" s="179">
        <v>5</v>
      </c>
      <c r="P29" s="179"/>
      <c r="Q29" s="179"/>
      <c r="R29" s="179"/>
      <c r="S29" s="179"/>
      <c r="T29" s="180" t="s">
        <v>80</v>
      </c>
      <c r="U29" s="181"/>
      <c r="V29" s="181"/>
      <c r="W29" s="181"/>
      <c r="X29" s="182"/>
      <c r="Y29" s="45" t="s">
        <v>93</v>
      </c>
      <c r="Z29" s="45" t="s">
        <v>81</v>
      </c>
      <c r="AF29" s="14" t="s">
        <v>33</v>
      </c>
      <c r="AH29" s="15"/>
      <c r="AI29" s="14" t="s">
        <v>33</v>
      </c>
      <c r="AK29" s="14" t="s">
        <v>32</v>
      </c>
    </row>
    <row r="30" spans="1:37" ht="12.75" customHeight="1" hidden="1">
      <c r="A30" s="167" t="s">
        <v>7</v>
      </c>
      <c r="B30" s="131"/>
      <c r="C30" s="199" t="s">
        <v>84</v>
      </c>
      <c r="D30" s="200"/>
      <c r="E30" s="200"/>
      <c r="F30" s="200"/>
      <c r="G30" s="201"/>
      <c r="H30" s="74" t="s">
        <v>8</v>
      </c>
      <c r="I30" s="163" t="s">
        <v>9</v>
      </c>
      <c r="J30" s="164"/>
      <c r="K30" s="165">
        <f aca="true" t="shared" si="0" ref="K30:K37">K16</f>
        <v>78.11</v>
      </c>
      <c r="L30" s="165"/>
      <c r="M30" s="165"/>
      <c r="N30" s="165"/>
      <c r="O30" s="166">
        <f>+ROUND('[7]Шуш_3 эт и выше'!O30,2)</f>
        <v>3.3</v>
      </c>
      <c r="P30" s="166"/>
      <c r="Q30" s="166"/>
      <c r="R30" s="166"/>
      <c r="S30" s="166"/>
      <c r="T30" s="165">
        <f>ROUND(K30*O30,2)</f>
        <v>257.76</v>
      </c>
      <c r="U30" s="165"/>
      <c r="V30" s="165"/>
      <c r="W30" s="165"/>
      <c r="X30" s="165"/>
      <c r="Y30" s="49">
        <f>ROUND(T30*$AF$26,2)</f>
        <v>128.88</v>
      </c>
      <c r="Z30" s="50">
        <f aca="true" t="shared" si="1" ref="Z30:Z37">+T30+Y30</f>
        <v>386.64</v>
      </c>
      <c r="AF30" s="157">
        <f>Z30+Z31</f>
        <v>774.83</v>
      </c>
      <c r="AH30" s="15"/>
      <c r="AI30" s="159">
        <v>844.99</v>
      </c>
      <c r="AK30" s="161">
        <f>AF30/AI30</f>
        <v>0.917</v>
      </c>
    </row>
    <row r="31" spans="1:37" ht="12.75" customHeight="1" hidden="1">
      <c r="A31" s="132"/>
      <c r="B31" s="134"/>
      <c r="C31" s="202"/>
      <c r="D31" s="203"/>
      <c r="E31" s="203"/>
      <c r="F31" s="203"/>
      <c r="G31" s="204"/>
      <c r="H31" s="74" t="s">
        <v>10</v>
      </c>
      <c r="I31" s="163" t="s">
        <v>11</v>
      </c>
      <c r="J31" s="164"/>
      <c r="K31" s="165">
        <f t="shared" si="0"/>
        <v>1852.05</v>
      </c>
      <c r="L31" s="165"/>
      <c r="M31" s="165"/>
      <c r="N31" s="165"/>
      <c r="O31" s="166">
        <f>+'[7]Шуш_3 эт и выше'!O31</f>
        <v>0.2096</v>
      </c>
      <c r="P31" s="166"/>
      <c r="Q31" s="166"/>
      <c r="R31" s="166"/>
      <c r="S31" s="166"/>
      <c r="T31" s="165">
        <f>K31*O31</f>
        <v>388.19</v>
      </c>
      <c r="U31" s="165"/>
      <c r="V31" s="165"/>
      <c r="W31" s="165"/>
      <c r="X31" s="165"/>
      <c r="Y31" s="51">
        <v>0</v>
      </c>
      <c r="Z31" s="50">
        <f t="shared" si="1"/>
        <v>388.19</v>
      </c>
      <c r="AF31" s="158"/>
      <c r="AH31" s="15"/>
      <c r="AI31" s="160"/>
      <c r="AK31" s="162"/>
    </row>
    <row r="32" spans="1:37" ht="12.75" customHeight="1" hidden="1">
      <c r="A32" s="167" t="s">
        <v>7</v>
      </c>
      <c r="B32" s="131"/>
      <c r="C32" s="199" t="s">
        <v>85</v>
      </c>
      <c r="D32" s="200"/>
      <c r="E32" s="200"/>
      <c r="F32" s="200"/>
      <c r="G32" s="201"/>
      <c r="H32" s="74" t="s">
        <v>8</v>
      </c>
      <c r="I32" s="163" t="s">
        <v>9</v>
      </c>
      <c r="J32" s="164"/>
      <c r="K32" s="165">
        <f t="shared" si="0"/>
        <v>78.11</v>
      </c>
      <c r="L32" s="165"/>
      <c r="M32" s="165"/>
      <c r="N32" s="165"/>
      <c r="O32" s="166">
        <f>+ROUND('[7]Шуш_3 эт и выше'!O32,2)</f>
        <v>3.3</v>
      </c>
      <c r="P32" s="166"/>
      <c r="Q32" s="166"/>
      <c r="R32" s="166"/>
      <c r="S32" s="166"/>
      <c r="T32" s="165">
        <f>ROUND(K32*O32,2)</f>
        <v>257.76</v>
      </c>
      <c r="U32" s="165"/>
      <c r="V32" s="165"/>
      <c r="W32" s="165"/>
      <c r="X32" s="165"/>
      <c r="Y32" s="49">
        <f>ROUND(T32*$AF$26,2)</f>
        <v>128.88</v>
      </c>
      <c r="Z32" s="50">
        <f t="shared" si="1"/>
        <v>386.64</v>
      </c>
      <c r="AF32" s="157">
        <f>Z32+Z33</f>
        <v>386.64</v>
      </c>
      <c r="AH32" s="15"/>
      <c r="AI32" s="159">
        <v>844.99</v>
      </c>
      <c r="AK32" s="161">
        <f>AF32/AI32</f>
        <v>0.458</v>
      </c>
    </row>
    <row r="33" spans="1:37" ht="12.75" customHeight="1" hidden="1">
      <c r="A33" s="132"/>
      <c r="B33" s="134"/>
      <c r="C33" s="202"/>
      <c r="D33" s="203"/>
      <c r="E33" s="203"/>
      <c r="F33" s="203"/>
      <c r="G33" s="204"/>
      <c r="H33" s="74" t="s">
        <v>10</v>
      </c>
      <c r="I33" s="163" t="s">
        <v>11</v>
      </c>
      <c r="J33" s="164"/>
      <c r="K33" s="165">
        <f t="shared" si="0"/>
        <v>1852.05</v>
      </c>
      <c r="L33" s="165"/>
      <c r="M33" s="165"/>
      <c r="N33" s="165"/>
      <c r="O33" s="166">
        <f>+'[7]Шуш_3 эт и выше'!O33</f>
        <v>0</v>
      </c>
      <c r="P33" s="166"/>
      <c r="Q33" s="166"/>
      <c r="R33" s="166"/>
      <c r="S33" s="166"/>
      <c r="T33" s="165">
        <f>K33*O33</f>
        <v>0</v>
      </c>
      <c r="U33" s="165"/>
      <c r="V33" s="165"/>
      <c r="W33" s="165"/>
      <c r="X33" s="165"/>
      <c r="Y33" s="51">
        <v>0</v>
      </c>
      <c r="Z33" s="50">
        <f t="shared" si="1"/>
        <v>0</v>
      </c>
      <c r="AF33" s="158"/>
      <c r="AH33" s="15"/>
      <c r="AI33" s="160"/>
      <c r="AK33" s="162"/>
    </row>
    <row r="34" spans="1:37" ht="12.75" customHeight="1" hidden="1">
      <c r="A34" s="167" t="s">
        <v>7</v>
      </c>
      <c r="B34" s="131"/>
      <c r="C34" s="199" t="s">
        <v>86</v>
      </c>
      <c r="D34" s="200"/>
      <c r="E34" s="200"/>
      <c r="F34" s="200"/>
      <c r="G34" s="201"/>
      <c r="H34" s="74" t="s">
        <v>8</v>
      </c>
      <c r="I34" s="163" t="s">
        <v>9</v>
      </c>
      <c r="J34" s="164"/>
      <c r="K34" s="165">
        <f t="shared" si="0"/>
        <v>78.11</v>
      </c>
      <c r="L34" s="165"/>
      <c r="M34" s="165"/>
      <c r="N34" s="165"/>
      <c r="O34" s="166">
        <f>+ROUND('[7]Шуш_3 эт и выше'!O34,2)</f>
        <v>3.3</v>
      </c>
      <c r="P34" s="166"/>
      <c r="Q34" s="166"/>
      <c r="R34" s="166"/>
      <c r="S34" s="166"/>
      <c r="T34" s="165">
        <f>ROUND(K34*O34,2)</f>
        <v>257.76</v>
      </c>
      <c r="U34" s="165"/>
      <c r="V34" s="165"/>
      <c r="W34" s="165"/>
      <c r="X34" s="165"/>
      <c r="Y34" s="49">
        <f>ROUND(T34*$AF$26,2)</f>
        <v>128.88</v>
      </c>
      <c r="Z34" s="50">
        <f t="shared" si="1"/>
        <v>386.64</v>
      </c>
      <c r="AF34" s="157">
        <f>Z34+Z35</f>
        <v>805.94</v>
      </c>
      <c r="AH34" s="15"/>
      <c r="AI34" s="159">
        <v>844.99</v>
      </c>
      <c r="AK34" s="161">
        <f>AF34/AI34</f>
        <v>0.954</v>
      </c>
    </row>
    <row r="35" spans="1:37" ht="12.75" customHeight="1" hidden="1">
      <c r="A35" s="132"/>
      <c r="B35" s="134"/>
      <c r="C35" s="202"/>
      <c r="D35" s="203"/>
      <c r="E35" s="203"/>
      <c r="F35" s="203"/>
      <c r="G35" s="204"/>
      <c r="H35" s="74" t="s">
        <v>10</v>
      </c>
      <c r="I35" s="163" t="s">
        <v>11</v>
      </c>
      <c r="J35" s="164"/>
      <c r="K35" s="165">
        <f t="shared" si="0"/>
        <v>1852.05</v>
      </c>
      <c r="L35" s="165"/>
      <c r="M35" s="165"/>
      <c r="N35" s="165"/>
      <c r="O35" s="166">
        <f>+'[7]Шуш_3 эт и выше'!O35</f>
        <v>0.2264</v>
      </c>
      <c r="P35" s="166"/>
      <c r="Q35" s="166"/>
      <c r="R35" s="166"/>
      <c r="S35" s="166"/>
      <c r="T35" s="165">
        <f>K35*O35</f>
        <v>419.3</v>
      </c>
      <c r="U35" s="165"/>
      <c r="V35" s="165"/>
      <c r="W35" s="165"/>
      <c r="X35" s="165"/>
      <c r="Y35" s="51">
        <v>0</v>
      </c>
      <c r="Z35" s="50">
        <f t="shared" si="1"/>
        <v>419.3</v>
      </c>
      <c r="AF35" s="158"/>
      <c r="AH35" s="15"/>
      <c r="AI35" s="160"/>
      <c r="AK35" s="162"/>
    </row>
    <row r="36" spans="1:37" ht="12.75" customHeight="1" hidden="1">
      <c r="A36" s="167" t="s">
        <v>7</v>
      </c>
      <c r="B36" s="131"/>
      <c r="C36" s="199" t="s">
        <v>87</v>
      </c>
      <c r="D36" s="200"/>
      <c r="E36" s="200"/>
      <c r="F36" s="200"/>
      <c r="G36" s="201"/>
      <c r="H36" s="74" t="s">
        <v>8</v>
      </c>
      <c r="I36" s="163" t="s">
        <v>9</v>
      </c>
      <c r="J36" s="164"/>
      <c r="K36" s="165">
        <f t="shared" si="0"/>
        <v>78.11</v>
      </c>
      <c r="L36" s="165"/>
      <c r="M36" s="165"/>
      <c r="N36" s="165"/>
      <c r="O36" s="166">
        <f>+ROUND('[7]Шуш_3 эт и выше'!O36,2)</f>
        <v>3.3</v>
      </c>
      <c r="P36" s="166"/>
      <c r="Q36" s="166"/>
      <c r="R36" s="166"/>
      <c r="S36" s="166"/>
      <c r="T36" s="165">
        <f>ROUND(K36*O36,2)</f>
        <v>257.76</v>
      </c>
      <c r="U36" s="165"/>
      <c r="V36" s="165"/>
      <c r="W36" s="165"/>
      <c r="X36" s="165"/>
      <c r="Y36" s="49">
        <f>ROUND(T36*$AF$26,2)</f>
        <v>128.88</v>
      </c>
      <c r="Z36" s="50">
        <f t="shared" si="1"/>
        <v>386.64</v>
      </c>
      <c r="AF36" s="157">
        <f>Z36+Z37</f>
        <v>774.83</v>
      </c>
      <c r="AH36" s="15"/>
      <c r="AI36" s="159">
        <v>844.99</v>
      </c>
      <c r="AK36" s="161">
        <f>AF36/AI36</f>
        <v>0.917</v>
      </c>
    </row>
    <row r="37" spans="1:37" ht="12.75" customHeight="1" hidden="1">
      <c r="A37" s="132"/>
      <c r="B37" s="134"/>
      <c r="C37" s="202"/>
      <c r="D37" s="203"/>
      <c r="E37" s="203"/>
      <c r="F37" s="203"/>
      <c r="G37" s="204"/>
      <c r="H37" s="74" t="s">
        <v>10</v>
      </c>
      <c r="I37" s="163" t="s">
        <v>11</v>
      </c>
      <c r="J37" s="164"/>
      <c r="K37" s="165">
        <f t="shared" si="0"/>
        <v>1852.05</v>
      </c>
      <c r="L37" s="165"/>
      <c r="M37" s="165"/>
      <c r="N37" s="165"/>
      <c r="O37" s="166">
        <f>+'[7]Шуш_3 эт и выше'!O37</f>
        <v>0.2096</v>
      </c>
      <c r="P37" s="166"/>
      <c r="Q37" s="166"/>
      <c r="R37" s="166"/>
      <c r="S37" s="166"/>
      <c r="T37" s="165">
        <f>K37*O37</f>
        <v>388.19</v>
      </c>
      <c r="U37" s="165"/>
      <c r="V37" s="165"/>
      <c r="W37" s="165"/>
      <c r="X37" s="165"/>
      <c r="Y37" s="51">
        <v>0</v>
      </c>
      <c r="Z37" s="50">
        <f t="shared" si="1"/>
        <v>388.19</v>
      </c>
      <c r="AF37" s="158"/>
      <c r="AH37" s="15"/>
      <c r="AI37" s="160"/>
      <c r="AK37" s="162"/>
    </row>
    <row r="38" spans="4:34" ht="12.75" hidden="1">
      <c r="D38" s="61"/>
      <c r="E38" s="61"/>
      <c r="F38" s="61"/>
      <c r="G38" s="61"/>
      <c r="H38" s="61"/>
      <c r="I38" s="61"/>
      <c r="J38" s="61"/>
      <c r="AH38" s="15"/>
    </row>
    <row r="39" spans="1:32" s="24" customFormat="1" ht="29.25" customHeight="1">
      <c r="A39" s="174" t="s">
        <v>41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23"/>
      <c r="AF39" s="23"/>
    </row>
    <row r="40" spans="1:34" ht="52.5" customHeight="1">
      <c r="A40" s="184" t="s">
        <v>4</v>
      </c>
      <c r="B40" s="185"/>
      <c r="C40" s="186" t="s">
        <v>28</v>
      </c>
      <c r="D40" s="187"/>
      <c r="E40" s="187"/>
      <c r="F40" s="187"/>
      <c r="G40" s="187"/>
      <c r="H40" s="188"/>
      <c r="I40" s="189" t="s">
        <v>5</v>
      </c>
      <c r="J40" s="189"/>
      <c r="K40" s="189" t="s">
        <v>29</v>
      </c>
      <c r="L40" s="189"/>
      <c r="M40" s="189"/>
      <c r="N40" s="189"/>
      <c r="O40" s="189" t="str">
        <f>+'[7]Шуш_1-2 эт'!O40:S40</f>
        <v>Норматив
 горячей воды
куб.м. ** Гкал/куб.м</v>
      </c>
      <c r="P40" s="189"/>
      <c r="Q40" s="189"/>
      <c r="R40" s="189"/>
      <c r="S40" s="189"/>
      <c r="T40" s="189" t="s">
        <v>77</v>
      </c>
      <c r="U40" s="189"/>
      <c r="V40" s="189"/>
      <c r="W40" s="189"/>
      <c r="X40" s="189"/>
      <c r="Y40" s="52" t="s">
        <v>78</v>
      </c>
      <c r="Z40" s="48" t="s">
        <v>79</v>
      </c>
      <c r="AH40" s="15"/>
    </row>
    <row r="41" spans="1:37" ht="25.5" customHeight="1">
      <c r="A41" s="176">
        <v>1</v>
      </c>
      <c r="B41" s="177"/>
      <c r="C41" s="176">
        <v>2</v>
      </c>
      <c r="D41" s="178"/>
      <c r="E41" s="178"/>
      <c r="F41" s="178"/>
      <c r="G41" s="178"/>
      <c r="H41" s="177"/>
      <c r="I41" s="179">
        <v>3</v>
      </c>
      <c r="J41" s="179"/>
      <c r="K41" s="179">
        <v>4</v>
      </c>
      <c r="L41" s="179"/>
      <c r="M41" s="179"/>
      <c r="N41" s="179"/>
      <c r="O41" s="179">
        <v>5</v>
      </c>
      <c r="P41" s="179"/>
      <c r="Q41" s="179"/>
      <c r="R41" s="179"/>
      <c r="S41" s="179"/>
      <c r="T41" s="180" t="s">
        <v>80</v>
      </c>
      <c r="U41" s="181"/>
      <c r="V41" s="181"/>
      <c r="W41" s="181"/>
      <c r="X41" s="182"/>
      <c r="Y41" s="45" t="s">
        <v>93</v>
      </c>
      <c r="Z41" s="45" t="s">
        <v>81</v>
      </c>
      <c r="AH41" s="15"/>
      <c r="AI41" s="14"/>
      <c r="AK41" s="14"/>
    </row>
    <row r="42" spans="1:37" ht="12.75" customHeight="1" hidden="1">
      <c r="A42" s="167" t="s">
        <v>7</v>
      </c>
      <c r="B42" s="131"/>
      <c r="C42" s="199" t="s">
        <v>84</v>
      </c>
      <c r="D42" s="200"/>
      <c r="E42" s="200"/>
      <c r="F42" s="200"/>
      <c r="G42" s="201"/>
      <c r="H42" s="74" t="s">
        <v>8</v>
      </c>
      <c r="I42" s="163" t="s">
        <v>9</v>
      </c>
      <c r="J42" s="164"/>
      <c r="K42" s="165">
        <f>K16</f>
        <v>78.11</v>
      </c>
      <c r="L42" s="165"/>
      <c r="M42" s="165"/>
      <c r="N42" s="165"/>
      <c r="O42" s="193">
        <f>+ROUND('[7]Шуш_3 эт и выше'!O42,2)</f>
        <v>3.24</v>
      </c>
      <c r="P42" s="194"/>
      <c r="Q42" s="194"/>
      <c r="R42" s="194"/>
      <c r="S42" s="195"/>
      <c r="T42" s="165">
        <f>ROUND(K42*O42,2)</f>
        <v>253.08</v>
      </c>
      <c r="U42" s="165"/>
      <c r="V42" s="165"/>
      <c r="W42" s="165"/>
      <c r="X42" s="165"/>
      <c r="Y42" s="49">
        <f>ROUND(T42*$AF$26,2)</f>
        <v>126.54</v>
      </c>
      <c r="Z42" s="50">
        <f aca="true" t="shared" si="2" ref="Z42:Z49">+T42+Y42</f>
        <v>379.62</v>
      </c>
      <c r="AF42" s="157">
        <f>Z42+Z43</f>
        <v>760.59</v>
      </c>
      <c r="AH42" s="15"/>
      <c r="AI42" s="159">
        <v>810.49</v>
      </c>
      <c r="AK42" s="161">
        <f>AF42/AI42</f>
        <v>0.938</v>
      </c>
    </row>
    <row r="43" spans="1:37" ht="12.75" customHeight="1" hidden="1">
      <c r="A43" s="132"/>
      <c r="B43" s="134"/>
      <c r="C43" s="202"/>
      <c r="D43" s="203"/>
      <c r="E43" s="203"/>
      <c r="F43" s="203"/>
      <c r="G43" s="204"/>
      <c r="H43" s="74" t="s">
        <v>10</v>
      </c>
      <c r="I43" s="163" t="s">
        <v>11</v>
      </c>
      <c r="J43" s="164"/>
      <c r="K43" s="165">
        <f>K17</f>
        <v>1852.05</v>
      </c>
      <c r="L43" s="165"/>
      <c r="M43" s="165"/>
      <c r="N43" s="165"/>
      <c r="O43" s="166">
        <f>+'[7]Шуш_3 эт и выше'!O43</f>
        <v>0.2057</v>
      </c>
      <c r="P43" s="166"/>
      <c r="Q43" s="166"/>
      <c r="R43" s="166"/>
      <c r="S43" s="166"/>
      <c r="T43" s="165">
        <f>K43*O43</f>
        <v>380.97</v>
      </c>
      <c r="U43" s="165"/>
      <c r="V43" s="165"/>
      <c r="W43" s="165"/>
      <c r="X43" s="165"/>
      <c r="Y43" s="51">
        <v>0</v>
      </c>
      <c r="Z43" s="50">
        <f t="shared" si="2"/>
        <v>380.97</v>
      </c>
      <c r="AF43" s="158"/>
      <c r="AH43" s="15"/>
      <c r="AI43" s="160"/>
      <c r="AK43" s="162"/>
    </row>
    <row r="44" spans="1:37" ht="12.75" customHeight="1" hidden="1">
      <c r="A44" s="167" t="s">
        <v>7</v>
      </c>
      <c r="B44" s="131"/>
      <c r="C44" s="199" t="s">
        <v>85</v>
      </c>
      <c r="D44" s="200"/>
      <c r="E44" s="200"/>
      <c r="F44" s="200"/>
      <c r="G44" s="201"/>
      <c r="H44" s="74" t="s">
        <v>8</v>
      </c>
      <c r="I44" s="163" t="s">
        <v>9</v>
      </c>
      <c r="J44" s="164"/>
      <c r="K44" s="165">
        <f aca="true" t="shared" si="3" ref="K44:K49">K30</f>
        <v>78.11</v>
      </c>
      <c r="L44" s="165"/>
      <c r="M44" s="165"/>
      <c r="N44" s="165"/>
      <c r="O44" s="166">
        <f>+ROUND('[7]Шуш_3 эт и выше'!O44,2)</f>
        <v>3.24</v>
      </c>
      <c r="P44" s="166"/>
      <c r="Q44" s="166"/>
      <c r="R44" s="166"/>
      <c r="S44" s="166"/>
      <c r="T44" s="165">
        <f>ROUND(K44*O44,2)</f>
        <v>253.08</v>
      </c>
      <c r="U44" s="165"/>
      <c r="V44" s="165"/>
      <c r="W44" s="165"/>
      <c r="X44" s="165"/>
      <c r="Y44" s="49">
        <f>ROUND(T44*$AF$26,2)</f>
        <v>126.54</v>
      </c>
      <c r="Z44" s="50">
        <f t="shared" si="2"/>
        <v>379.62</v>
      </c>
      <c r="AF44" s="157">
        <f>Z44+Z45</f>
        <v>379.62</v>
      </c>
      <c r="AH44" s="15"/>
      <c r="AI44" s="159">
        <v>844.99</v>
      </c>
      <c r="AK44" s="161">
        <f>AF44/AI44</f>
        <v>0.449</v>
      </c>
    </row>
    <row r="45" spans="1:37" ht="12.75" customHeight="1" hidden="1">
      <c r="A45" s="132"/>
      <c r="B45" s="134"/>
      <c r="C45" s="202"/>
      <c r="D45" s="203"/>
      <c r="E45" s="203"/>
      <c r="F45" s="203"/>
      <c r="G45" s="204"/>
      <c r="H45" s="74" t="s">
        <v>10</v>
      </c>
      <c r="I45" s="163" t="s">
        <v>11</v>
      </c>
      <c r="J45" s="164"/>
      <c r="K45" s="165">
        <f t="shared" si="3"/>
        <v>1852.05</v>
      </c>
      <c r="L45" s="165"/>
      <c r="M45" s="165"/>
      <c r="N45" s="165"/>
      <c r="O45" s="166">
        <f>+'[7]Шуш_3 эт и выше'!O45</f>
        <v>0</v>
      </c>
      <c r="P45" s="166"/>
      <c r="Q45" s="166"/>
      <c r="R45" s="166"/>
      <c r="S45" s="166"/>
      <c r="T45" s="165">
        <f>K45*O45</f>
        <v>0</v>
      </c>
      <c r="U45" s="165"/>
      <c r="V45" s="165"/>
      <c r="W45" s="165"/>
      <c r="X45" s="165"/>
      <c r="Y45" s="51">
        <v>0</v>
      </c>
      <c r="Z45" s="50">
        <f t="shared" si="2"/>
        <v>0</v>
      </c>
      <c r="AF45" s="158"/>
      <c r="AH45" s="15"/>
      <c r="AI45" s="160"/>
      <c r="AK45" s="162"/>
    </row>
    <row r="46" spans="1:37" ht="12.75" customHeight="1">
      <c r="A46" s="167" t="s">
        <v>7</v>
      </c>
      <c r="B46" s="131"/>
      <c r="C46" s="199" t="s">
        <v>86</v>
      </c>
      <c r="D46" s="200"/>
      <c r="E46" s="200"/>
      <c r="F46" s="200"/>
      <c r="G46" s="201"/>
      <c r="H46" s="74" t="s">
        <v>8</v>
      </c>
      <c r="I46" s="163" t="s">
        <v>9</v>
      </c>
      <c r="J46" s="164"/>
      <c r="K46" s="165">
        <f t="shared" si="3"/>
        <v>78.11</v>
      </c>
      <c r="L46" s="165"/>
      <c r="M46" s="165"/>
      <c r="N46" s="165"/>
      <c r="O46" s="165">
        <f>+ROUND('[7]Шуш_3 эт и выше'!O46,2)</f>
        <v>3.24</v>
      </c>
      <c r="P46" s="165"/>
      <c r="Q46" s="165"/>
      <c r="R46" s="165"/>
      <c r="S46" s="165"/>
      <c r="T46" s="165">
        <f>ROUND(K46*O46,2)</f>
        <v>253.08</v>
      </c>
      <c r="U46" s="165"/>
      <c r="V46" s="165"/>
      <c r="W46" s="165"/>
      <c r="X46" s="165"/>
      <c r="Y46" s="49">
        <f>ROUND(T46*$AF$26,2)</f>
        <v>126.54</v>
      </c>
      <c r="Z46" s="83">
        <f t="shared" si="2"/>
        <v>379.62</v>
      </c>
      <c r="AF46" s="157">
        <f>Z46+Z47</f>
        <v>791.33</v>
      </c>
      <c r="AH46" s="15"/>
      <c r="AI46" s="159">
        <v>844.99</v>
      </c>
      <c r="AK46" s="161">
        <f>AF46/AI46</f>
        <v>0.936</v>
      </c>
    </row>
    <row r="47" spans="1:37" ht="12.75" customHeight="1">
      <c r="A47" s="132"/>
      <c r="B47" s="134"/>
      <c r="C47" s="202"/>
      <c r="D47" s="203"/>
      <c r="E47" s="203"/>
      <c r="F47" s="203"/>
      <c r="G47" s="204"/>
      <c r="H47" s="74" t="s">
        <v>10</v>
      </c>
      <c r="I47" s="163" t="s">
        <v>11</v>
      </c>
      <c r="J47" s="164"/>
      <c r="K47" s="165">
        <f t="shared" si="3"/>
        <v>1852.05</v>
      </c>
      <c r="L47" s="165"/>
      <c r="M47" s="165"/>
      <c r="N47" s="165"/>
      <c r="O47" s="166">
        <f>+'[7]Шуш_3 эт и выше'!O47</f>
        <v>0.2223</v>
      </c>
      <c r="P47" s="166"/>
      <c r="Q47" s="166"/>
      <c r="R47" s="166"/>
      <c r="S47" s="166"/>
      <c r="T47" s="165">
        <f>K47*O47</f>
        <v>411.71</v>
      </c>
      <c r="U47" s="165"/>
      <c r="V47" s="165"/>
      <c r="W47" s="165"/>
      <c r="X47" s="165"/>
      <c r="Y47" s="51">
        <v>0</v>
      </c>
      <c r="Z47" s="83">
        <f t="shared" si="2"/>
        <v>411.71</v>
      </c>
      <c r="AF47" s="158"/>
      <c r="AH47" s="15"/>
      <c r="AI47" s="160"/>
      <c r="AK47" s="162"/>
    </row>
    <row r="48" spans="1:37" ht="12.75" customHeight="1">
      <c r="A48" s="167" t="s">
        <v>7</v>
      </c>
      <c r="B48" s="131"/>
      <c r="C48" s="199" t="s">
        <v>87</v>
      </c>
      <c r="D48" s="200"/>
      <c r="E48" s="200"/>
      <c r="F48" s="200"/>
      <c r="G48" s="201"/>
      <c r="H48" s="74" t="s">
        <v>8</v>
      </c>
      <c r="I48" s="163" t="s">
        <v>9</v>
      </c>
      <c r="J48" s="164"/>
      <c r="K48" s="165">
        <f t="shared" si="3"/>
        <v>78.11</v>
      </c>
      <c r="L48" s="165"/>
      <c r="M48" s="165"/>
      <c r="N48" s="165"/>
      <c r="O48" s="165">
        <f>+ROUND('[7]Шуш_3 эт и выше'!O48,2)</f>
        <v>3.24</v>
      </c>
      <c r="P48" s="165"/>
      <c r="Q48" s="165"/>
      <c r="R48" s="165"/>
      <c r="S48" s="165"/>
      <c r="T48" s="165">
        <f>ROUND(K48*O48,2)</f>
        <v>253.08</v>
      </c>
      <c r="U48" s="165"/>
      <c r="V48" s="165"/>
      <c r="W48" s="165"/>
      <c r="X48" s="165"/>
      <c r="Y48" s="49">
        <f>ROUND(T48*$AF$26,2)</f>
        <v>126.54</v>
      </c>
      <c r="Z48" s="83">
        <f t="shared" si="2"/>
        <v>379.62</v>
      </c>
      <c r="AF48" s="157">
        <f>Z48+Z49</f>
        <v>760.59</v>
      </c>
      <c r="AH48" s="15"/>
      <c r="AI48" s="159">
        <v>844.99</v>
      </c>
      <c r="AK48" s="161">
        <f>AF48/AI48</f>
        <v>0.9</v>
      </c>
    </row>
    <row r="49" spans="1:37" ht="12.75" customHeight="1">
      <c r="A49" s="132"/>
      <c r="B49" s="134"/>
      <c r="C49" s="202"/>
      <c r="D49" s="203"/>
      <c r="E49" s="203"/>
      <c r="F49" s="203"/>
      <c r="G49" s="204"/>
      <c r="H49" s="74" t="s">
        <v>10</v>
      </c>
      <c r="I49" s="163" t="s">
        <v>11</v>
      </c>
      <c r="J49" s="164"/>
      <c r="K49" s="165">
        <f t="shared" si="3"/>
        <v>1852.05</v>
      </c>
      <c r="L49" s="165"/>
      <c r="M49" s="165"/>
      <c r="N49" s="165"/>
      <c r="O49" s="166">
        <f>+'[7]Шуш_3 эт и выше'!O49</f>
        <v>0.2057</v>
      </c>
      <c r="P49" s="166"/>
      <c r="Q49" s="166"/>
      <c r="R49" s="166"/>
      <c r="S49" s="166"/>
      <c r="T49" s="165">
        <f>K49*O49</f>
        <v>380.97</v>
      </c>
      <c r="U49" s="165"/>
      <c r="V49" s="165"/>
      <c r="W49" s="165"/>
      <c r="X49" s="165"/>
      <c r="Y49" s="51">
        <v>0</v>
      </c>
      <c r="Z49" s="83">
        <f t="shared" si="2"/>
        <v>380.97</v>
      </c>
      <c r="AF49" s="158"/>
      <c r="AH49" s="15"/>
      <c r="AI49" s="160"/>
      <c r="AK49" s="162"/>
    </row>
    <row r="50" spans="4:34" ht="6" customHeight="1">
      <c r="D50" s="61"/>
      <c r="E50" s="61"/>
      <c r="F50" s="61"/>
      <c r="G50" s="61"/>
      <c r="H50" s="61"/>
      <c r="I50" s="61"/>
      <c r="J50" s="61"/>
      <c r="AH50" s="15"/>
    </row>
    <row r="51" spans="1:32" s="24" customFormat="1" ht="38.25" customHeight="1" hidden="1">
      <c r="A51" s="174" t="s">
        <v>42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</row>
    <row r="52" spans="1:34" ht="52.5" hidden="1">
      <c r="A52" s="184" t="s">
        <v>4</v>
      </c>
      <c r="B52" s="185"/>
      <c r="C52" s="186" t="s">
        <v>28</v>
      </c>
      <c r="D52" s="187"/>
      <c r="E52" s="187"/>
      <c r="F52" s="187"/>
      <c r="G52" s="187"/>
      <c r="H52" s="188"/>
      <c r="I52" s="189" t="s">
        <v>5</v>
      </c>
      <c r="J52" s="189"/>
      <c r="K52" s="189" t="s">
        <v>29</v>
      </c>
      <c r="L52" s="189"/>
      <c r="M52" s="189"/>
      <c r="N52" s="189"/>
      <c r="O52" s="189" t="str">
        <f>+O40</f>
        <v>Норматив
 горячей воды
куб.м. ** Гкал/куб.м</v>
      </c>
      <c r="P52" s="189"/>
      <c r="Q52" s="189"/>
      <c r="R52" s="189"/>
      <c r="S52" s="189"/>
      <c r="T52" s="189" t="s">
        <v>77</v>
      </c>
      <c r="U52" s="189"/>
      <c r="V52" s="189"/>
      <c r="W52" s="189"/>
      <c r="X52" s="189"/>
      <c r="Y52" s="48" t="s">
        <v>78</v>
      </c>
      <c r="Z52" s="48" t="s">
        <v>79</v>
      </c>
      <c r="AH52" s="15"/>
    </row>
    <row r="53" spans="1:37" ht="12.75" customHeight="1" hidden="1">
      <c r="A53" s="176">
        <v>1</v>
      </c>
      <c r="B53" s="177"/>
      <c r="C53" s="176">
        <v>2</v>
      </c>
      <c r="D53" s="178"/>
      <c r="E53" s="178"/>
      <c r="F53" s="178"/>
      <c r="G53" s="178"/>
      <c r="H53" s="177"/>
      <c r="I53" s="179">
        <v>3</v>
      </c>
      <c r="J53" s="179"/>
      <c r="K53" s="179">
        <v>4</v>
      </c>
      <c r="L53" s="179"/>
      <c r="M53" s="179"/>
      <c r="N53" s="179"/>
      <c r="O53" s="179">
        <v>5</v>
      </c>
      <c r="P53" s="179"/>
      <c r="Q53" s="179"/>
      <c r="R53" s="179"/>
      <c r="S53" s="179"/>
      <c r="T53" s="180">
        <v>6</v>
      </c>
      <c r="U53" s="181"/>
      <c r="V53" s="181"/>
      <c r="W53" s="181"/>
      <c r="X53" s="182"/>
      <c r="Y53" s="45">
        <v>7</v>
      </c>
      <c r="Z53" s="45">
        <v>8</v>
      </c>
      <c r="AH53" s="15"/>
      <c r="AI53" s="14"/>
      <c r="AK53" s="14"/>
    </row>
    <row r="54" spans="1:37" ht="12.75" customHeight="1" hidden="1">
      <c r="A54" s="167" t="s">
        <v>7</v>
      </c>
      <c r="B54" s="131"/>
      <c r="C54" s="199" t="s">
        <v>84</v>
      </c>
      <c r="D54" s="200"/>
      <c r="E54" s="200"/>
      <c r="F54" s="200"/>
      <c r="G54" s="201"/>
      <c r="H54" s="74" t="s">
        <v>8</v>
      </c>
      <c r="I54" s="163" t="s">
        <v>9</v>
      </c>
      <c r="J54" s="164"/>
      <c r="K54" s="165">
        <f aca="true" t="shared" si="4" ref="K54:K61">K16</f>
        <v>78.11</v>
      </c>
      <c r="L54" s="165"/>
      <c r="M54" s="165"/>
      <c r="N54" s="165"/>
      <c r="O54" s="193">
        <f>+ROUND('[7]Шуш_3 эт и выше'!O54,2)</f>
        <v>3.19</v>
      </c>
      <c r="P54" s="194"/>
      <c r="Q54" s="194"/>
      <c r="R54" s="194"/>
      <c r="S54" s="195"/>
      <c r="T54" s="165">
        <f>ROUND(K54*O54,2)</f>
        <v>249.17</v>
      </c>
      <c r="U54" s="165"/>
      <c r="V54" s="165"/>
      <c r="W54" s="165"/>
      <c r="X54" s="165"/>
      <c r="Y54" s="49">
        <f>ROUND(T54*$AF$26,2)</f>
        <v>124.59</v>
      </c>
      <c r="Z54" s="50">
        <f aca="true" t="shared" si="5" ref="Z54:Z61">+T54+Y54</f>
        <v>373.76</v>
      </c>
      <c r="AF54" s="157">
        <f>Z54+Z55</f>
        <v>748.99</v>
      </c>
      <c r="AH54" s="15"/>
      <c r="AI54" s="159">
        <v>777.52</v>
      </c>
      <c r="AK54" s="161">
        <f>AF54/AI54</f>
        <v>0.963</v>
      </c>
    </row>
    <row r="55" spans="1:37" ht="12.75" customHeight="1" hidden="1">
      <c r="A55" s="132"/>
      <c r="B55" s="134"/>
      <c r="C55" s="202"/>
      <c r="D55" s="203"/>
      <c r="E55" s="203"/>
      <c r="F55" s="203"/>
      <c r="G55" s="204"/>
      <c r="H55" s="74" t="s">
        <v>10</v>
      </c>
      <c r="I55" s="163" t="s">
        <v>11</v>
      </c>
      <c r="J55" s="164"/>
      <c r="K55" s="165">
        <f t="shared" si="4"/>
        <v>1852.05</v>
      </c>
      <c r="L55" s="165"/>
      <c r="M55" s="165"/>
      <c r="N55" s="165"/>
      <c r="O55" s="166">
        <f>+'[7]Шуш_3 эт и выше'!O55</f>
        <v>0.2026</v>
      </c>
      <c r="P55" s="166"/>
      <c r="Q55" s="166"/>
      <c r="R55" s="166"/>
      <c r="S55" s="166"/>
      <c r="T55" s="165">
        <f>K55*O55</f>
        <v>375.23</v>
      </c>
      <c r="U55" s="165"/>
      <c r="V55" s="165"/>
      <c r="W55" s="165"/>
      <c r="X55" s="165"/>
      <c r="Y55" s="51">
        <v>0</v>
      </c>
      <c r="Z55" s="50">
        <f t="shared" si="5"/>
        <v>375.23</v>
      </c>
      <c r="AF55" s="158"/>
      <c r="AH55" s="15"/>
      <c r="AI55" s="160"/>
      <c r="AK55" s="162"/>
    </row>
    <row r="56" spans="1:37" ht="12.75" customHeight="1" hidden="1">
      <c r="A56" s="167" t="s">
        <v>7</v>
      </c>
      <c r="B56" s="131"/>
      <c r="C56" s="199" t="s">
        <v>85</v>
      </c>
      <c r="D56" s="200"/>
      <c r="E56" s="200"/>
      <c r="F56" s="200"/>
      <c r="G56" s="201"/>
      <c r="H56" s="74" t="s">
        <v>8</v>
      </c>
      <c r="I56" s="163" t="s">
        <v>9</v>
      </c>
      <c r="J56" s="164"/>
      <c r="K56" s="165">
        <f t="shared" si="4"/>
        <v>78.11</v>
      </c>
      <c r="L56" s="165"/>
      <c r="M56" s="165"/>
      <c r="N56" s="165"/>
      <c r="O56" s="193">
        <f>+ROUND('[7]Шуш_3 эт и выше'!O56,2)</f>
        <v>3.19</v>
      </c>
      <c r="P56" s="194"/>
      <c r="Q56" s="194"/>
      <c r="R56" s="194"/>
      <c r="S56" s="195"/>
      <c r="T56" s="165">
        <f>ROUND(K56*O56,2)</f>
        <v>249.17</v>
      </c>
      <c r="U56" s="165"/>
      <c r="V56" s="165"/>
      <c r="W56" s="165"/>
      <c r="X56" s="165"/>
      <c r="Y56" s="49">
        <f>ROUND(T56*$AF$26,2)</f>
        <v>124.59</v>
      </c>
      <c r="Z56" s="50">
        <f t="shared" si="5"/>
        <v>373.76</v>
      </c>
      <c r="AF56" s="157">
        <f>Z56+Z57</f>
        <v>373.76</v>
      </c>
      <c r="AH56" s="15"/>
      <c r="AI56" s="159">
        <v>777.52</v>
      </c>
      <c r="AK56" s="161">
        <f>AF56/AI56</f>
        <v>0.481</v>
      </c>
    </row>
    <row r="57" spans="1:37" ht="12.75" customHeight="1" hidden="1">
      <c r="A57" s="132"/>
      <c r="B57" s="134"/>
      <c r="C57" s="202"/>
      <c r="D57" s="203"/>
      <c r="E57" s="203"/>
      <c r="F57" s="203"/>
      <c r="G57" s="204"/>
      <c r="H57" s="74" t="s">
        <v>10</v>
      </c>
      <c r="I57" s="163" t="s">
        <v>11</v>
      </c>
      <c r="J57" s="164"/>
      <c r="K57" s="165">
        <f t="shared" si="4"/>
        <v>1852.05</v>
      </c>
      <c r="L57" s="165"/>
      <c r="M57" s="165"/>
      <c r="N57" s="165"/>
      <c r="O57" s="166">
        <f>+'[7]Шуш_3 эт и выше'!O57</f>
        <v>0</v>
      </c>
      <c r="P57" s="166"/>
      <c r="Q57" s="166"/>
      <c r="R57" s="166"/>
      <c r="S57" s="166"/>
      <c r="T57" s="165">
        <f>K57*O57</f>
        <v>0</v>
      </c>
      <c r="U57" s="165"/>
      <c r="V57" s="165"/>
      <c r="W57" s="165"/>
      <c r="X57" s="165"/>
      <c r="Y57" s="51">
        <v>0</v>
      </c>
      <c r="Z57" s="50">
        <f t="shared" si="5"/>
        <v>0</v>
      </c>
      <c r="AF57" s="158"/>
      <c r="AH57" s="15"/>
      <c r="AI57" s="160"/>
      <c r="AK57" s="162"/>
    </row>
    <row r="58" spans="1:37" ht="12.75" customHeight="1" hidden="1">
      <c r="A58" s="167" t="s">
        <v>7</v>
      </c>
      <c r="B58" s="131"/>
      <c r="C58" s="199" t="s">
        <v>86</v>
      </c>
      <c r="D58" s="200"/>
      <c r="E58" s="200"/>
      <c r="F58" s="200"/>
      <c r="G58" s="201"/>
      <c r="H58" s="74" t="s">
        <v>8</v>
      </c>
      <c r="I58" s="163" t="s">
        <v>9</v>
      </c>
      <c r="J58" s="164"/>
      <c r="K58" s="165">
        <f t="shared" si="4"/>
        <v>78.11</v>
      </c>
      <c r="L58" s="165"/>
      <c r="M58" s="165"/>
      <c r="N58" s="165"/>
      <c r="O58" s="193">
        <f>+ROUND('[7]Шуш_3 эт и выше'!O58,2)</f>
        <v>3.19</v>
      </c>
      <c r="P58" s="194"/>
      <c r="Q58" s="194"/>
      <c r="R58" s="194"/>
      <c r="S58" s="195"/>
      <c r="T58" s="165">
        <f>ROUND(K58*O58,2)</f>
        <v>249.17</v>
      </c>
      <c r="U58" s="165"/>
      <c r="V58" s="165"/>
      <c r="W58" s="165"/>
      <c r="X58" s="165"/>
      <c r="Y58" s="49">
        <f>ROUND(T58*$AF$26,2)</f>
        <v>124.59</v>
      </c>
      <c r="Z58" s="50">
        <f t="shared" si="5"/>
        <v>373.76</v>
      </c>
      <c r="AF58" s="157">
        <f>Z58+Z59</f>
        <v>778.99</v>
      </c>
      <c r="AH58" s="15"/>
      <c r="AI58" s="159">
        <v>777.52</v>
      </c>
      <c r="AK58" s="161">
        <f>AF58/AI58</f>
        <v>1.002</v>
      </c>
    </row>
    <row r="59" spans="1:37" ht="12.75" customHeight="1" hidden="1">
      <c r="A59" s="132"/>
      <c r="B59" s="134"/>
      <c r="C59" s="202"/>
      <c r="D59" s="203"/>
      <c r="E59" s="203"/>
      <c r="F59" s="203"/>
      <c r="G59" s="204"/>
      <c r="H59" s="74" t="s">
        <v>10</v>
      </c>
      <c r="I59" s="163" t="s">
        <v>11</v>
      </c>
      <c r="J59" s="164"/>
      <c r="K59" s="165">
        <f t="shared" si="4"/>
        <v>1852.05</v>
      </c>
      <c r="L59" s="165"/>
      <c r="M59" s="165"/>
      <c r="N59" s="165"/>
      <c r="O59" s="166">
        <f>+'[7]Шуш_3 эт и выше'!O59</f>
        <v>0.2188</v>
      </c>
      <c r="P59" s="166"/>
      <c r="Q59" s="166"/>
      <c r="R59" s="166"/>
      <c r="S59" s="166"/>
      <c r="T59" s="165">
        <f>K59*O59</f>
        <v>405.23</v>
      </c>
      <c r="U59" s="165"/>
      <c r="V59" s="165"/>
      <c r="W59" s="165"/>
      <c r="X59" s="165"/>
      <c r="Y59" s="51">
        <v>0</v>
      </c>
      <c r="Z59" s="50">
        <f t="shared" si="5"/>
        <v>405.23</v>
      </c>
      <c r="AF59" s="158"/>
      <c r="AH59" s="15"/>
      <c r="AI59" s="160"/>
      <c r="AK59" s="162"/>
    </row>
    <row r="60" spans="1:37" ht="12.75" customHeight="1" hidden="1">
      <c r="A60" s="167" t="s">
        <v>7</v>
      </c>
      <c r="B60" s="131"/>
      <c r="C60" s="199" t="s">
        <v>87</v>
      </c>
      <c r="D60" s="200"/>
      <c r="E60" s="200"/>
      <c r="F60" s="200"/>
      <c r="G60" s="201"/>
      <c r="H60" s="74" t="s">
        <v>8</v>
      </c>
      <c r="I60" s="163" t="s">
        <v>9</v>
      </c>
      <c r="J60" s="164"/>
      <c r="K60" s="165">
        <f t="shared" si="4"/>
        <v>78.11</v>
      </c>
      <c r="L60" s="165"/>
      <c r="M60" s="165"/>
      <c r="N60" s="165"/>
      <c r="O60" s="193">
        <f>+ROUND('[7]Шуш_3 эт и выше'!O60,2)</f>
        <v>3.19</v>
      </c>
      <c r="P60" s="194"/>
      <c r="Q60" s="194"/>
      <c r="R60" s="194"/>
      <c r="S60" s="195"/>
      <c r="T60" s="165">
        <f>ROUND(K60*O60,2)</f>
        <v>249.17</v>
      </c>
      <c r="U60" s="165"/>
      <c r="V60" s="165"/>
      <c r="W60" s="165"/>
      <c r="X60" s="165"/>
      <c r="Y60" s="49">
        <f>ROUND(T60*$AF$26,2)</f>
        <v>124.59</v>
      </c>
      <c r="Z60" s="50">
        <f t="shared" si="5"/>
        <v>373.76</v>
      </c>
      <c r="AF60" s="157">
        <f>Z60+Z61</f>
        <v>748.99</v>
      </c>
      <c r="AH60" s="15"/>
      <c r="AI60" s="159">
        <v>777.52</v>
      </c>
      <c r="AK60" s="161">
        <f>AF60/AI60</f>
        <v>0.963</v>
      </c>
    </row>
    <row r="61" spans="1:37" ht="12.75" customHeight="1" hidden="1">
      <c r="A61" s="132"/>
      <c r="B61" s="134"/>
      <c r="C61" s="202"/>
      <c r="D61" s="203"/>
      <c r="E61" s="203"/>
      <c r="F61" s="203"/>
      <c r="G61" s="204"/>
      <c r="H61" s="74" t="s">
        <v>10</v>
      </c>
      <c r="I61" s="163" t="s">
        <v>11</v>
      </c>
      <c r="J61" s="164"/>
      <c r="K61" s="165">
        <f t="shared" si="4"/>
        <v>1852.05</v>
      </c>
      <c r="L61" s="165"/>
      <c r="M61" s="165"/>
      <c r="N61" s="165"/>
      <c r="O61" s="166">
        <f>+'[7]Шуш_3 эт и выше'!O61</f>
        <v>0.2026</v>
      </c>
      <c r="P61" s="166"/>
      <c r="Q61" s="166"/>
      <c r="R61" s="166"/>
      <c r="S61" s="166"/>
      <c r="T61" s="165">
        <f>K61*O61</f>
        <v>375.23</v>
      </c>
      <c r="U61" s="165"/>
      <c r="V61" s="165"/>
      <c r="W61" s="165"/>
      <c r="X61" s="165"/>
      <c r="Y61" s="51">
        <v>0</v>
      </c>
      <c r="Z61" s="50">
        <f t="shared" si="5"/>
        <v>375.23</v>
      </c>
      <c r="AF61" s="158"/>
      <c r="AH61" s="15"/>
      <c r="AI61" s="160"/>
      <c r="AK61" s="162"/>
    </row>
    <row r="62" spans="4:34" ht="12.75" hidden="1">
      <c r="D62" s="61"/>
      <c r="E62" s="61"/>
      <c r="F62" s="61"/>
      <c r="G62" s="61"/>
      <c r="H62" s="61"/>
      <c r="I62" s="61"/>
      <c r="J62" s="61"/>
      <c r="AH62" s="15"/>
    </row>
    <row r="63" spans="1:32" s="24" customFormat="1" ht="25.5" customHeight="1">
      <c r="A63" s="174" t="s">
        <v>43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</row>
    <row r="64" spans="1:34" ht="52.5" hidden="1">
      <c r="A64" s="184" t="s">
        <v>4</v>
      </c>
      <c r="B64" s="185"/>
      <c r="C64" s="186" t="s">
        <v>28</v>
      </c>
      <c r="D64" s="187"/>
      <c r="E64" s="187"/>
      <c r="F64" s="187"/>
      <c r="G64" s="187"/>
      <c r="H64" s="188"/>
      <c r="I64" s="189" t="s">
        <v>5</v>
      </c>
      <c r="J64" s="189"/>
      <c r="K64" s="189" t="s">
        <v>29</v>
      </c>
      <c r="L64" s="189"/>
      <c r="M64" s="189"/>
      <c r="N64" s="189"/>
      <c r="O64" s="189" t="str">
        <f>+O52</f>
        <v>Норматив
 горячей воды
куб.м. ** Гкал/куб.м</v>
      </c>
      <c r="P64" s="189"/>
      <c r="Q64" s="189"/>
      <c r="R64" s="189"/>
      <c r="S64" s="189"/>
      <c r="T64" s="189" t="s">
        <v>77</v>
      </c>
      <c r="U64" s="189"/>
      <c r="V64" s="189"/>
      <c r="W64" s="189"/>
      <c r="X64" s="189"/>
      <c r="Y64" s="48" t="s">
        <v>78</v>
      </c>
      <c r="Z64" s="48" t="s">
        <v>79</v>
      </c>
      <c r="AH64" s="15"/>
    </row>
    <row r="65" spans="1:37" ht="12.75" customHeight="1" hidden="1">
      <c r="A65" s="176">
        <v>1</v>
      </c>
      <c r="B65" s="177"/>
      <c r="C65" s="176">
        <v>2</v>
      </c>
      <c r="D65" s="178"/>
      <c r="E65" s="178"/>
      <c r="F65" s="178"/>
      <c r="G65" s="178"/>
      <c r="H65" s="177"/>
      <c r="I65" s="179">
        <v>3</v>
      </c>
      <c r="J65" s="179"/>
      <c r="K65" s="179">
        <v>4</v>
      </c>
      <c r="L65" s="179"/>
      <c r="M65" s="179"/>
      <c r="N65" s="179"/>
      <c r="O65" s="179">
        <v>5</v>
      </c>
      <c r="P65" s="179"/>
      <c r="Q65" s="179"/>
      <c r="R65" s="179"/>
      <c r="S65" s="179"/>
      <c r="T65" s="180">
        <v>6</v>
      </c>
      <c r="U65" s="181"/>
      <c r="V65" s="181"/>
      <c r="W65" s="181"/>
      <c r="X65" s="182"/>
      <c r="Y65" s="45">
        <v>7</v>
      </c>
      <c r="Z65" s="45">
        <v>8</v>
      </c>
      <c r="AH65" s="15"/>
      <c r="AI65" s="14"/>
      <c r="AK65" s="14"/>
    </row>
    <row r="66" spans="1:37" ht="12.75" customHeight="1" hidden="1">
      <c r="A66" s="167" t="s">
        <v>7</v>
      </c>
      <c r="B66" s="131"/>
      <c r="C66" s="199" t="s">
        <v>84</v>
      </c>
      <c r="D66" s="200"/>
      <c r="E66" s="200"/>
      <c r="F66" s="200"/>
      <c r="G66" s="201"/>
      <c r="H66" s="74" t="s">
        <v>8</v>
      </c>
      <c r="I66" s="163" t="s">
        <v>9</v>
      </c>
      <c r="J66" s="164"/>
      <c r="K66" s="165">
        <f aca="true" t="shared" si="6" ref="K66:K73">K16</f>
        <v>78.11</v>
      </c>
      <c r="L66" s="165"/>
      <c r="M66" s="165"/>
      <c r="N66" s="165"/>
      <c r="O66" s="193">
        <f>+ROUND('[7]Шуш_3 эт и выше'!O66,2)</f>
        <v>2.63</v>
      </c>
      <c r="P66" s="194"/>
      <c r="Q66" s="194"/>
      <c r="R66" s="194"/>
      <c r="S66" s="195"/>
      <c r="T66" s="165">
        <f>ROUND(K66*O66,2)</f>
        <v>205.43</v>
      </c>
      <c r="U66" s="165"/>
      <c r="V66" s="165"/>
      <c r="W66" s="165"/>
      <c r="X66" s="165"/>
      <c r="Y66" s="49">
        <f>ROUND(T66*$AF$26,2)</f>
        <v>102.72</v>
      </c>
      <c r="Z66" s="50">
        <f aca="true" t="shared" si="7" ref="Z66:Z73">+T66+Y66</f>
        <v>308.15</v>
      </c>
      <c r="AF66" s="157">
        <f>Z66+Z67</f>
        <v>617.44</v>
      </c>
      <c r="AH66" s="15"/>
      <c r="AI66" s="159">
        <v>693.58</v>
      </c>
      <c r="AK66" s="161">
        <f>AF66/AI66</f>
        <v>0.89</v>
      </c>
    </row>
    <row r="67" spans="1:37" ht="12.75" customHeight="1" hidden="1">
      <c r="A67" s="132"/>
      <c r="B67" s="134"/>
      <c r="C67" s="202"/>
      <c r="D67" s="203"/>
      <c r="E67" s="203"/>
      <c r="F67" s="203"/>
      <c r="G67" s="204"/>
      <c r="H67" s="74" t="s">
        <v>10</v>
      </c>
      <c r="I67" s="163" t="s">
        <v>11</v>
      </c>
      <c r="J67" s="164"/>
      <c r="K67" s="165">
        <f t="shared" si="6"/>
        <v>1852.05</v>
      </c>
      <c r="L67" s="165"/>
      <c r="M67" s="165"/>
      <c r="N67" s="165"/>
      <c r="O67" s="166">
        <f>+'[7]Шуш_3 эт и выше'!O67</f>
        <v>0.167</v>
      </c>
      <c r="P67" s="166"/>
      <c r="Q67" s="166"/>
      <c r="R67" s="166"/>
      <c r="S67" s="166"/>
      <c r="T67" s="165">
        <f>K67*O67</f>
        <v>309.29</v>
      </c>
      <c r="U67" s="165"/>
      <c r="V67" s="165"/>
      <c r="W67" s="165"/>
      <c r="X67" s="165"/>
      <c r="Y67" s="51">
        <v>0</v>
      </c>
      <c r="Z67" s="50">
        <f t="shared" si="7"/>
        <v>309.29</v>
      </c>
      <c r="AF67" s="158"/>
      <c r="AH67" s="15"/>
      <c r="AI67" s="160"/>
      <c r="AK67" s="162"/>
    </row>
    <row r="68" spans="1:37" ht="12.75" customHeight="1" hidden="1">
      <c r="A68" s="167" t="s">
        <v>7</v>
      </c>
      <c r="B68" s="131"/>
      <c r="C68" s="199" t="s">
        <v>85</v>
      </c>
      <c r="D68" s="200"/>
      <c r="E68" s="200"/>
      <c r="F68" s="200"/>
      <c r="G68" s="201"/>
      <c r="H68" s="74" t="s">
        <v>8</v>
      </c>
      <c r="I68" s="163" t="s">
        <v>9</v>
      </c>
      <c r="J68" s="164"/>
      <c r="K68" s="165">
        <f t="shared" si="6"/>
        <v>78.11</v>
      </c>
      <c r="L68" s="165"/>
      <c r="M68" s="165"/>
      <c r="N68" s="165"/>
      <c r="O68" s="193">
        <f>+ROUND('[7]Шуш_3 эт и выше'!O68,2)</f>
        <v>2.63</v>
      </c>
      <c r="P68" s="194"/>
      <c r="Q68" s="194"/>
      <c r="R68" s="194"/>
      <c r="S68" s="195"/>
      <c r="T68" s="165">
        <f>ROUND(K68*O68,2)</f>
        <v>205.43</v>
      </c>
      <c r="U68" s="165"/>
      <c r="V68" s="165"/>
      <c r="W68" s="165"/>
      <c r="X68" s="165"/>
      <c r="Y68" s="49">
        <f>ROUND(T68*$AF$26,2)</f>
        <v>102.72</v>
      </c>
      <c r="Z68" s="50">
        <f t="shared" si="7"/>
        <v>308.15</v>
      </c>
      <c r="AF68" s="157">
        <f>Z68+Z69</f>
        <v>308.15</v>
      </c>
      <c r="AH68" s="15"/>
      <c r="AI68" s="159">
        <v>693.58</v>
      </c>
      <c r="AK68" s="161">
        <f>AF68/AI68</f>
        <v>0.444</v>
      </c>
    </row>
    <row r="69" spans="1:37" ht="12.75" customHeight="1" hidden="1">
      <c r="A69" s="132"/>
      <c r="B69" s="134"/>
      <c r="C69" s="202"/>
      <c r="D69" s="203"/>
      <c r="E69" s="203"/>
      <c r="F69" s="203"/>
      <c r="G69" s="204"/>
      <c r="H69" s="74" t="s">
        <v>10</v>
      </c>
      <c r="I69" s="163" t="s">
        <v>11</v>
      </c>
      <c r="J69" s="164"/>
      <c r="K69" s="165">
        <f t="shared" si="6"/>
        <v>1852.05</v>
      </c>
      <c r="L69" s="165"/>
      <c r="M69" s="165"/>
      <c r="N69" s="165"/>
      <c r="O69" s="166">
        <f>+'[7]Шуш_3 эт и выше'!O69</f>
        <v>0</v>
      </c>
      <c r="P69" s="166"/>
      <c r="Q69" s="166"/>
      <c r="R69" s="166"/>
      <c r="S69" s="166"/>
      <c r="T69" s="165">
        <f>K69*O69</f>
        <v>0</v>
      </c>
      <c r="U69" s="165"/>
      <c r="V69" s="165"/>
      <c r="W69" s="165"/>
      <c r="X69" s="165"/>
      <c r="Y69" s="51">
        <v>0</v>
      </c>
      <c r="Z69" s="50">
        <f t="shared" si="7"/>
        <v>0</v>
      </c>
      <c r="AF69" s="158"/>
      <c r="AH69" s="15"/>
      <c r="AI69" s="160"/>
      <c r="AK69" s="162"/>
    </row>
    <row r="70" spans="1:37" ht="12.75" customHeight="1">
      <c r="A70" s="167" t="s">
        <v>7</v>
      </c>
      <c r="B70" s="131"/>
      <c r="C70" s="199" t="s">
        <v>86</v>
      </c>
      <c r="D70" s="200"/>
      <c r="E70" s="200"/>
      <c r="F70" s="200"/>
      <c r="G70" s="201"/>
      <c r="H70" s="74" t="s">
        <v>8</v>
      </c>
      <c r="I70" s="163" t="s">
        <v>9</v>
      </c>
      <c r="J70" s="164"/>
      <c r="K70" s="165">
        <f t="shared" si="6"/>
        <v>78.11</v>
      </c>
      <c r="L70" s="165"/>
      <c r="M70" s="165"/>
      <c r="N70" s="165"/>
      <c r="O70" s="190">
        <f>+ROUND('[7]Шуш_3 эт и выше'!O70,2)</f>
        <v>2.63</v>
      </c>
      <c r="P70" s="191"/>
      <c r="Q70" s="191"/>
      <c r="R70" s="191"/>
      <c r="S70" s="192"/>
      <c r="T70" s="165">
        <f>ROUND(K70*O70,2)</f>
        <v>205.43</v>
      </c>
      <c r="U70" s="165"/>
      <c r="V70" s="165"/>
      <c r="W70" s="165"/>
      <c r="X70" s="165"/>
      <c r="Y70" s="49">
        <f>ROUND(T70*$AF$26,2)</f>
        <v>102.72</v>
      </c>
      <c r="Z70" s="83">
        <f t="shared" si="7"/>
        <v>308.15</v>
      </c>
      <c r="AF70" s="157">
        <f>Z70+Z71</f>
        <v>642.26</v>
      </c>
      <c r="AH70" s="15"/>
      <c r="AI70" s="159">
        <v>693.58</v>
      </c>
      <c r="AK70" s="161">
        <f>AF70/AI70</f>
        <v>0.926</v>
      </c>
    </row>
    <row r="71" spans="1:37" ht="12.75" customHeight="1">
      <c r="A71" s="132"/>
      <c r="B71" s="134"/>
      <c r="C71" s="202"/>
      <c r="D71" s="203"/>
      <c r="E71" s="203"/>
      <c r="F71" s="203"/>
      <c r="G71" s="204"/>
      <c r="H71" s="74" t="s">
        <v>10</v>
      </c>
      <c r="I71" s="163" t="s">
        <v>11</v>
      </c>
      <c r="J71" s="164"/>
      <c r="K71" s="165">
        <f t="shared" si="6"/>
        <v>1852.05</v>
      </c>
      <c r="L71" s="165"/>
      <c r="M71" s="165"/>
      <c r="N71" s="165"/>
      <c r="O71" s="166">
        <f>+'[7]Шуш_3 эт и выше'!O71</f>
        <v>0.1804</v>
      </c>
      <c r="P71" s="166"/>
      <c r="Q71" s="166"/>
      <c r="R71" s="166"/>
      <c r="S71" s="166"/>
      <c r="T71" s="165">
        <f>K71*O71</f>
        <v>334.11</v>
      </c>
      <c r="U71" s="165"/>
      <c r="V71" s="165"/>
      <c r="W71" s="165"/>
      <c r="X71" s="165"/>
      <c r="Y71" s="51">
        <v>0</v>
      </c>
      <c r="Z71" s="83">
        <f t="shared" si="7"/>
        <v>334.11</v>
      </c>
      <c r="AF71" s="158"/>
      <c r="AH71" s="15"/>
      <c r="AI71" s="160"/>
      <c r="AK71" s="162"/>
    </row>
    <row r="72" spans="1:37" ht="12.75" customHeight="1">
      <c r="A72" s="167" t="s">
        <v>7</v>
      </c>
      <c r="B72" s="131"/>
      <c r="C72" s="199" t="s">
        <v>87</v>
      </c>
      <c r="D72" s="200"/>
      <c r="E72" s="200"/>
      <c r="F72" s="200"/>
      <c r="G72" s="201"/>
      <c r="H72" s="74" t="s">
        <v>8</v>
      </c>
      <c r="I72" s="163" t="s">
        <v>9</v>
      </c>
      <c r="J72" s="164"/>
      <c r="K72" s="165">
        <f t="shared" si="6"/>
        <v>78.11</v>
      </c>
      <c r="L72" s="165"/>
      <c r="M72" s="165"/>
      <c r="N72" s="165"/>
      <c r="O72" s="190">
        <f>+ROUND('[7]Шуш_3 эт и выше'!O72,2)</f>
        <v>2.63</v>
      </c>
      <c r="P72" s="191"/>
      <c r="Q72" s="191"/>
      <c r="R72" s="191"/>
      <c r="S72" s="192"/>
      <c r="T72" s="165">
        <f>ROUND(K72*O72,2)</f>
        <v>205.43</v>
      </c>
      <c r="U72" s="165"/>
      <c r="V72" s="165"/>
      <c r="W72" s="165"/>
      <c r="X72" s="165"/>
      <c r="Y72" s="49">
        <f>ROUND(T72*$AF$26,2)</f>
        <v>102.72</v>
      </c>
      <c r="Z72" s="83">
        <f t="shared" si="7"/>
        <v>308.15</v>
      </c>
      <c r="AF72" s="157">
        <f>Z72+Z73</f>
        <v>617.44</v>
      </c>
      <c r="AH72" s="15"/>
      <c r="AI72" s="159">
        <v>693.58</v>
      </c>
      <c r="AK72" s="161">
        <f>AF72/AI72</f>
        <v>0.89</v>
      </c>
    </row>
    <row r="73" spans="1:37" ht="12.75" customHeight="1">
      <c r="A73" s="132"/>
      <c r="B73" s="134"/>
      <c r="C73" s="202"/>
      <c r="D73" s="203"/>
      <c r="E73" s="203"/>
      <c r="F73" s="203"/>
      <c r="G73" s="204"/>
      <c r="H73" s="74" t="s">
        <v>10</v>
      </c>
      <c r="I73" s="163" t="s">
        <v>11</v>
      </c>
      <c r="J73" s="164"/>
      <c r="K73" s="165">
        <f t="shared" si="6"/>
        <v>1852.05</v>
      </c>
      <c r="L73" s="165"/>
      <c r="M73" s="165"/>
      <c r="N73" s="165"/>
      <c r="O73" s="166">
        <f>+'[7]Шуш_3 эт и выше'!O73</f>
        <v>0.167</v>
      </c>
      <c r="P73" s="166"/>
      <c r="Q73" s="166"/>
      <c r="R73" s="166"/>
      <c r="S73" s="166"/>
      <c r="T73" s="165">
        <f>K73*O73</f>
        <v>309.29</v>
      </c>
      <c r="U73" s="165"/>
      <c r="V73" s="165"/>
      <c r="W73" s="165"/>
      <c r="X73" s="165"/>
      <c r="Y73" s="51">
        <v>0</v>
      </c>
      <c r="Z73" s="83">
        <f t="shared" si="7"/>
        <v>309.29</v>
      </c>
      <c r="AF73" s="158"/>
      <c r="AH73" s="15"/>
      <c r="AI73" s="160"/>
      <c r="AK73" s="162"/>
    </row>
    <row r="74" spans="4:34" ht="6" customHeight="1">
      <c r="D74" s="61"/>
      <c r="E74" s="61"/>
      <c r="F74" s="61"/>
      <c r="G74" s="61"/>
      <c r="H74" s="61"/>
      <c r="I74" s="61"/>
      <c r="J74" s="61"/>
      <c r="AH74" s="15"/>
    </row>
    <row r="75" spans="1:32" s="24" customFormat="1" ht="30.75" customHeight="1" hidden="1">
      <c r="A75" s="174" t="s">
        <v>44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</row>
    <row r="76" spans="1:34" ht="52.5" hidden="1">
      <c r="A76" s="184" t="s">
        <v>4</v>
      </c>
      <c r="B76" s="185"/>
      <c r="C76" s="186" t="s">
        <v>28</v>
      </c>
      <c r="D76" s="187"/>
      <c r="E76" s="187"/>
      <c r="F76" s="187"/>
      <c r="G76" s="187"/>
      <c r="H76" s="188"/>
      <c r="I76" s="189" t="s">
        <v>5</v>
      </c>
      <c r="J76" s="189"/>
      <c r="K76" s="189" t="s">
        <v>29</v>
      </c>
      <c r="L76" s="189"/>
      <c r="M76" s="189"/>
      <c r="N76" s="189"/>
      <c r="O76" s="189" t="str">
        <f>+O64</f>
        <v>Норматив
 горячей воды
куб.м. ** Гкал/куб.м</v>
      </c>
      <c r="P76" s="189"/>
      <c r="Q76" s="189"/>
      <c r="R76" s="189"/>
      <c r="S76" s="189"/>
      <c r="T76" s="189" t="s">
        <v>77</v>
      </c>
      <c r="U76" s="189"/>
      <c r="V76" s="189"/>
      <c r="W76" s="189"/>
      <c r="X76" s="189"/>
      <c r="Y76" s="48" t="s">
        <v>78</v>
      </c>
      <c r="Z76" s="48" t="s">
        <v>79</v>
      </c>
      <c r="AH76" s="15"/>
    </row>
    <row r="77" spans="1:37" ht="12.75" customHeight="1" hidden="1">
      <c r="A77" s="176">
        <v>1</v>
      </c>
      <c r="B77" s="177"/>
      <c r="C77" s="176">
        <v>2</v>
      </c>
      <c r="D77" s="178"/>
      <c r="E77" s="178"/>
      <c r="F77" s="178"/>
      <c r="G77" s="178"/>
      <c r="H77" s="177"/>
      <c r="I77" s="179">
        <v>3</v>
      </c>
      <c r="J77" s="179"/>
      <c r="K77" s="179">
        <v>4</v>
      </c>
      <c r="L77" s="179"/>
      <c r="M77" s="179"/>
      <c r="N77" s="179"/>
      <c r="O77" s="179">
        <v>5</v>
      </c>
      <c r="P77" s="179"/>
      <c r="Q77" s="179"/>
      <c r="R77" s="179"/>
      <c r="S77" s="179"/>
      <c r="T77" s="180">
        <v>6</v>
      </c>
      <c r="U77" s="181"/>
      <c r="V77" s="181"/>
      <c r="W77" s="181"/>
      <c r="X77" s="182"/>
      <c r="Y77" s="45">
        <v>7</v>
      </c>
      <c r="Z77" s="45">
        <v>8</v>
      </c>
      <c r="AH77" s="15"/>
      <c r="AI77" s="14"/>
      <c r="AK77" s="14"/>
    </row>
    <row r="78" spans="1:37" ht="12.75" customHeight="1" hidden="1">
      <c r="A78" s="167" t="s">
        <v>7</v>
      </c>
      <c r="B78" s="131"/>
      <c r="C78" s="199" t="s">
        <v>84</v>
      </c>
      <c r="D78" s="200"/>
      <c r="E78" s="200"/>
      <c r="F78" s="200"/>
      <c r="G78" s="201"/>
      <c r="H78" s="74" t="s">
        <v>8</v>
      </c>
      <c r="I78" s="163" t="s">
        <v>9</v>
      </c>
      <c r="J78" s="164"/>
      <c r="K78" s="165">
        <f>K16</f>
        <v>78.11</v>
      </c>
      <c r="L78" s="165"/>
      <c r="M78" s="165"/>
      <c r="N78" s="165"/>
      <c r="O78" s="193">
        <f>+ROUND('[7]Шуш_3 эт и выше'!O78,2)</f>
        <v>1.69</v>
      </c>
      <c r="P78" s="194"/>
      <c r="Q78" s="194"/>
      <c r="R78" s="194"/>
      <c r="S78" s="195"/>
      <c r="T78" s="165">
        <f>ROUND(K78*O78,2)</f>
        <v>132.01</v>
      </c>
      <c r="U78" s="165"/>
      <c r="V78" s="165"/>
      <c r="W78" s="165"/>
      <c r="X78" s="165"/>
      <c r="Y78" s="49">
        <f>ROUND(T78*$AF$26,2)</f>
        <v>66.01</v>
      </c>
      <c r="Z78" s="50">
        <f aca="true" t="shared" si="8" ref="Z78:Z85">+T78+Y78</f>
        <v>198.02</v>
      </c>
      <c r="AF78" s="157">
        <f>Z78+Z79</f>
        <v>396.74</v>
      </c>
      <c r="AH78" s="15"/>
      <c r="AI78" s="159">
        <v>609.59</v>
      </c>
      <c r="AK78" s="161">
        <f>AF78/AI78</f>
        <v>0.651</v>
      </c>
    </row>
    <row r="79" spans="1:37" ht="12.75" customHeight="1" hidden="1">
      <c r="A79" s="132"/>
      <c r="B79" s="134"/>
      <c r="C79" s="202"/>
      <c r="D79" s="203"/>
      <c r="E79" s="203"/>
      <c r="F79" s="203"/>
      <c r="G79" s="204"/>
      <c r="H79" s="74" t="s">
        <v>10</v>
      </c>
      <c r="I79" s="163" t="s">
        <v>11</v>
      </c>
      <c r="J79" s="164"/>
      <c r="K79" s="165">
        <f>K17</f>
        <v>1852.05</v>
      </c>
      <c r="L79" s="165"/>
      <c r="M79" s="165"/>
      <c r="N79" s="165"/>
      <c r="O79" s="166">
        <f>+'[7]Шуш_3 эт и выше'!O79</f>
        <v>0.1073</v>
      </c>
      <c r="P79" s="166"/>
      <c r="Q79" s="166"/>
      <c r="R79" s="166"/>
      <c r="S79" s="166"/>
      <c r="T79" s="165">
        <f>K79*O79</f>
        <v>198.72</v>
      </c>
      <c r="U79" s="165"/>
      <c r="V79" s="165"/>
      <c r="W79" s="165"/>
      <c r="X79" s="165"/>
      <c r="Y79" s="51">
        <v>0</v>
      </c>
      <c r="Z79" s="50">
        <f t="shared" si="8"/>
        <v>198.72</v>
      </c>
      <c r="AF79" s="158"/>
      <c r="AH79" s="15"/>
      <c r="AI79" s="160"/>
      <c r="AK79" s="162"/>
    </row>
    <row r="80" spans="1:37" ht="12.75" customHeight="1" hidden="1">
      <c r="A80" s="167" t="s">
        <v>7</v>
      </c>
      <c r="B80" s="131"/>
      <c r="C80" s="199" t="s">
        <v>85</v>
      </c>
      <c r="D80" s="200"/>
      <c r="E80" s="200"/>
      <c r="F80" s="200"/>
      <c r="G80" s="201"/>
      <c r="H80" s="74" t="s">
        <v>8</v>
      </c>
      <c r="I80" s="163" t="s">
        <v>9</v>
      </c>
      <c r="J80" s="164"/>
      <c r="K80" s="165">
        <f aca="true" t="shared" si="9" ref="K80:K85">K30</f>
        <v>78.11</v>
      </c>
      <c r="L80" s="165"/>
      <c r="M80" s="165"/>
      <c r="N80" s="165"/>
      <c r="O80" s="193">
        <f>+ROUND('[7]Шуш_3 эт и выше'!O80,2)</f>
        <v>1.69</v>
      </c>
      <c r="P80" s="194"/>
      <c r="Q80" s="194"/>
      <c r="R80" s="194"/>
      <c r="S80" s="195"/>
      <c r="T80" s="165">
        <f>ROUND(K80*O80,2)</f>
        <v>132.01</v>
      </c>
      <c r="U80" s="165"/>
      <c r="V80" s="165"/>
      <c r="W80" s="165"/>
      <c r="X80" s="165"/>
      <c r="Y80" s="49">
        <f>ROUND(T80*$AF$26,2)</f>
        <v>66.01</v>
      </c>
      <c r="Z80" s="50">
        <f t="shared" si="8"/>
        <v>198.02</v>
      </c>
      <c r="AF80" s="157">
        <f>Z80+Z81</f>
        <v>198.02</v>
      </c>
      <c r="AH80" s="15"/>
      <c r="AI80" s="159">
        <v>693.58</v>
      </c>
      <c r="AK80" s="161">
        <f>AF80/AI80</f>
        <v>0.286</v>
      </c>
    </row>
    <row r="81" spans="1:37" ht="12.75" customHeight="1" hidden="1">
      <c r="A81" s="132"/>
      <c r="B81" s="134"/>
      <c r="C81" s="202"/>
      <c r="D81" s="203"/>
      <c r="E81" s="203"/>
      <c r="F81" s="203"/>
      <c r="G81" s="204"/>
      <c r="H81" s="74" t="s">
        <v>10</v>
      </c>
      <c r="I81" s="163" t="s">
        <v>11</v>
      </c>
      <c r="J81" s="164"/>
      <c r="K81" s="165">
        <f t="shared" si="9"/>
        <v>1852.05</v>
      </c>
      <c r="L81" s="165"/>
      <c r="M81" s="165"/>
      <c r="N81" s="165"/>
      <c r="O81" s="166">
        <f>+'[7]Шуш_3 эт и выше'!O81</f>
        <v>0</v>
      </c>
      <c r="P81" s="166"/>
      <c r="Q81" s="166"/>
      <c r="R81" s="166"/>
      <c r="S81" s="166"/>
      <c r="T81" s="165">
        <f>K81*O81</f>
        <v>0</v>
      </c>
      <c r="U81" s="165"/>
      <c r="V81" s="165"/>
      <c r="W81" s="165"/>
      <c r="X81" s="165"/>
      <c r="Y81" s="51">
        <v>0</v>
      </c>
      <c r="Z81" s="50">
        <f t="shared" si="8"/>
        <v>0</v>
      </c>
      <c r="AF81" s="158"/>
      <c r="AH81" s="15"/>
      <c r="AI81" s="160"/>
      <c r="AK81" s="162"/>
    </row>
    <row r="82" spans="1:37" ht="12.75" customHeight="1" hidden="1">
      <c r="A82" s="167" t="s">
        <v>7</v>
      </c>
      <c r="B82" s="131"/>
      <c r="C82" s="199" t="s">
        <v>86</v>
      </c>
      <c r="D82" s="200"/>
      <c r="E82" s="200"/>
      <c r="F82" s="200"/>
      <c r="G82" s="201"/>
      <c r="H82" s="74" t="s">
        <v>8</v>
      </c>
      <c r="I82" s="163" t="s">
        <v>9</v>
      </c>
      <c r="J82" s="164"/>
      <c r="K82" s="165">
        <f t="shared" si="9"/>
        <v>78.11</v>
      </c>
      <c r="L82" s="165"/>
      <c r="M82" s="165"/>
      <c r="N82" s="165"/>
      <c r="O82" s="193">
        <f>+ROUND('[7]Шуш_3 эт и выше'!O82,2)</f>
        <v>1.69</v>
      </c>
      <c r="P82" s="194"/>
      <c r="Q82" s="194"/>
      <c r="R82" s="194"/>
      <c r="S82" s="195"/>
      <c r="T82" s="165">
        <f>ROUND(K82*O82,2)</f>
        <v>132.01</v>
      </c>
      <c r="U82" s="165"/>
      <c r="V82" s="165"/>
      <c r="W82" s="165"/>
      <c r="X82" s="165"/>
      <c r="Y82" s="49">
        <f>ROUND(T82*$AF$26,2)</f>
        <v>66.01</v>
      </c>
      <c r="Z82" s="50">
        <f t="shared" si="8"/>
        <v>198.02</v>
      </c>
      <c r="AF82" s="157">
        <f>Z82+Z83</f>
        <v>412.67</v>
      </c>
      <c r="AH82" s="15"/>
      <c r="AI82" s="159">
        <v>693.58</v>
      </c>
      <c r="AK82" s="161">
        <f>AF82/AI82</f>
        <v>0.595</v>
      </c>
    </row>
    <row r="83" spans="1:37" ht="12.75" customHeight="1" hidden="1">
      <c r="A83" s="132"/>
      <c r="B83" s="134"/>
      <c r="C83" s="202"/>
      <c r="D83" s="203"/>
      <c r="E83" s="203"/>
      <c r="F83" s="203"/>
      <c r="G83" s="204"/>
      <c r="H83" s="74" t="s">
        <v>10</v>
      </c>
      <c r="I83" s="163" t="s">
        <v>11</v>
      </c>
      <c r="J83" s="164"/>
      <c r="K83" s="165">
        <f t="shared" si="9"/>
        <v>1852.05</v>
      </c>
      <c r="L83" s="165"/>
      <c r="M83" s="165"/>
      <c r="N83" s="165"/>
      <c r="O83" s="166">
        <f>+'[7]Шуш_3 эт и выше'!O83</f>
        <v>0.1159</v>
      </c>
      <c r="P83" s="166"/>
      <c r="Q83" s="166"/>
      <c r="R83" s="166"/>
      <c r="S83" s="166"/>
      <c r="T83" s="165">
        <f>K83*O83</f>
        <v>214.65</v>
      </c>
      <c r="U83" s="165"/>
      <c r="V83" s="165"/>
      <c r="W83" s="165"/>
      <c r="X83" s="165"/>
      <c r="Y83" s="51">
        <v>0</v>
      </c>
      <c r="Z83" s="50">
        <f t="shared" si="8"/>
        <v>214.65</v>
      </c>
      <c r="AF83" s="158"/>
      <c r="AH83" s="15"/>
      <c r="AI83" s="160"/>
      <c r="AK83" s="162"/>
    </row>
    <row r="84" spans="1:37" ht="12.75" customHeight="1" hidden="1">
      <c r="A84" s="167" t="s">
        <v>7</v>
      </c>
      <c r="B84" s="131"/>
      <c r="C84" s="199" t="s">
        <v>87</v>
      </c>
      <c r="D84" s="200"/>
      <c r="E84" s="200"/>
      <c r="F84" s="200"/>
      <c r="G84" s="201"/>
      <c r="H84" s="74" t="s">
        <v>8</v>
      </c>
      <c r="I84" s="163" t="s">
        <v>9</v>
      </c>
      <c r="J84" s="164"/>
      <c r="K84" s="165">
        <f t="shared" si="9"/>
        <v>78.11</v>
      </c>
      <c r="L84" s="165"/>
      <c r="M84" s="165"/>
      <c r="N84" s="165"/>
      <c r="O84" s="193">
        <f>+ROUND('[7]Шуш_3 эт и выше'!O84,2)</f>
        <v>1.69</v>
      </c>
      <c r="P84" s="194"/>
      <c r="Q84" s="194"/>
      <c r="R84" s="194"/>
      <c r="S84" s="195"/>
      <c r="T84" s="165">
        <f>ROUND(K84*O84,2)</f>
        <v>132.01</v>
      </c>
      <c r="U84" s="165"/>
      <c r="V84" s="165"/>
      <c r="W84" s="165"/>
      <c r="X84" s="165"/>
      <c r="Y84" s="49">
        <f>ROUND(T84*$AF$26,2)</f>
        <v>66.01</v>
      </c>
      <c r="Z84" s="50">
        <f t="shared" si="8"/>
        <v>198.02</v>
      </c>
      <c r="AF84" s="157">
        <f>Z84+Z85</f>
        <v>396.74</v>
      </c>
      <c r="AH84" s="15"/>
      <c r="AI84" s="159">
        <v>693.58</v>
      </c>
      <c r="AK84" s="161">
        <f>AF84/AI84</f>
        <v>0.572</v>
      </c>
    </row>
    <row r="85" spans="1:37" ht="12.75" customHeight="1" hidden="1">
      <c r="A85" s="132"/>
      <c r="B85" s="134"/>
      <c r="C85" s="202"/>
      <c r="D85" s="203"/>
      <c r="E85" s="203"/>
      <c r="F85" s="203"/>
      <c r="G85" s="204"/>
      <c r="H85" s="74" t="s">
        <v>10</v>
      </c>
      <c r="I85" s="163" t="s">
        <v>11</v>
      </c>
      <c r="J85" s="164"/>
      <c r="K85" s="165">
        <f t="shared" si="9"/>
        <v>1852.05</v>
      </c>
      <c r="L85" s="165"/>
      <c r="M85" s="165"/>
      <c r="N85" s="165"/>
      <c r="O85" s="166">
        <f>+'[7]Шуш_3 эт и выше'!O85</f>
        <v>0.1073</v>
      </c>
      <c r="P85" s="166"/>
      <c r="Q85" s="166"/>
      <c r="R85" s="166"/>
      <c r="S85" s="166"/>
      <c r="T85" s="165">
        <f>K85*O85</f>
        <v>198.72</v>
      </c>
      <c r="U85" s="165"/>
      <c r="V85" s="165"/>
      <c r="W85" s="165"/>
      <c r="X85" s="165"/>
      <c r="Y85" s="51">
        <v>0</v>
      </c>
      <c r="Z85" s="50">
        <f t="shared" si="8"/>
        <v>198.72</v>
      </c>
      <c r="AF85" s="158"/>
      <c r="AH85" s="15"/>
      <c r="AI85" s="160"/>
      <c r="AK85" s="162"/>
    </row>
    <row r="86" spans="4:34" ht="12.75" hidden="1">
      <c r="D86" s="61"/>
      <c r="E86" s="61"/>
      <c r="F86" s="61"/>
      <c r="G86" s="61"/>
      <c r="H86" s="61"/>
      <c r="I86" s="61"/>
      <c r="J86" s="61"/>
      <c r="AH86" s="15"/>
    </row>
    <row r="87" spans="1:32" s="24" customFormat="1" ht="30" customHeight="1" hidden="1">
      <c r="A87" s="174" t="s">
        <v>45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</row>
    <row r="88" spans="1:34" ht="52.5" hidden="1">
      <c r="A88" s="184" t="s">
        <v>4</v>
      </c>
      <c r="B88" s="185"/>
      <c r="C88" s="186" t="s">
        <v>28</v>
      </c>
      <c r="D88" s="187"/>
      <c r="E88" s="187"/>
      <c r="F88" s="187"/>
      <c r="G88" s="187"/>
      <c r="H88" s="188"/>
      <c r="I88" s="189" t="s">
        <v>5</v>
      </c>
      <c r="J88" s="189"/>
      <c r="K88" s="189" t="s">
        <v>29</v>
      </c>
      <c r="L88" s="189"/>
      <c r="M88" s="189"/>
      <c r="N88" s="189"/>
      <c r="O88" s="189" t="str">
        <f>+O76</f>
        <v>Норматив
 горячей воды
куб.м. ** Гкал/куб.м</v>
      </c>
      <c r="P88" s="189"/>
      <c r="Q88" s="189"/>
      <c r="R88" s="189"/>
      <c r="S88" s="189"/>
      <c r="T88" s="189" t="s">
        <v>77</v>
      </c>
      <c r="U88" s="189"/>
      <c r="V88" s="189"/>
      <c r="W88" s="189"/>
      <c r="X88" s="189"/>
      <c r="Y88" s="48" t="s">
        <v>78</v>
      </c>
      <c r="Z88" s="48" t="s">
        <v>79</v>
      </c>
      <c r="AH88" s="15"/>
    </row>
    <row r="89" spans="1:37" ht="27" customHeight="1" hidden="1">
      <c r="A89" s="176">
        <v>1</v>
      </c>
      <c r="B89" s="177"/>
      <c r="C89" s="176">
        <v>2</v>
      </c>
      <c r="D89" s="178"/>
      <c r="E89" s="178"/>
      <c r="F89" s="178"/>
      <c r="G89" s="178"/>
      <c r="H89" s="177"/>
      <c r="I89" s="179">
        <v>3</v>
      </c>
      <c r="J89" s="179"/>
      <c r="K89" s="179">
        <v>4</v>
      </c>
      <c r="L89" s="179"/>
      <c r="M89" s="179"/>
      <c r="N89" s="179"/>
      <c r="O89" s="179">
        <v>5</v>
      </c>
      <c r="P89" s="179"/>
      <c r="Q89" s="179"/>
      <c r="R89" s="179"/>
      <c r="S89" s="179"/>
      <c r="T89" s="180" t="s">
        <v>80</v>
      </c>
      <c r="U89" s="181"/>
      <c r="V89" s="181"/>
      <c r="W89" s="181"/>
      <c r="X89" s="182"/>
      <c r="Y89" s="45" t="s">
        <v>93</v>
      </c>
      <c r="Z89" s="45" t="s">
        <v>81</v>
      </c>
      <c r="AH89" s="15"/>
      <c r="AI89" s="14"/>
      <c r="AK89" s="14"/>
    </row>
    <row r="90" spans="1:37" ht="12.75" customHeight="1" hidden="1">
      <c r="A90" s="167" t="s">
        <v>7</v>
      </c>
      <c r="B90" s="131"/>
      <c r="C90" s="199" t="s">
        <v>84</v>
      </c>
      <c r="D90" s="200"/>
      <c r="E90" s="200"/>
      <c r="F90" s="200"/>
      <c r="G90" s="201"/>
      <c r="H90" s="74" t="s">
        <v>8</v>
      </c>
      <c r="I90" s="163" t="s">
        <v>9</v>
      </c>
      <c r="J90" s="164"/>
      <c r="K90" s="165">
        <f>K16</f>
        <v>78.11</v>
      </c>
      <c r="L90" s="165"/>
      <c r="M90" s="165"/>
      <c r="N90" s="165"/>
      <c r="O90" s="193">
        <f>+ROUND('[7]Шуш_3 эт и выше'!O90,2)</f>
        <v>1.24</v>
      </c>
      <c r="P90" s="194"/>
      <c r="Q90" s="194"/>
      <c r="R90" s="194"/>
      <c r="S90" s="195"/>
      <c r="T90" s="165">
        <f>ROUND(K90*O90,2)</f>
        <v>96.86</v>
      </c>
      <c r="U90" s="165"/>
      <c r="V90" s="165"/>
      <c r="W90" s="165"/>
      <c r="X90" s="165"/>
      <c r="Y90" s="49">
        <f>ROUND(T90*$AF$26,2)</f>
        <v>48.43</v>
      </c>
      <c r="Z90" s="50">
        <f aca="true" t="shared" si="10" ref="Z90:Z97">+T90+Y90</f>
        <v>145.29</v>
      </c>
      <c r="AF90" s="157">
        <f>Z90+Z91</f>
        <v>291.05</v>
      </c>
      <c r="AH90" s="15"/>
      <c r="AI90" s="159">
        <v>440.15</v>
      </c>
      <c r="AK90" s="161">
        <f>AF90/AI90</f>
        <v>0.661</v>
      </c>
    </row>
    <row r="91" spans="1:37" ht="12.75" customHeight="1" hidden="1">
      <c r="A91" s="132"/>
      <c r="B91" s="134"/>
      <c r="C91" s="202"/>
      <c r="D91" s="203"/>
      <c r="E91" s="203"/>
      <c r="F91" s="203"/>
      <c r="G91" s="204"/>
      <c r="H91" s="74" t="s">
        <v>10</v>
      </c>
      <c r="I91" s="163" t="s">
        <v>11</v>
      </c>
      <c r="J91" s="164"/>
      <c r="K91" s="165">
        <f>K17</f>
        <v>1852.05</v>
      </c>
      <c r="L91" s="165"/>
      <c r="M91" s="165"/>
      <c r="N91" s="165"/>
      <c r="O91" s="166">
        <f>+'[7]Шуш_3 эт и выше'!O91</f>
        <v>0.0787</v>
      </c>
      <c r="P91" s="166"/>
      <c r="Q91" s="166"/>
      <c r="R91" s="166"/>
      <c r="S91" s="166"/>
      <c r="T91" s="165">
        <f>K91*O91</f>
        <v>145.76</v>
      </c>
      <c r="U91" s="165"/>
      <c r="V91" s="165"/>
      <c r="W91" s="165"/>
      <c r="X91" s="165"/>
      <c r="Y91" s="51">
        <v>0</v>
      </c>
      <c r="Z91" s="50">
        <f t="shared" si="10"/>
        <v>145.76</v>
      </c>
      <c r="AF91" s="158"/>
      <c r="AH91" s="15"/>
      <c r="AI91" s="160"/>
      <c r="AK91" s="162"/>
    </row>
    <row r="92" spans="1:37" ht="12.75" customHeight="1" hidden="1">
      <c r="A92" s="167" t="s">
        <v>7</v>
      </c>
      <c r="B92" s="131"/>
      <c r="C92" s="199" t="s">
        <v>85</v>
      </c>
      <c r="D92" s="200"/>
      <c r="E92" s="200"/>
      <c r="F92" s="200"/>
      <c r="G92" s="201"/>
      <c r="H92" s="74" t="s">
        <v>8</v>
      </c>
      <c r="I92" s="163" t="s">
        <v>9</v>
      </c>
      <c r="J92" s="164"/>
      <c r="K92" s="165">
        <f aca="true" t="shared" si="11" ref="K92:K97">K42</f>
        <v>78.11</v>
      </c>
      <c r="L92" s="165"/>
      <c r="M92" s="165"/>
      <c r="N92" s="165"/>
      <c r="O92" s="193">
        <f>+ROUND('[7]Шуш_3 эт и выше'!O92,2)</f>
        <v>1.24</v>
      </c>
      <c r="P92" s="194"/>
      <c r="Q92" s="194"/>
      <c r="R92" s="194"/>
      <c r="S92" s="195"/>
      <c r="T92" s="165">
        <f>ROUND(K92*O92,2)</f>
        <v>96.86</v>
      </c>
      <c r="U92" s="165"/>
      <c r="V92" s="165"/>
      <c r="W92" s="165"/>
      <c r="X92" s="165"/>
      <c r="Y92" s="49">
        <f>ROUND(T92*$AF$26,2)</f>
        <v>48.43</v>
      </c>
      <c r="Z92" s="50">
        <f t="shared" si="10"/>
        <v>145.29</v>
      </c>
      <c r="AF92" s="157">
        <f>Z92+Z93</f>
        <v>145.29</v>
      </c>
      <c r="AH92" s="15"/>
      <c r="AI92" s="159">
        <v>693.58</v>
      </c>
      <c r="AK92" s="161">
        <f>AF92/AI92</f>
        <v>0.209</v>
      </c>
    </row>
    <row r="93" spans="1:37" ht="12.75" customHeight="1" hidden="1">
      <c r="A93" s="132"/>
      <c r="B93" s="134"/>
      <c r="C93" s="202"/>
      <c r="D93" s="203"/>
      <c r="E93" s="203"/>
      <c r="F93" s="203"/>
      <c r="G93" s="204"/>
      <c r="H93" s="74" t="s">
        <v>10</v>
      </c>
      <c r="I93" s="163" t="s">
        <v>11</v>
      </c>
      <c r="J93" s="164"/>
      <c r="K93" s="165">
        <f t="shared" si="11"/>
        <v>1852.05</v>
      </c>
      <c r="L93" s="165"/>
      <c r="M93" s="165"/>
      <c r="N93" s="165"/>
      <c r="O93" s="166">
        <f>+'[7]Шуш_3 эт и выше'!O93</f>
        <v>0</v>
      </c>
      <c r="P93" s="166"/>
      <c r="Q93" s="166"/>
      <c r="R93" s="166"/>
      <c r="S93" s="166"/>
      <c r="T93" s="165">
        <f>K93*O93</f>
        <v>0</v>
      </c>
      <c r="U93" s="165"/>
      <c r="V93" s="165"/>
      <c r="W93" s="165"/>
      <c r="X93" s="165"/>
      <c r="Y93" s="51">
        <v>0</v>
      </c>
      <c r="Z93" s="50">
        <f t="shared" si="10"/>
        <v>0</v>
      </c>
      <c r="AF93" s="158"/>
      <c r="AH93" s="15"/>
      <c r="AI93" s="160"/>
      <c r="AK93" s="162"/>
    </row>
    <row r="94" spans="1:37" ht="12.75" customHeight="1" hidden="1">
      <c r="A94" s="167" t="s">
        <v>7</v>
      </c>
      <c r="B94" s="131"/>
      <c r="C94" s="199" t="s">
        <v>86</v>
      </c>
      <c r="D94" s="200"/>
      <c r="E94" s="200"/>
      <c r="F94" s="200"/>
      <c r="G94" s="201"/>
      <c r="H94" s="74" t="s">
        <v>8</v>
      </c>
      <c r="I94" s="163" t="s">
        <v>9</v>
      </c>
      <c r="J94" s="164"/>
      <c r="K94" s="165">
        <f t="shared" si="11"/>
        <v>78.11</v>
      </c>
      <c r="L94" s="165"/>
      <c r="M94" s="165"/>
      <c r="N94" s="165"/>
      <c r="O94" s="193">
        <f>+ROUND('[7]Шуш_3 эт и выше'!O94,2)</f>
        <v>1.24</v>
      </c>
      <c r="P94" s="194"/>
      <c r="Q94" s="194"/>
      <c r="R94" s="194"/>
      <c r="S94" s="195"/>
      <c r="T94" s="165">
        <f>ROUND(K94*O94,2)</f>
        <v>96.86</v>
      </c>
      <c r="U94" s="165"/>
      <c r="V94" s="165"/>
      <c r="W94" s="165"/>
      <c r="X94" s="165"/>
      <c r="Y94" s="49">
        <f>ROUND(T94*$AF$26,2)</f>
        <v>48.43</v>
      </c>
      <c r="Z94" s="50">
        <f t="shared" si="10"/>
        <v>145.29</v>
      </c>
      <c r="AF94" s="157">
        <f>Z94+Z95</f>
        <v>302.9</v>
      </c>
      <c r="AH94" s="15"/>
      <c r="AI94" s="159">
        <v>693.58</v>
      </c>
      <c r="AK94" s="161">
        <f>AF94/AI94</f>
        <v>0.437</v>
      </c>
    </row>
    <row r="95" spans="1:37" ht="12.75" customHeight="1" hidden="1">
      <c r="A95" s="132"/>
      <c r="B95" s="134"/>
      <c r="C95" s="202"/>
      <c r="D95" s="203"/>
      <c r="E95" s="203"/>
      <c r="F95" s="203"/>
      <c r="G95" s="204"/>
      <c r="H95" s="74" t="s">
        <v>10</v>
      </c>
      <c r="I95" s="163" t="s">
        <v>11</v>
      </c>
      <c r="J95" s="164"/>
      <c r="K95" s="165">
        <f t="shared" si="11"/>
        <v>1852.05</v>
      </c>
      <c r="L95" s="165"/>
      <c r="M95" s="165"/>
      <c r="N95" s="165"/>
      <c r="O95" s="166">
        <f>+'[7]Шуш_3 эт и выше'!O95</f>
        <v>0.0851</v>
      </c>
      <c r="P95" s="166"/>
      <c r="Q95" s="166"/>
      <c r="R95" s="166"/>
      <c r="S95" s="166"/>
      <c r="T95" s="165">
        <f>K95*O95</f>
        <v>157.61</v>
      </c>
      <c r="U95" s="165"/>
      <c r="V95" s="165"/>
      <c r="W95" s="165"/>
      <c r="X95" s="165"/>
      <c r="Y95" s="51">
        <v>0</v>
      </c>
      <c r="Z95" s="50">
        <f t="shared" si="10"/>
        <v>157.61</v>
      </c>
      <c r="AF95" s="158"/>
      <c r="AH95" s="15"/>
      <c r="AI95" s="160"/>
      <c r="AK95" s="162"/>
    </row>
    <row r="96" spans="1:37" ht="12.75" customHeight="1" hidden="1">
      <c r="A96" s="167" t="s">
        <v>7</v>
      </c>
      <c r="B96" s="131"/>
      <c r="C96" s="199" t="s">
        <v>87</v>
      </c>
      <c r="D96" s="200"/>
      <c r="E96" s="200"/>
      <c r="F96" s="200"/>
      <c r="G96" s="201"/>
      <c r="H96" s="74" t="s">
        <v>8</v>
      </c>
      <c r="I96" s="163" t="s">
        <v>9</v>
      </c>
      <c r="J96" s="164"/>
      <c r="K96" s="165">
        <f t="shared" si="11"/>
        <v>78.11</v>
      </c>
      <c r="L96" s="165"/>
      <c r="M96" s="165"/>
      <c r="N96" s="165"/>
      <c r="O96" s="193">
        <f>+ROUND('[7]Шуш_3 эт и выше'!O96,2)</f>
        <v>1.24</v>
      </c>
      <c r="P96" s="194"/>
      <c r="Q96" s="194"/>
      <c r="R96" s="194"/>
      <c r="S96" s="195"/>
      <c r="T96" s="165">
        <f>ROUND(K96*O96,2)</f>
        <v>96.86</v>
      </c>
      <c r="U96" s="165"/>
      <c r="V96" s="165"/>
      <c r="W96" s="165"/>
      <c r="X96" s="165"/>
      <c r="Y96" s="49">
        <f>ROUND(T96*$AF$26,2)</f>
        <v>48.43</v>
      </c>
      <c r="Z96" s="50">
        <f t="shared" si="10"/>
        <v>145.29</v>
      </c>
      <c r="AF96" s="157">
        <f>Z96+Z97</f>
        <v>291.05</v>
      </c>
      <c r="AH96" s="15"/>
      <c r="AI96" s="159">
        <v>693.58</v>
      </c>
      <c r="AK96" s="161">
        <f>AF96/AI96</f>
        <v>0.42</v>
      </c>
    </row>
    <row r="97" spans="1:37" ht="12.75" customHeight="1" hidden="1">
      <c r="A97" s="132"/>
      <c r="B97" s="134"/>
      <c r="C97" s="202"/>
      <c r="D97" s="203"/>
      <c r="E97" s="203"/>
      <c r="F97" s="203"/>
      <c r="G97" s="204"/>
      <c r="H97" s="74" t="s">
        <v>10</v>
      </c>
      <c r="I97" s="163" t="s">
        <v>11</v>
      </c>
      <c r="J97" s="164"/>
      <c r="K97" s="165">
        <f t="shared" si="11"/>
        <v>1852.05</v>
      </c>
      <c r="L97" s="165"/>
      <c r="M97" s="165"/>
      <c r="N97" s="165"/>
      <c r="O97" s="166">
        <f>+'[7]Шуш_3 эт и выше'!O97</f>
        <v>0.0787</v>
      </c>
      <c r="P97" s="166"/>
      <c r="Q97" s="166"/>
      <c r="R97" s="166"/>
      <c r="S97" s="166"/>
      <c r="T97" s="165">
        <f>K97*O97</f>
        <v>145.76</v>
      </c>
      <c r="U97" s="165"/>
      <c r="V97" s="165"/>
      <c r="W97" s="165"/>
      <c r="X97" s="165"/>
      <c r="Y97" s="51">
        <v>0</v>
      </c>
      <c r="Z97" s="50">
        <f t="shared" si="10"/>
        <v>145.76</v>
      </c>
      <c r="AF97" s="158"/>
      <c r="AH97" s="15"/>
      <c r="AI97" s="160"/>
      <c r="AK97" s="162"/>
    </row>
    <row r="98" spans="4:34" ht="12.75" hidden="1">
      <c r="D98" s="61"/>
      <c r="E98" s="61"/>
      <c r="F98" s="61"/>
      <c r="G98" s="61"/>
      <c r="H98" s="61"/>
      <c r="I98" s="61"/>
      <c r="J98" s="61"/>
      <c r="AH98" s="15"/>
    </row>
    <row r="99" spans="1:32" s="24" customFormat="1" ht="29.25" customHeight="1" hidden="1">
      <c r="A99" s="174" t="s">
        <v>46</v>
      </c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</row>
    <row r="100" spans="1:34" ht="52.5" hidden="1">
      <c r="A100" s="184" t="s">
        <v>4</v>
      </c>
      <c r="B100" s="185"/>
      <c r="C100" s="186" t="s">
        <v>28</v>
      </c>
      <c r="D100" s="187"/>
      <c r="E100" s="187"/>
      <c r="F100" s="187"/>
      <c r="G100" s="187"/>
      <c r="H100" s="188"/>
      <c r="I100" s="189" t="s">
        <v>5</v>
      </c>
      <c r="J100" s="189"/>
      <c r="K100" s="189" t="s">
        <v>29</v>
      </c>
      <c r="L100" s="189"/>
      <c r="M100" s="189"/>
      <c r="N100" s="189"/>
      <c r="O100" s="189" t="str">
        <f>+O88</f>
        <v>Норматив
 горячей воды
куб.м. ** Гкал/куб.м</v>
      </c>
      <c r="P100" s="189"/>
      <c r="Q100" s="189"/>
      <c r="R100" s="189"/>
      <c r="S100" s="189"/>
      <c r="T100" s="189" t="s">
        <v>77</v>
      </c>
      <c r="U100" s="189"/>
      <c r="V100" s="189"/>
      <c r="W100" s="189"/>
      <c r="X100" s="189"/>
      <c r="Y100" s="48" t="s">
        <v>78</v>
      </c>
      <c r="Z100" s="48" t="s">
        <v>79</v>
      </c>
      <c r="AH100" s="15"/>
    </row>
    <row r="101" spans="1:37" ht="12.75" customHeight="1" hidden="1">
      <c r="A101" s="176">
        <v>1</v>
      </c>
      <c r="B101" s="177"/>
      <c r="C101" s="176">
        <v>2</v>
      </c>
      <c r="D101" s="178"/>
      <c r="E101" s="178"/>
      <c r="F101" s="178"/>
      <c r="G101" s="178"/>
      <c r="H101" s="177"/>
      <c r="I101" s="179">
        <v>3</v>
      </c>
      <c r="J101" s="179"/>
      <c r="K101" s="179">
        <v>4</v>
      </c>
      <c r="L101" s="179"/>
      <c r="M101" s="179"/>
      <c r="N101" s="179"/>
      <c r="O101" s="179">
        <v>5</v>
      </c>
      <c r="P101" s="179"/>
      <c r="Q101" s="179"/>
      <c r="R101" s="179"/>
      <c r="S101" s="179"/>
      <c r="T101" s="180">
        <v>6</v>
      </c>
      <c r="U101" s="181"/>
      <c r="V101" s="181"/>
      <c r="W101" s="181"/>
      <c r="X101" s="182"/>
      <c r="Y101" s="45">
        <v>7</v>
      </c>
      <c r="Z101" s="45">
        <v>8</v>
      </c>
      <c r="AH101" s="15"/>
      <c r="AI101" s="14"/>
      <c r="AK101" s="14"/>
    </row>
    <row r="102" spans="1:37" ht="12.75" customHeight="1" hidden="1">
      <c r="A102" s="167" t="s">
        <v>7</v>
      </c>
      <c r="B102" s="131"/>
      <c r="C102" s="199" t="s">
        <v>84</v>
      </c>
      <c r="D102" s="200"/>
      <c r="E102" s="200"/>
      <c r="F102" s="200"/>
      <c r="G102" s="201"/>
      <c r="H102" s="74" t="s">
        <v>8</v>
      </c>
      <c r="I102" s="163" t="s">
        <v>9</v>
      </c>
      <c r="J102" s="164"/>
      <c r="K102" s="165">
        <f>K16</f>
        <v>78.11</v>
      </c>
      <c r="L102" s="165"/>
      <c r="M102" s="165"/>
      <c r="N102" s="165"/>
      <c r="O102" s="193">
        <f>+ROUND('[7]Шуш_3 эт и выше'!O102,2)</f>
        <v>0.77</v>
      </c>
      <c r="P102" s="194"/>
      <c r="Q102" s="194"/>
      <c r="R102" s="194"/>
      <c r="S102" s="195"/>
      <c r="T102" s="165">
        <f>ROUND(K102*O102,2)</f>
        <v>60.14</v>
      </c>
      <c r="U102" s="165"/>
      <c r="V102" s="165"/>
      <c r="W102" s="165"/>
      <c r="X102" s="165"/>
      <c r="Y102" s="49">
        <f>ROUND(T102*$AF$26,2)</f>
        <v>30.07</v>
      </c>
      <c r="Z102" s="50">
        <f aca="true" t="shared" si="12" ref="Z102:Z109">+T102+Y102</f>
        <v>90.21</v>
      </c>
      <c r="AF102" s="157">
        <f>Z102+Z103</f>
        <v>180.78</v>
      </c>
      <c r="AH102" s="15"/>
      <c r="AI102" s="159">
        <v>440.15</v>
      </c>
      <c r="AK102" s="161">
        <f>AF102/AI102</f>
        <v>0.411</v>
      </c>
    </row>
    <row r="103" spans="1:37" ht="12.75" customHeight="1" hidden="1">
      <c r="A103" s="132"/>
      <c r="B103" s="134"/>
      <c r="C103" s="202"/>
      <c r="D103" s="203"/>
      <c r="E103" s="203"/>
      <c r="F103" s="203"/>
      <c r="G103" s="204"/>
      <c r="H103" s="74" t="s">
        <v>10</v>
      </c>
      <c r="I103" s="163" t="s">
        <v>11</v>
      </c>
      <c r="J103" s="164"/>
      <c r="K103" s="165">
        <f>K17</f>
        <v>1852.05</v>
      </c>
      <c r="L103" s="165"/>
      <c r="M103" s="165"/>
      <c r="N103" s="165"/>
      <c r="O103" s="166">
        <f>+'[7]Шуш_3 эт и выше'!O103</f>
        <v>0.0489</v>
      </c>
      <c r="P103" s="166"/>
      <c r="Q103" s="166"/>
      <c r="R103" s="166"/>
      <c r="S103" s="166"/>
      <c r="T103" s="165">
        <f>K103*O103</f>
        <v>90.57</v>
      </c>
      <c r="U103" s="165"/>
      <c r="V103" s="165"/>
      <c r="W103" s="165"/>
      <c r="X103" s="165"/>
      <c r="Y103" s="51">
        <v>0</v>
      </c>
      <c r="Z103" s="50">
        <f t="shared" si="12"/>
        <v>90.57</v>
      </c>
      <c r="AF103" s="158"/>
      <c r="AH103" s="15"/>
      <c r="AI103" s="160"/>
      <c r="AK103" s="162"/>
    </row>
    <row r="104" spans="1:37" ht="12.75" customHeight="1" hidden="1">
      <c r="A104" s="167" t="s">
        <v>7</v>
      </c>
      <c r="B104" s="131"/>
      <c r="C104" s="199" t="s">
        <v>85</v>
      </c>
      <c r="D104" s="200"/>
      <c r="E104" s="200"/>
      <c r="F104" s="200"/>
      <c r="G104" s="201"/>
      <c r="H104" s="74" t="s">
        <v>8</v>
      </c>
      <c r="I104" s="163" t="s">
        <v>9</v>
      </c>
      <c r="J104" s="164"/>
      <c r="K104" s="165">
        <f aca="true" t="shared" si="13" ref="K104:K109">K54</f>
        <v>78.11</v>
      </c>
      <c r="L104" s="165"/>
      <c r="M104" s="165"/>
      <c r="N104" s="165"/>
      <c r="O104" s="193">
        <f>+ROUND('[7]Шуш_3 эт и выше'!O104,2)</f>
        <v>0.77</v>
      </c>
      <c r="P104" s="194"/>
      <c r="Q104" s="194"/>
      <c r="R104" s="194"/>
      <c r="S104" s="195"/>
      <c r="T104" s="165">
        <f>ROUND(K104*O104,2)</f>
        <v>60.14</v>
      </c>
      <c r="U104" s="165"/>
      <c r="V104" s="165"/>
      <c r="W104" s="165"/>
      <c r="X104" s="165"/>
      <c r="Y104" s="49">
        <f>ROUND(T104*$AF$26,2)</f>
        <v>30.07</v>
      </c>
      <c r="Z104" s="50">
        <f t="shared" si="12"/>
        <v>90.21</v>
      </c>
      <c r="AF104" s="157">
        <f>Z104+Z105</f>
        <v>90.21</v>
      </c>
      <c r="AH104" s="15"/>
      <c r="AI104" s="159">
        <v>693.58</v>
      </c>
      <c r="AK104" s="161">
        <f>AF104/AI104</f>
        <v>0.13</v>
      </c>
    </row>
    <row r="105" spans="1:37" ht="12.75" customHeight="1" hidden="1">
      <c r="A105" s="132"/>
      <c r="B105" s="134"/>
      <c r="C105" s="202"/>
      <c r="D105" s="203"/>
      <c r="E105" s="203"/>
      <c r="F105" s="203"/>
      <c r="G105" s="204"/>
      <c r="H105" s="74" t="s">
        <v>10</v>
      </c>
      <c r="I105" s="163" t="s">
        <v>11</v>
      </c>
      <c r="J105" s="164"/>
      <c r="K105" s="165">
        <f t="shared" si="13"/>
        <v>1852.05</v>
      </c>
      <c r="L105" s="165"/>
      <c r="M105" s="165"/>
      <c r="N105" s="165"/>
      <c r="O105" s="166">
        <f>+'[7]Шуш_3 эт и выше'!O105</f>
        <v>0</v>
      </c>
      <c r="P105" s="166"/>
      <c r="Q105" s="166"/>
      <c r="R105" s="166"/>
      <c r="S105" s="166"/>
      <c r="T105" s="165">
        <f>K105*O105</f>
        <v>0</v>
      </c>
      <c r="U105" s="165"/>
      <c r="V105" s="165"/>
      <c r="W105" s="165"/>
      <c r="X105" s="165"/>
      <c r="Y105" s="51">
        <v>0</v>
      </c>
      <c r="Z105" s="50">
        <f t="shared" si="12"/>
        <v>0</v>
      </c>
      <c r="AF105" s="158"/>
      <c r="AH105" s="15"/>
      <c r="AI105" s="160"/>
      <c r="AK105" s="162"/>
    </row>
    <row r="106" spans="1:37" ht="12.75" customHeight="1" hidden="1">
      <c r="A106" s="167" t="s">
        <v>7</v>
      </c>
      <c r="B106" s="131"/>
      <c r="C106" s="199" t="s">
        <v>86</v>
      </c>
      <c r="D106" s="200"/>
      <c r="E106" s="200"/>
      <c r="F106" s="200"/>
      <c r="G106" s="201"/>
      <c r="H106" s="74" t="s">
        <v>8</v>
      </c>
      <c r="I106" s="163" t="s">
        <v>9</v>
      </c>
      <c r="J106" s="164"/>
      <c r="K106" s="165">
        <f t="shared" si="13"/>
        <v>78.11</v>
      </c>
      <c r="L106" s="165"/>
      <c r="M106" s="165"/>
      <c r="N106" s="165"/>
      <c r="O106" s="193">
        <f>+ROUND('[7]Шуш_3 эт и выше'!O106,2)</f>
        <v>0.77</v>
      </c>
      <c r="P106" s="194"/>
      <c r="Q106" s="194"/>
      <c r="R106" s="194"/>
      <c r="S106" s="195"/>
      <c r="T106" s="165">
        <f>ROUND(K106*O106,2)</f>
        <v>60.14</v>
      </c>
      <c r="U106" s="165"/>
      <c r="V106" s="165"/>
      <c r="W106" s="165"/>
      <c r="X106" s="165"/>
      <c r="Y106" s="49">
        <f>ROUND(T106*$AF$26,2)</f>
        <v>30.07</v>
      </c>
      <c r="Z106" s="50">
        <f t="shared" si="12"/>
        <v>90.21</v>
      </c>
      <c r="AF106" s="157">
        <f>Z106+Z107</f>
        <v>188</v>
      </c>
      <c r="AH106" s="15"/>
      <c r="AI106" s="159">
        <v>693.58</v>
      </c>
      <c r="AK106" s="161">
        <f>AF106/AI106</f>
        <v>0.271</v>
      </c>
    </row>
    <row r="107" spans="1:37" ht="12.75" customHeight="1" hidden="1">
      <c r="A107" s="132"/>
      <c r="B107" s="134"/>
      <c r="C107" s="202"/>
      <c r="D107" s="203"/>
      <c r="E107" s="203"/>
      <c r="F107" s="203"/>
      <c r="G107" s="204"/>
      <c r="H107" s="74" t="s">
        <v>10</v>
      </c>
      <c r="I107" s="163" t="s">
        <v>11</v>
      </c>
      <c r="J107" s="164"/>
      <c r="K107" s="165">
        <f t="shared" si="13"/>
        <v>1852.05</v>
      </c>
      <c r="L107" s="165"/>
      <c r="M107" s="165"/>
      <c r="N107" s="165"/>
      <c r="O107" s="166">
        <f>+'[7]Шуш_3 эт и выше'!O107</f>
        <v>0.0528</v>
      </c>
      <c r="P107" s="166"/>
      <c r="Q107" s="166"/>
      <c r="R107" s="166"/>
      <c r="S107" s="166"/>
      <c r="T107" s="165">
        <f>K107*O107</f>
        <v>97.79</v>
      </c>
      <c r="U107" s="165"/>
      <c r="V107" s="165"/>
      <c r="W107" s="165"/>
      <c r="X107" s="165"/>
      <c r="Y107" s="51">
        <v>0</v>
      </c>
      <c r="Z107" s="50">
        <f t="shared" si="12"/>
        <v>97.79</v>
      </c>
      <c r="AF107" s="158"/>
      <c r="AH107" s="15"/>
      <c r="AI107" s="160"/>
      <c r="AK107" s="162"/>
    </row>
    <row r="108" spans="1:37" ht="12.75" customHeight="1" hidden="1">
      <c r="A108" s="167" t="s">
        <v>7</v>
      </c>
      <c r="B108" s="131"/>
      <c r="C108" s="199" t="s">
        <v>87</v>
      </c>
      <c r="D108" s="200"/>
      <c r="E108" s="200"/>
      <c r="F108" s="200"/>
      <c r="G108" s="201"/>
      <c r="H108" s="74" t="s">
        <v>8</v>
      </c>
      <c r="I108" s="163" t="s">
        <v>9</v>
      </c>
      <c r="J108" s="164"/>
      <c r="K108" s="165">
        <f t="shared" si="13"/>
        <v>78.11</v>
      </c>
      <c r="L108" s="165"/>
      <c r="M108" s="165"/>
      <c r="N108" s="165"/>
      <c r="O108" s="193">
        <f>+ROUND('[7]Шуш_3 эт и выше'!O108,2)</f>
        <v>0.77</v>
      </c>
      <c r="P108" s="194"/>
      <c r="Q108" s="194"/>
      <c r="R108" s="194"/>
      <c r="S108" s="195"/>
      <c r="T108" s="165">
        <f>ROUND(K108*O108,2)</f>
        <v>60.14</v>
      </c>
      <c r="U108" s="165"/>
      <c r="V108" s="165"/>
      <c r="W108" s="165"/>
      <c r="X108" s="165"/>
      <c r="Y108" s="49">
        <f>ROUND(T108*$AF$26,2)</f>
        <v>30.07</v>
      </c>
      <c r="Z108" s="50">
        <f t="shared" si="12"/>
        <v>90.21</v>
      </c>
      <c r="AF108" s="157">
        <f>Z108+Z109</f>
        <v>180.78</v>
      </c>
      <c r="AH108" s="15"/>
      <c r="AI108" s="159">
        <v>693.58</v>
      </c>
      <c r="AK108" s="161">
        <f>AF108/AI108</f>
        <v>0.261</v>
      </c>
    </row>
    <row r="109" spans="1:37" ht="12.75" customHeight="1" hidden="1">
      <c r="A109" s="132"/>
      <c r="B109" s="134"/>
      <c r="C109" s="202"/>
      <c r="D109" s="203"/>
      <c r="E109" s="203"/>
      <c r="F109" s="203"/>
      <c r="G109" s="204"/>
      <c r="H109" s="74" t="s">
        <v>10</v>
      </c>
      <c r="I109" s="163" t="s">
        <v>11</v>
      </c>
      <c r="J109" s="164"/>
      <c r="K109" s="165">
        <f t="shared" si="13"/>
        <v>1852.05</v>
      </c>
      <c r="L109" s="165"/>
      <c r="M109" s="165"/>
      <c r="N109" s="165"/>
      <c r="O109" s="166">
        <f>+'[7]Шуш_3 эт и выше'!O109</f>
        <v>0.0489</v>
      </c>
      <c r="P109" s="166"/>
      <c r="Q109" s="166"/>
      <c r="R109" s="166"/>
      <c r="S109" s="166"/>
      <c r="T109" s="165">
        <f>K109*O109</f>
        <v>90.57</v>
      </c>
      <c r="U109" s="165"/>
      <c r="V109" s="165"/>
      <c r="W109" s="165"/>
      <c r="X109" s="165"/>
      <c r="Y109" s="51">
        <v>0</v>
      </c>
      <c r="Z109" s="50">
        <f t="shared" si="12"/>
        <v>90.57</v>
      </c>
      <c r="AF109" s="158"/>
      <c r="AH109" s="15"/>
      <c r="AI109" s="160"/>
      <c r="AK109" s="162"/>
    </row>
    <row r="110" spans="4:34" ht="12.75" hidden="1">
      <c r="D110" s="61"/>
      <c r="E110" s="61"/>
      <c r="F110" s="61"/>
      <c r="G110" s="61"/>
      <c r="H110" s="61"/>
      <c r="I110" s="61"/>
      <c r="J110" s="61"/>
      <c r="AH110" s="15"/>
    </row>
    <row r="111" spans="1:32" s="24" customFormat="1" ht="29.25" customHeight="1" hidden="1">
      <c r="A111" s="174" t="s">
        <v>47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</row>
    <row r="112" spans="1:34" ht="51" customHeight="1" hidden="1">
      <c r="A112" s="184" t="s">
        <v>4</v>
      </c>
      <c r="B112" s="185"/>
      <c r="C112" s="186" t="s">
        <v>28</v>
      </c>
      <c r="D112" s="187"/>
      <c r="E112" s="187"/>
      <c r="F112" s="187"/>
      <c r="G112" s="187"/>
      <c r="H112" s="188"/>
      <c r="I112" s="189" t="s">
        <v>5</v>
      </c>
      <c r="J112" s="189"/>
      <c r="K112" s="189" t="s">
        <v>29</v>
      </c>
      <c r="L112" s="189"/>
      <c r="M112" s="189"/>
      <c r="N112" s="189"/>
      <c r="O112" s="189" t="str">
        <f>+O100</f>
        <v>Норматив
 горячей воды
куб.м. ** Гкал/куб.м</v>
      </c>
      <c r="P112" s="189"/>
      <c r="Q112" s="189"/>
      <c r="R112" s="189"/>
      <c r="S112" s="189"/>
      <c r="T112" s="189" t="s">
        <v>77</v>
      </c>
      <c r="U112" s="189"/>
      <c r="V112" s="189"/>
      <c r="W112" s="189"/>
      <c r="X112" s="189"/>
      <c r="Y112" s="48" t="s">
        <v>78</v>
      </c>
      <c r="Z112" s="48" t="s">
        <v>79</v>
      </c>
      <c r="AH112" s="15"/>
    </row>
    <row r="113" spans="1:37" ht="12.75" customHeight="1" hidden="1">
      <c r="A113" s="176">
        <v>1</v>
      </c>
      <c r="B113" s="177"/>
      <c r="C113" s="176">
        <v>2</v>
      </c>
      <c r="D113" s="178"/>
      <c r="E113" s="178"/>
      <c r="F113" s="178"/>
      <c r="G113" s="178"/>
      <c r="H113" s="177"/>
      <c r="I113" s="179">
        <v>3</v>
      </c>
      <c r="J113" s="179"/>
      <c r="K113" s="179">
        <v>4</v>
      </c>
      <c r="L113" s="179"/>
      <c r="M113" s="179"/>
      <c r="N113" s="179"/>
      <c r="O113" s="179">
        <v>5</v>
      </c>
      <c r="P113" s="179"/>
      <c r="Q113" s="179"/>
      <c r="R113" s="179"/>
      <c r="S113" s="179"/>
      <c r="T113" s="180">
        <v>6</v>
      </c>
      <c r="U113" s="181"/>
      <c r="V113" s="181"/>
      <c r="W113" s="181"/>
      <c r="X113" s="182"/>
      <c r="Y113" s="45">
        <v>7</v>
      </c>
      <c r="Z113" s="45">
        <v>8</v>
      </c>
      <c r="AH113" s="15"/>
      <c r="AI113" s="14"/>
      <c r="AK113" s="14"/>
    </row>
    <row r="114" spans="1:37" ht="12.75" customHeight="1" hidden="1">
      <c r="A114" s="167" t="s">
        <v>7</v>
      </c>
      <c r="B114" s="131"/>
      <c r="C114" s="199" t="s">
        <v>84</v>
      </c>
      <c r="D114" s="200"/>
      <c r="E114" s="200"/>
      <c r="F114" s="200"/>
      <c r="G114" s="201"/>
      <c r="H114" s="74" t="s">
        <v>8</v>
      </c>
      <c r="I114" s="163" t="s">
        <v>9</v>
      </c>
      <c r="J114" s="164"/>
      <c r="K114" s="165">
        <f>K16</f>
        <v>78.11</v>
      </c>
      <c r="L114" s="165"/>
      <c r="M114" s="165"/>
      <c r="N114" s="165"/>
      <c r="O114" s="193">
        <f>+ROUND('[7]Шуш_3 эт и выше'!O114,2)</f>
        <v>1.24</v>
      </c>
      <c r="P114" s="194"/>
      <c r="Q114" s="194"/>
      <c r="R114" s="194"/>
      <c r="S114" s="195"/>
      <c r="T114" s="165">
        <f>ROUND(K114*O114,2)</f>
        <v>96.86</v>
      </c>
      <c r="U114" s="165"/>
      <c r="V114" s="165"/>
      <c r="W114" s="165"/>
      <c r="X114" s="165"/>
      <c r="Y114" s="49">
        <f>ROUND(T114*$AF$26,2)</f>
        <v>48.43</v>
      </c>
      <c r="Z114" s="50">
        <f aca="true" t="shared" si="14" ref="Z114:Z121">+T114+Y114</f>
        <v>145.29</v>
      </c>
      <c r="AF114" s="157">
        <f>Z114+Z115</f>
        <v>291.05</v>
      </c>
      <c r="AH114" s="15"/>
      <c r="AI114" s="159">
        <v>155.6</v>
      </c>
      <c r="AK114" s="161">
        <f>AF114/AI114</f>
        <v>1.871</v>
      </c>
    </row>
    <row r="115" spans="1:37" ht="12.75" customHeight="1" hidden="1">
      <c r="A115" s="132"/>
      <c r="B115" s="134"/>
      <c r="C115" s="202"/>
      <c r="D115" s="203"/>
      <c r="E115" s="203"/>
      <c r="F115" s="203"/>
      <c r="G115" s="204"/>
      <c r="H115" s="74" t="s">
        <v>10</v>
      </c>
      <c r="I115" s="163" t="s">
        <v>11</v>
      </c>
      <c r="J115" s="164"/>
      <c r="K115" s="165">
        <f>K17</f>
        <v>1852.05</v>
      </c>
      <c r="L115" s="165"/>
      <c r="M115" s="165"/>
      <c r="N115" s="165"/>
      <c r="O115" s="166">
        <f>+'[7]Шуш_3 эт и выше'!O115</f>
        <v>0.0787</v>
      </c>
      <c r="P115" s="166"/>
      <c r="Q115" s="166"/>
      <c r="R115" s="166"/>
      <c r="S115" s="166"/>
      <c r="T115" s="165">
        <f>K115*O115</f>
        <v>145.76</v>
      </c>
      <c r="U115" s="165"/>
      <c r="V115" s="165"/>
      <c r="W115" s="165"/>
      <c r="X115" s="165"/>
      <c r="Y115" s="51">
        <v>0</v>
      </c>
      <c r="Z115" s="50">
        <f t="shared" si="14"/>
        <v>145.76</v>
      </c>
      <c r="AF115" s="158"/>
      <c r="AH115" s="15"/>
      <c r="AI115" s="160"/>
      <c r="AK115" s="162"/>
    </row>
    <row r="116" spans="1:37" ht="12.75" customHeight="1" hidden="1">
      <c r="A116" s="167" t="s">
        <v>7</v>
      </c>
      <c r="B116" s="131"/>
      <c r="C116" s="199" t="s">
        <v>85</v>
      </c>
      <c r="D116" s="200"/>
      <c r="E116" s="200"/>
      <c r="F116" s="200"/>
      <c r="G116" s="201"/>
      <c r="H116" s="74" t="s">
        <v>8</v>
      </c>
      <c r="I116" s="163" t="s">
        <v>9</v>
      </c>
      <c r="J116" s="164"/>
      <c r="K116" s="165">
        <f aca="true" t="shared" si="15" ref="K116:K121">K66</f>
        <v>78.11</v>
      </c>
      <c r="L116" s="165"/>
      <c r="M116" s="165"/>
      <c r="N116" s="165"/>
      <c r="O116" s="193">
        <f>+ROUND('[7]Шуш_3 эт и выше'!O116,2)</f>
        <v>1.24</v>
      </c>
      <c r="P116" s="194"/>
      <c r="Q116" s="194"/>
      <c r="R116" s="194"/>
      <c r="S116" s="195"/>
      <c r="T116" s="165">
        <f>ROUND(K116*O116,2)</f>
        <v>96.86</v>
      </c>
      <c r="U116" s="165"/>
      <c r="V116" s="165"/>
      <c r="W116" s="165"/>
      <c r="X116" s="165"/>
      <c r="Y116" s="49">
        <f>ROUND(T116*$AF$26,2)</f>
        <v>48.43</v>
      </c>
      <c r="Z116" s="50">
        <f t="shared" si="14"/>
        <v>145.29</v>
      </c>
      <c r="AF116" s="157">
        <f>Z116+Z117</f>
        <v>145.29</v>
      </c>
      <c r="AH116" s="15"/>
      <c r="AI116" s="159">
        <v>693.58</v>
      </c>
      <c r="AK116" s="161">
        <f>AF116/AI116</f>
        <v>0.209</v>
      </c>
    </row>
    <row r="117" spans="1:37" ht="12.75" customHeight="1" hidden="1">
      <c r="A117" s="132"/>
      <c r="B117" s="134"/>
      <c r="C117" s="202"/>
      <c r="D117" s="203"/>
      <c r="E117" s="203"/>
      <c r="F117" s="203"/>
      <c r="G117" s="204"/>
      <c r="H117" s="74" t="s">
        <v>10</v>
      </c>
      <c r="I117" s="163" t="s">
        <v>11</v>
      </c>
      <c r="J117" s="164"/>
      <c r="K117" s="165">
        <f t="shared" si="15"/>
        <v>1852.05</v>
      </c>
      <c r="L117" s="165"/>
      <c r="M117" s="165"/>
      <c r="N117" s="165"/>
      <c r="O117" s="166">
        <f>+'[7]Шуш_3 эт и выше'!O117</f>
        <v>0</v>
      </c>
      <c r="P117" s="166"/>
      <c r="Q117" s="166"/>
      <c r="R117" s="166"/>
      <c r="S117" s="166"/>
      <c r="T117" s="165">
        <f>K117*O117</f>
        <v>0</v>
      </c>
      <c r="U117" s="165"/>
      <c r="V117" s="165"/>
      <c r="W117" s="165"/>
      <c r="X117" s="165"/>
      <c r="Y117" s="51">
        <v>0</v>
      </c>
      <c r="Z117" s="50">
        <f t="shared" si="14"/>
        <v>0</v>
      </c>
      <c r="AF117" s="158"/>
      <c r="AH117" s="15"/>
      <c r="AI117" s="160"/>
      <c r="AK117" s="162"/>
    </row>
    <row r="118" spans="1:37" ht="12.75" customHeight="1" hidden="1">
      <c r="A118" s="167" t="s">
        <v>7</v>
      </c>
      <c r="B118" s="131"/>
      <c r="C118" s="199" t="s">
        <v>86</v>
      </c>
      <c r="D118" s="200"/>
      <c r="E118" s="200"/>
      <c r="F118" s="200"/>
      <c r="G118" s="201"/>
      <c r="H118" s="74" t="s">
        <v>8</v>
      </c>
      <c r="I118" s="163" t="s">
        <v>9</v>
      </c>
      <c r="J118" s="164"/>
      <c r="K118" s="165">
        <f t="shared" si="15"/>
        <v>78.11</v>
      </c>
      <c r="L118" s="165"/>
      <c r="M118" s="165"/>
      <c r="N118" s="165"/>
      <c r="O118" s="193">
        <f>+ROUND('[7]Шуш_3 эт и выше'!O118,2)</f>
        <v>1.24</v>
      </c>
      <c r="P118" s="194"/>
      <c r="Q118" s="194"/>
      <c r="R118" s="194"/>
      <c r="S118" s="195"/>
      <c r="T118" s="165">
        <f>ROUND(K118*O118,2)</f>
        <v>96.86</v>
      </c>
      <c r="U118" s="165"/>
      <c r="V118" s="165"/>
      <c r="W118" s="165"/>
      <c r="X118" s="165"/>
      <c r="Y118" s="49">
        <f>ROUND(T118*$AF$26,2)</f>
        <v>48.43</v>
      </c>
      <c r="Z118" s="50">
        <f t="shared" si="14"/>
        <v>145.29</v>
      </c>
      <c r="AF118" s="157">
        <f>Z118+Z119</f>
        <v>302.9</v>
      </c>
      <c r="AH118" s="15"/>
      <c r="AI118" s="159">
        <v>693.58</v>
      </c>
      <c r="AK118" s="161">
        <f>AF118/AI118</f>
        <v>0.437</v>
      </c>
    </row>
    <row r="119" spans="1:37" ht="12.75" customHeight="1" hidden="1">
      <c r="A119" s="132"/>
      <c r="B119" s="134"/>
      <c r="C119" s="202"/>
      <c r="D119" s="203"/>
      <c r="E119" s="203"/>
      <c r="F119" s="203"/>
      <c r="G119" s="204"/>
      <c r="H119" s="74" t="s">
        <v>10</v>
      </c>
      <c r="I119" s="163" t="s">
        <v>11</v>
      </c>
      <c r="J119" s="164"/>
      <c r="K119" s="165">
        <f t="shared" si="15"/>
        <v>1852.05</v>
      </c>
      <c r="L119" s="165"/>
      <c r="M119" s="165"/>
      <c r="N119" s="165"/>
      <c r="O119" s="166">
        <f>+'[7]Шуш_3 эт и выше'!O119</f>
        <v>0.0851</v>
      </c>
      <c r="P119" s="166"/>
      <c r="Q119" s="166"/>
      <c r="R119" s="166"/>
      <c r="S119" s="166"/>
      <c r="T119" s="165">
        <f>K119*O119</f>
        <v>157.61</v>
      </c>
      <c r="U119" s="165"/>
      <c r="V119" s="165"/>
      <c r="W119" s="165"/>
      <c r="X119" s="165"/>
      <c r="Y119" s="51">
        <v>0</v>
      </c>
      <c r="Z119" s="50">
        <f t="shared" si="14"/>
        <v>157.61</v>
      </c>
      <c r="AF119" s="158"/>
      <c r="AH119" s="15"/>
      <c r="AI119" s="160"/>
      <c r="AK119" s="162"/>
    </row>
    <row r="120" spans="1:37" ht="12.75" customHeight="1" hidden="1">
      <c r="A120" s="167" t="s">
        <v>7</v>
      </c>
      <c r="B120" s="131"/>
      <c r="C120" s="199" t="s">
        <v>87</v>
      </c>
      <c r="D120" s="200"/>
      <c r="E120" s="200"/>
      <c r="F120" s="200"/>
      <c r="G120" s="201"/>
      <c r="H120" s="74" t="s">
        <v>8</v>
      </c>
      <c r="I120" s="163" t="s">
        <v>9</v>
      </c>
      <c r="J120" s="164"/>
      <c r="K120" s="165">
        <f t="shared" si="15"/>
        <v>78.11</v>
      </c>
      <c r="L120" s="165"/>
      <c r="M120" s="165"/>
      <c r="N120" s="165"/>
      <c r="O120" s="193">
        <f>+ROUND('[7]Шуш_3 эт и выше'!O120,2)</f>
        <v>1.24</v>
      </c>
      <c r="P120" s="194"/>
      <c r="Q120" s="194"/>
      <c r="R120" s="194"/>
      <c r="S120" s="195"/>
      <c r="T120" s="165">
        <f>ROUND(K120*O120,2)</f>
        <v>96.86</v>
      </c>
      <c r="U120" s="165"/>
      <c r="V120" s="165"/>
      <c r="W120" s="165"/>
      <c r="X120" s="165"/>
      <c r="Y120" s="49">
        <f>ROUND(T120*$AF$26,2)</f>
        <v>48.43</v>
      </c>
      <c r="Z120" s="50">
        <f t="shared" si="14"/>
        <v>145.29</v>
      </c>
      <c r="AF120" s="157">
        <f>Z120+Z121</f>
        <v>291.05</v>
      </c>
      <c r="AH120" s="15"/>
      <c r="AI120" s="159">
        <v>693.58</v>
      </c>
      <c r="AK120" s="161">
        <f>AF120/AI120</f>
        <v>0.42</v>
      </c>
    </row>
    <row r="121" spans="1:37" ht="12.75" customHeight="1" hidden="1">
      <c r="A121" s="132"/>
      <c r="B121" s="134"/>
      <c r="C121" s="202"/>
      <c r="D121" s="203"/>
      <c r="E121" s="203"/>
      <c r="F121" s="203"/>
      <c r="G121" s="204"/>
      <c r="H121" s="74" t="s">
        <v>10</v>
      </c>
      <c r="I121" s="163" t="s">
        <v>11</v>
      </c>
      <c r="J121" s="164"/>
      <c r="K121" s="165">
        <f t="shared" si="15"/>
        <v>1852.05</v>
      </c>
      <c r="L121" s="165"/>
      <c r="M121" s="165"/>
      <c r="N121" s="165"/>
      <c r="O121" s="166">
        <f>+'[7]Шуш_3 эт и выше'!O121</f>
        <v>0.0787</v>
      </c>
      <c r="P121" s="166"/>
      <c r="Q121" s="166"/>
      <c r="R121" s="166"/>
      <c r="S121" s="166"/>
      <c r="T121" s="165">
        <f>K121*O121</f>
        <v>145.76</v>
      </c>
      <c r="U121" s="165"/>
      <c r="V121" s="165"/>
      <c r="W121" s="165"/>
      <c r="X121" s="165"/>
      <c r="Y121" s="51">
        <v>0</v>
      </c>
      <c r="Z121" s="50">
        <f t="shared" si="14"/>
        <v>145.76</v>
      </c>
      <c r="AF121" s="158"/>
      <c r="AH121" s="15"/>
      <c r="AI121" s="160"/>
      <c r="AK121" s="162"/>
    </row>
    <row r="122" spans="4:34" ht="12.75" hidden="1">
      <c r="D122" s="61"/>
      <c r="E122" s="61"/>
      <c r="F122" s="61"/>
      <c r="G122" s="61"/>
      <c r="H122" s="61"/>
      <c r="I122" s="61"/>
      <c r="J122" s="61"/>
      <c r="AH122" s="15"/>
    </row>
    <row r="123" spans="1:32" s="24" customFormat="1" ht="26.25" customHeight="1">
      <c r="A123" s="174" t="s">
        <v>48</v>
      </c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</row>
    <row r="124" spans="1:34" ht="51" customHeight="1" hidden="1">
      <c r="A124" s="184" t="s">
        <v>4</v>
      </c>
      <c r="B124" s="185"/>
      <c r="C124" s="186" t="s">
        <v>28</v>
      </c>
      <c r="D124" s="187"/>
      <c r="E124" s="187"/>
      <c r="F124" s="187"/>
      <c r="G124" s="187"/>
      <c r="H124" s="188"/>
      <c r="I124" s="189" t="s">
        <v>5</v>
      </c>
      <c r="J124" s="189"/>
      <c r="K124" s="189" t="s">
        <v>29</v>
      </c>
      <c r="L124" s="189"/>
      <c r="M124" s="189"/>
      <c r="N124" s="189"/>
      <c r="O124" s="189" t="str">
        <f>+O112</f>
        <v>Норматив
 горячей воды
куб.м. ** Гкал/куб.м</v>
      </c>
      <c r="P124" s="189"/>
      <c r="Q124" s="189"/>
      <c r="R124" s="189"/>
      <c r="S124" s="189"/>
      <c r="T124" s="189" t="s">
        <v>77</v>
      </c>
      <c r="U124" s="189"/>
      <c r="V124" s="189"/>
      <c r="W124" s="189"/>
      <c r="X124" s="189"/>
      <c r="Y124" s="48" t="s">
        <v>78</v>
      </c>
      <c r="Z124" s="48" t="s">
        <v>79</v>
      </c>
      <c r="AH124" s="15"/>
    </row>
    <row r="125" spans="1:37" ht="12.75" customHeight="1" hidden="1">
      <c r="A125" s="176">
        <v>1</v>
      </c>
      <c r="B125" s="177"/>
      <c r="C125" s="176">
        <v>2</v>
      </c>
      <c r="D125" s="178"/>
      <c r="E125" s="178"/>
      <c r="F125" s="178"/>
      <c r="G125" s="178"/>
      <c r="H125" s="177"/>
      <c r="I125" s="179">
        <v>3</v>
      </c>
      <c r="J125" s="179"/>
      <c r="K125" s="179">
        <v>4</v>
      </c>
      <c r="L125" s="179"/>
      <c r="M125" s="179"/>
      <c r="N125" s="179"/>
      <c r="O125" s="179">
        <v>5</v>
      </c>
      <c r="P125" s="179"/>
      <c r="Q125" s="179"/>
      <c r="R125" s="179"/>
      <c r="S125" s="179"/>
      <c r="T125" s="180">
        <v>6</v>
      </c>
      <c r="U125" s="181"/>
      <c r="V125" s="181"/>
      <c r="W125" s="181"/>
      <c r="X125" s="182"/>
      <c r="Y125" s="45">
        <v>7</v>
      </c>
      <c r="Z125" s="45">
        <v>8</v>
      </c>
      <c r="AH125" s="15"/>
      <c r="AI125" s="14"/>
      <c r="AK125" s="14"/>
    </row>
    <row r="126" spans="1:37" ht="12.75" customHeight="1" hidden="1">
      <c r="A126" s="167" t="s">
        <v>7</v>
      </c>
      <c r="B126" s="131"/>
      <c r="C126" s="199" t="s">
        <v>84</v>
      </c>
      <c r="D126" s="200"/>
      <c r="E126" s="200"/>
      <c r="F126" s="200"/>
      <c r="G126" s="201"/>
      <c r="H126" s="74" t="s">
        <v>8</v>
      </c>
      <c r="I126" s="163" t="s">
        <v>9</v>
      </c>
      <c r="J126" s="164"/>
      <c r="K126" s="165">
        <f>K16</f>
        <v>78.11</v>
      </c>
      <c r="L126" s="165"/>
      <c r="M126" s="165"/>
      <c r="N126" s="165"/>
      <c r="O126" s="193">
        <f>+ROUND('[7]Шуш_3 эт и выше'!O126,2)</f>
        <v>0.55</v>
      </c>
      <c r="P126" s="194"/>
      <c r="Q126" s="194"/>
      <c r="R126" s="194"/>
      <c r="S126" s="195"/>
      <c r="T126" s="165">
        <f>ROUND(K126*O126,2)</f>
        <v>42.96</v>
      </c>
      <c r="U126" s="165"/>
      <c r="V126" s="165"/>
      <c r="W126" s="165"/>
      <c r="X126" s="165"/>
      <c r="Y126" s="49">
        <f>ROUND(T126*$AF$26,2)</f>
        <v>21.48</v>
      </c>
      <c r="Z126" s="50">
        <f aca="true" t="shared" si="16" ref="Z126:Z133">+T126+Y126</f>
        <v>64.44</v>
      </c>
      <c r="AF126" s="157">
        <f>Z126+Z127</f>
        <v>129.08</v>
      </c>
      <c r="AH126" s="15"/>
      <c r="AI126" s="159">
        <v>155.6</v>
      </c>
      <c r="AK126" s="161">
        <f>AF126/AI126</f>
        <v>0.83</v>
      </c>
    </row>
    <row r="127" spans="1:37" ht="12.75" customHeight="1" hidden="1">
      <c r="A127" s="132"/>
      <c r="B127" s="134"/>
      <c r="C127" s="202"/>
      <c r="D127" s="203"/>
      <c r="E127" s="203"/>
      <c r="F127" s="203"/>
      <c r="G127" s="204"/>
      <c r="H127" s="74" t="s">
        <v>10</v>
      </c>
      <c r="I127" s="163" t="s">
        <v>11</v>
      </c>
      <c r="J127" s="164"/>
      <c r="K127" s="165">
        <f>K17</f>
        <v>1852.05</v>
      </c>
      <c r="L127" s="165"/>
      <c r="M127" s="165"/>
      <c r="N127" s="165"/>
      <c r="O127" s="166">
        <f>+'[7]Шуш_3 эт и выше'!O127</f>
        <v>0.0349</v>
      </c>
      <c r="P127" s="166"/>
      <c r="Q127" s="166"/>
      <c r="R127" s="166"/>
      <c r="S127" s="166"/>
      <c r="T127" s="165">
        <f>K127*O127</f>
        <v>64.64</v>
      </c>
      <c r="U127" s="165"/>
      <c r="V127" s="165"/>
      <c r="W127" s="165"/>
      <c r="X127" s="165"/>
      <c r="Y127" s="51">
        <v>0</v>
      </c>
      <c r="Z127" s="50">
        <f t="shared" si="16"/>
        <v>64.64</v>
      </c>
      <c r="AF127" s="158"/>
      <c r="AH127" s="15"/>
      <c r="AI127" s="160"/>
      <c r="AK127" s="162"/>
    </row>
    <row r="128" spans="1:37" ht="12.75" customHeight="1" hidden="1">
      <c r="A128" s="167" t="s">
        <v>7</v>
      </c>
      <c r="B128" s="131"/>
      <c r="C128" s="199" t="s">
        <v>85</v>
      </c>
      <c r="D128" s="200"/>
      <c r="E128" s="200"/>
      <c r="F128" s="200"/>
      <c r="G128" s="201"/>
      <c r="H128" s="74" t="s">
        <v>8</v>
      </c>
      <c r="I128" s="163" t="s">
        <v>9</v>
      </c>
      <c r="J128" s="164"/>
      <c r="K128" s="165">
        <f aca="true" t="shared" si="17" ref="K128:K133">K78</f>
        <v>78.11</v>
      </c>
      <c r="L128" s="165"/>
      <c r="M128" s="165"/>
      <c r="N128" s="165"/>
      <c r="O128" s="193">
        <f>+ROUND('[7]Шуш_3 эт и выше'!O128,2)</f>
        <v>0.55</v>
      </c>
      <c r="P128" s="194"/>
      <c r="Q128" s="194"/>
      <c r="R128" s="194"/>
      <c r="S128" s="195"/>
      <c r="T128" s="165">
        <f>ROUND(K128*O128,2)</f>
        <v>42.96</v>
      </c>
      <c r="U128" s="165"/>
      <c r="V128" s="165"/>
      <c r="W128" s="165"/>
      <c r="X128" s="165"/>
      <c r="Y128" s="49">
        <f>ROUND(T128*$AF$26,2)</f>
        <v>21.48</v>
      </c>
      <c r="Z128" s="50">
        <f t="shared" si="16"/>
        <v>64.44</v>
      </c>
      <c r="AF128" s="157">
        <f>Z128+Z129</f>
        <v>64.44</v>
      </c>
      <c r="AH128" s="15"/>
      <c r="AI128" s="159">
        <v>693.58</v>
      </c>
      <c r="AK128" s="161">
        <f>AF128/AI128</f>
        <v>0.093</v>
      </c>
    </row>
    <row r="129" spans="1:37" ht="12.75" customHeight="1" hidden="1">
      <c r="A129" s="132"/>
      <c r="B129" s="134"/>
      <c r="C129" s="202"/>
      <c r="D129" s="203"/>
      <c r="E129" s="203"/>
      <c r="F129" s="203"/>
      <c r="G129" s="204"/>
      <c r="H129" s="74" t="s">
        <v>10</v>
      </c>
      <c r="I129" s="163" t="s">
        <v>11</v>
      </c>
      <c r="J129" s="164"/>
      <c r="K129" s="165">
        <f t="shared" si="17"/>
        <v>1852.05</v>
      </c>
      <c r="L129" s="165"/>
      <c r="M129" s="165"/>
      <c r="N129" s="165"/>
      <c r="O129" s="166">
        <f>+'[7]Шуш_3 эт и выше'!O129</f>
        <v>0</v>
      </c>
      <c r="P129" s="166"/>
      <c r="Q129" s="166"/>
      <c r="R129" s="166"/>
      <c r="S129" s="166"/>
      <c r="T129" s="165">
        <f>K129*O129</f>
        <v>0</v>
      </c>
      <c r="U129" s="165"/>
      <c r="V129" s="165"/>
      <c r="W129" s="165"/>
      <c r="X129" s="165"/>
      <c r="Y129" s="51">
        <v>0</v>
      </c>
      <c r="Z129" s="50">
        <f t="shared" si="16"/>
        <v>0</v>
      </c>
      <c r="AF129" s="158"/>
      <c r="AH129" s="15"/>
      <c r="AI129" s="160"/>
      <c r="AK129" s="162"/>
    </row>
    <row r="130" spans="1:37" ht="12.75" customHeight="1">
      <c r="A130" s="167" t="s">
        <v>7</v>
      </c>
      <c r="B130" s="131"/>
      <c r="C130" s="199" t="s">
        <v>86</v>
      </c>
      <c r="D130" s="200"/>
      <c r="E130" s="200"/>
      <c r="F130" s="200"/>
      <c r="G130" s="201"/>
      <c r="H130" s="74" t="s">
        <v>8</v>
      </c>
      <c r="I130" s="163" t="s">
        <v>9</v>
      </c>
      <c r="J130" s="164"/>
      <c r="K130" s="165">
        <f t="shared" si="17"/>
        <v>78.11</v>
      </c>
      <c r="L130" s="165"/>
      <c r="M130" s="165"/>
      <c r="N130" s="165"/>
      <c r="O130" s="190">
        <f>+ROUND('[7]Шуш_3 эт и выше'!O130,2)</f>
        <v>0.55</v>
      </c>
      <c r="P130" s="191"/>
      <c r="Q130" s="191"/>
      <c r="R130" s="191"/>
      <c r="S130" s="192"/>
      <c r="T130" s="165">
        <f>ROUND(K130*O130,2)</f>
        <v>42.96</v>
      </c>
      <c r="U130" s="165"/>
      <c r="V130" s="165"/>
      <c r="W130" s="165"/>
      <c r="X130" s="165"/>
      <c r="Y130" s="49">
        <f>ROUND(T130*$AF$26,2)</f>
        <v>21.48</v>
      </c>
      <c r="Z130" s="83">
        <f t="shared" si="16"/>
        <v>64.44</v>
      </c>
      <c r="AF130" s="157">
        <f>Z130+Z131</f>
        <v>134.26</v>
      </c>
      <c r="AH130" s="15"/>
      <c r="AI130" s="159">
        <v>693.58</v>
      </c>
      <c r="AK130" s="161">
        <f>AF130/AI130</f>
        <v>0.194</v>
      </c>
    </row>
    <row r="131" spans="1:37" ht="12.75" customHeight="1">
      <c r="A131" s="132"/>
      <c r="B131" s="134"/>
      <c r="C131" s="202"/>
      <c r="D131" s="203"/>
      <c r="E131" s="203"/>
      <c r="F131" s="203"/>
      <c r="G131" s="204"/>
      <c r="H131" s="74" t="s">
        <v>10</v>
      </c>
      <c r="I131" s="163" t="s">
        <v>11</v>
      </c>
      <c r="J131" s="164"/>
      <c r="K131" s="165">
        <f t="shared" si="17"/>
        <v>1852.05</v>
      </c>
      <c r="L131" s="165"/>
      <c r="M131" s="165"/>
      <c r="N131" s="165"/>
      <c r="O131" s="166">
        <f>+'[7]Шуш_3 эт и выше'!O131</f>
        <v>0.0377</v>
      </c>
      <c r="P131" s="166"/>
      <c r="Q131" s="166"/>
      <c r="R131" s="166"/>
      <c r="S131" s="166"/>
      <c r="T131" s="165">
        <f>K131*O131</f>
        <v>69.82</v>
      </c>
      <c r="U131" s="165"/>
      <c r="V131" s="165"/>
      <c r="W131" s="165"/>
      <c r="X131" s="165"/>
      <c r="Y131" s="51">
        <v>0</v>
      </c>
      <c r="Z131" s="83">
        <f t="shared" si="16"/>
        <v>69.82</v>
      </c>
      <c r="AF131" s="158"/>
      <c r="AH131" s="15"/>
      <c r="AI131" s="160"/>
      <c r="AK131" s="162"/>
    </row>
    <row r="132" spans="1:37" ht="12.75" customHeight="1">
      <c r="A132" s="167" t="s">
        <v>7</v>
      </c>
      <c r="B132" s="131"/>
      <c r="C132" s="199" t="s">
        <v>87</v>
      </c>
      <c r="D132" s="200"/>
      <c r="E132" s="200"/>
      <c r="F132" s="200"/>
      <c r="G132" s="201"/>
      <c r="H132" s="74" t="s">
        <v>8</v>
      </c>
      <c r="I132" s="163" t="s">
        <v>9</v>
      </c>
      <c r="J132" s="164"/>
      <c r="K132" s="165">
        <f t="shared" si="17"/>
        <v>78.11</v>
      </c>
      <c r="L132" s="165"/>
      <c r="M132" s="165"/>
      <c r="N132" s="165"/>
      <c r="O132" s="190">
        <f>+ROUND('[7]Шуш_3 эт и выше'!O132,2)</f>
        <v>0.55</v>
      </c>
      <c r="P132" s="191"/>
      <c r="Q132" s="191"/>
      <c r="R132" s="191"/>
      <c r="S132" s="192"/>
      <c r="T132" s="165">
        <f>ROUND(K132*O132,2)</f>
        <v>42.96</v>
      </c>
      <c r="U132" s="165"/>
      <c r="V132" s="165"/>
      <c r="W132" s="165"/>
      <c r="X132" s="165"/>
      <c r="Y132" s="49">
        <f>ROUND(T132*$AF$26,2)</f>
        <v>21.48</v>
      </c>
      <c r="Z132" s="83">
        <f t="shared" si="16"/>
        <v>64.44</v>
      </c>
      <c r="AF132" s="157">
        <f>Z132+Z133</f>
        <v>129.08</v>
      </c>
      <c r="AH132" s="15"/>
      <c r="AI132" s="159">
        <v>693.58</v>
      </c>
      <c r="AK132" s="161">
        <f>AF132/AI132</f>
        <v>0.186</v>
      </c>
    </row>
    <row r="133" spans="1:37" ht="12.75" customHeight="1">
      <c r="A133" s="132"/>
      <c r="B133" s="134"/>
      <c r="C133" s="202"/>
      <c r="D133" s="203"/>
      <c r="E133" s="203"/>
      <c r="F133" s="203"/>
      <c r="G133" s="204"/>
      <c r="H133" s="74" t="s">
        <v>10</v>
      </c>
      <c r="I133" s="163" t="s">
        <v>11</v>
      </c>
      <c r="J133" s="164"/>
      <c r="K133" s="165">
        <f t="shared" si="17"/>
        <v>1852.05</v>
      </c>
      <c r="L133" s="165"/>
      <c r="M133" s="165"/>
      <c r="N133" s="165"/>
      <c r="O133" s="166">
        <f>+'[7]Шуш_3 эт и выше'!O133</f>
        <v>0.0349</v>
      </c>
      <c r="P133" s="166"/>
      <c r="Q133" s="166"/>
      <c r="R133" s="166"/>
      <c r="S133" s="166"/>
      <c r="T133" s="165">
        <f>K133*O133</f>
        <v>64.64</v>
      </c>
      <c r="U133" s="165"/>
      <c r="V133" s="165"/>
      <c r="W133" s="165"/>
      <c r="X133" s="165"/>
      <c r="Y133" s="51">
        <v>0</v>
      </c>
      <c r="Z133" s="83">
        <f t="shared" si="16"/>
        <v>64.64</v>
      </c>
      <c r="AF133" s="158"/>
      <c r="AH133" s="15"/>
      <c r="AI133" s="160"/>
      <c r="AK133" s="162"/>
    </row>
    <row r="134" spans="4:34" ht="6" customHeight="1">
      <c r="D134" s="61"/>
      <c r="E134" s="61"/>
      <c r="F134" s="61"/>
      <c r="G134" s="61"/>
      <c r="H134" s="61"/>
      <c r="I134" s="61"/>
      <c r="J134" s="61"/>
      <c r="AH134" s="15"/>
    </row>
    <row r="135" spans="1:32" s="24" customFormat="1" ht="29.25" customHeight="1">
      <c r="A135" s="174" t="s">
        <v>49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</row>
    <row r="136" spans="1:34" ht="51" customHeight="1" hidden="1">
      <c r="A136" s="184" t="s">
        <v>4</v>
      </c>
      <c r="B136" s="185"/>
      <c r="C136" s="186" t="s">
        <v>28</v>
      </c>
      <c r="D136" s="187"/>
      <c r="E136" s="187"/>
      <c r="F136" s="187"/>
      <c r="G136" s="187"/>
      <c r="H136" s="188"/>
      <c r="I136" s="189" t="s">
        <v>5</v>
      </c>
      <c r="J136" s="189"/>
      <c r="K136" s="189" t="s">
        <v>29</v>
      </c>
      <c r="L136" s="189"/>
      <c r="M136" s="189"/>
      <c r="N136" s="189"/>
      <c r="O136" s="189" t="str">
        <f>+O124</f>
        <v>Норматив
 горячей воды
куб.м. ** Гкал/куб.м</v>
      </c>
      <c r="P136" s="189"/>
      <c r="Q136" s="189"/>
      <c r="R136" s="189"/>
      <c r="S136" s="189"/>
      <c r="T136" s="189" t="s">
        <v>77</v>
      </c>
      <c r="U136" s="189"/>
      <c r="V136" s="189"/>
      <c r="W136" s="189"/>
      <c r="X136" s="189"/>
      <c r="Y136" s="48" t="s">
        <v>78</v>
      </c>
      <c r="Z136" s="48" t="s">
        <v>79</v>
      </c>
      <c r="AH136" s="15"/>
    </row>
    <row r="137" spans="1:37" ht="12.75" customHeight="1" hidden="1">
      <c r="A137" s="176">
        <v>1</v>
      </c>
      <c r="B137" s="177"/>
      <c r="C137" s="176">
        <v>2</v>
      </c>
      <c r="D137" s="178"/>
      <c r="E137" s="178"/>
      <c r="F137" s="178"/>
      <c r="G137" s="178"/>
      <c r="H137" s="177"/>
      <c r="I137" s="179">
        <v>3</v>
      </c>
      <c r="J137" s="179"/>
      <c r="K137" s="179">
        <v>4</v>
      </c>
      <c r="L137" s="179"/>
      <c r="M137" s="179"/>
      <c r="N137" s="179"/>
      <c r="O137" s="179">
        <v>5</v>
      </c>
      <c r="P137" s="179"/>
      <c r="Q137" s="179"/>
      <c r="R137" s="179"/>
      <c r="S137" s="179"/>
      <c r="T137" s="180">
        <v>6</v>
      </c>
      <c r="U137" s="181"/>
      <c r="V137" s="181"/>
      <c r="W137" s="181"/>
      <c r="X137" s="182"/>
      <c r="Y137" s="45">
        <v>7</v>
      </c>
      <c r="Z137" s="45">
        <v>8</v>
      </c>
      <c r="AH137" s="15"/>
      <c r="AI137" s="14"/>
      <c r="AK137" s="14"/>
    </row>
    <row r="138" spans="1:37" ht="12.75" customHeight="1" hidden="1">
      <c r="A138" s="167" t="s">
        <v>7</v>
      </c>
      <c r="B138" s="131"/>
      <c r="C138" s="199" t="s">
        <v>84</v>
      </c>
      <c r="D138" s="200"/>
      <c r="E138" s="200"/>
      <c r="F138" s="200"/>
      <c r="G138" s="201"/>
      <c r="H138" s="74" t="s">
        <v>8</v>
      </c>
      <c r="I138" s="163" t="s">
        <v>9</v>
      </c>
      <c r="J138" s="164"/>
      <c r="K138" s="165">
        <f>K16</f>
        <v>78.11</v>
      </c>
      <c r="L138" s="165"/>
      <c r="M138" s="165"/>
      <c r="N138" s="165"/>
      <c r="O138" s="193">
        <f>+ROUND('[7]Шуш_3 эт и выше'!O138,2)</f>
        <v>1.91</v>
      </c>
      <c r="P138" s="194"/>
      <c r="Q138" s="194"/>
      <c r="R138" s="194"/>
      <c r="S138" s="195"/>
      <c r="T138" s="165">
        <f>ROUND(K138*O138,2)</f>
        <v>149.19</v>
      </c>
      <c r="U138" s="165"/>
      <c r="V138" s="165"/>
      <c r="W138" s="165"/>
      <c r="X138" s="165"/>
      <c r="Y138" s="49">
        <f>ROUND(T138*$AF$26,2)</f>
        <v>74.6</v>
      </c>
      <c r="Z138" s="50">
        <f aca="true" t="shared" si="18" ref="Z138:Z145">+T138+Y138</f>
        <v>223.79</v>
      </c>
      <c r="AF138" s="157">
        <f>Z138+Z139</f>
        <v>448.44</v>
      </c>
      <c r="AH138" s="15"/>
      <c r="AI138" s="159">
        <v>375.04</v>
      </c>
      <c r="AK138" s="161">
        <f>AF138/AI138</f>
        <v>1.196</v>
      </c>
    </row>
    <row r="139" spans="1:37" ht="12.75" customHeight="1" hidden="1">
      <c r="A139" s="132"/>
      <c r="B139" s="134"/>
      <c r="C139" s="202"/>
      <c r="D139" s="203"/>
      <c r="E139" s="203"/>
      <c r="F139" s="203"/>
      <c r="G139" s="204"/>
      <c r="H139" s="74" t="s">
        <v>10</v>
      </c>
      <c r="I139" s="163" t="s">
        <v>11</v>
      </c>
      <c r="J139" s="164"/>
      <c r="K139" s="165">
        <f>K17</f>
        <v>1852.05</v>
      </c>
      <c r="L139" s="165"/>
      <c r="M139" s="165"/>
      <c r="N139" s="165"/>
      <c r="O139" s="166">
        <f>+'[7]Шуш_3 эт и выше'!O139</f>
        <v>0.1213</v>
      </c>
      <c r="P139" s="166"/>
      <c r="Q139" s="166"/>
      <c r="R139" s="166"/>
      <c r="S139" s="166"/>
      <c r="T139" s="165">
        <f>K139*O139</f>
        <v>224.65</v>
      </c>
      <c r="U139" s="165"/>
      <c r="V139" s="165"/>
      <c r="W139" s="165"/>
      <c r="X139" s="165"/>
      <c r="Y139" s="51">
        <v>0</v>
      </c>
      <c r="Z139" s="50">
        <f t="shared" si="18"/>
        <v>224.65</v>
      </c>
      <c r="AF139" s="158"/>
      <c r="AH139" s="15"/>
      <c r="AI139" s="160"/>
      <c r="AK139" s="162"/>
    </row>
    <row r="140" spans="1:37" ht="12.75" customHeight="1" hidden="1">
      <c r="A140" s="167" t="s">
        <v>7</v>
      </c>
      <c r="B140" s="131"/>
      <c r="C140" s="199" t="s">
        <v>85</v>
      </c>
      <c r="D140" s="200"/>
      <c r="E140" s="200"/>
      <c r="F140" s="200"/>
      <c r="G140" s="201"/>
      <c r="H140" s="74" t="s">
        <v>8</v>
      </c>
      <c r="I140" s="163" t="s">
        <v>9</v>
      </c>
      <c r="J140" s="164"/>
      <c r="K140" s="165">
        <f aca="true" t="shared" si="19" ref="K140:K145">K90</f>
        <v>78.11</v>
      </c>
      <c r="L140" s="165"/>
      <c r="M140" s="165"/>
      <c r="N140" s="165"/>
      <c r="O140" s="193">
        <f>+ROUND('[7]Шуш_3 эт и выше'!O140,2)</f>
        <v>1.91</v>
      </c>
      <c r="P140" s="194"/>
      <c r="Q140" s="194"/>
      <c r="R140" s="194"/>
      <c r="S140" s="195"/>
      <c r="T140" s="165">
        <f>ROUND(K140*O140,2)</f>
        <v>149.19</v>
      </c>
      <c r="U140" s="165"/>
      <c r="V140" s="165"/>
      <c r="W140" s="165"/>
      <c r="X140" s="165"/>
      <c r="Y140" s="49">
        <f>ROUND(T140*$AF$26,2)</f>
        <v>74.6</v>
      </c>
      <c r="Z140" s="50">
        <f t="shared" si="18"/>
        <v>223.79</v>
      </c>
      <c r="AF140" s="157">
        <f>Z140+Z141</f>
        <v>223.79</v>
      </c>
      <c r="AH140" s="15"/>
      <c r="AI140" s="159">
        <v>693.58</v>
      </c>
      <c r="AK140" s="161">
        <f>AF140/AI140</f>
        <v>0.323</v>
      </c>
    </row>
    <row r="141" spans="1:37" ht="12.75" customHeight="1" hidden="1">
      <c r="A141" s="132"/>
      <c r="B141" s="134"/>
      <c r="C141" s="202"/>
      <c r="D141" s="203"/>
      <c r="E141" s="203"/>
      <c r="F141" s="203"/>
      <c r="G141" s="204"/>
      <c r="H141" s="74" t="s">
        <v>10</v>
      </c>
      <c r="I141" s="163" t="s">
        <v>11</v>
      </c>
      <c r="J141" s="164"/>
      <c r="K141" s="165">
        <f t="shared" si="19"/>
        <v>1852.05</v>
      </c>
      <c r="L141" s="165"/>
      <c r="M141" s="165"/>
      <c r="N141" s="165"/>
      <c r="O141" s="166">
        <f>+'[7]Шуш_3 эт и выше'!O141</f>
        <v>0</v>
      </c>
      <c r="P141" s="166"/>
      <c r="Q141" s="166"/>
      <c r="R141" s="166"/>
      <c r="S141" s="166"/>
      <c r="T141" s="165">
        <f>K141*O141</f>
        <v>0</v>
      </c>
      <c r="U141" s="165"/>
      <c r="V141" s="165"/>
      <c r="W141" s="165"/>
      <c r="X141" s="165"/>
      <c r="Y141" s="51">
        <v>0</v>
      </c>
      <c r="Z141" s="50">
        <f t="shared" si="18"/>
        <v>0</v>
      </c>
      <c r="AF141" s="158"/>
      <c r="AH141" s="15"/>
      <c r="AI141" s="160"/>
      <c r="AK141" s="162"/>
    </row>
    <row r="142" spans="1:37" ht="12.75" customHeight="1">
      <c r="A142" s="167" t="s">
        <v>7</v>
      </c>
      <c r="B142" s="131"/>
      <c r="C142" s="199" t="s">
        <v>86</v>
      </c>
      <c r="D142" s="200"/>
      <c r="E142" s="200"/>
      <c r="F142" s="200"/>
      <c r="G142" s="201"/>
      <c r="H142" s="74" t="s">
        <v>8</v>
      </c>
      <c r="I142" s="163" t="s">
        <v>9</v>
      </c>
      <c r="J142" s="164"/>
      <c r="K142" s="165">
        <f t="shared" si="19"/>
        <v>78.11</v>
      </c>
      <c r="L142" s="165"/>
      <c r="M142" s="165"/>
      <c r="N142" s="165"/>
      <c r="O142" s="190">
        <f>+ROUND('[7]Шуш_3 эт и выше'!O142,2)</f>
        <v>1.91</v>
      </c>
      <c r="P142" s="191"/>
      <c r="Q142" s="191"/>
      <c r="R142" s="191"/>
      <c r="S142" s="192"/>
      <c r="T142" s="165">
        <f>ROUND(K142*O142,2)</f>
        <v>149.19</v>
      </c>
      <c r="U142" s="165"/>
      <c r="V142" s="165"/>
      <c r="W142" s="165"/>
      <c r="X142" s="165"/>
      <c r="Y142" s="49">
        <f>ROUND(T142*$AF$26,2)</f>
        <v>74.6</v>
      </c>
      <c r="Z142" s="83">
        <f t="shared" si="18"/>
        <v>223.79</v>
      </c>
      <c r="AF142" s="157">
        <f>Z142+Z143</f>
        <v>466.41</v>
      </c>
      <c r="AH142" s="15"/>
      <c r="AI142" s="159">
        <v>693.58</v>
      </c>
      <c r="AK142" s="161">
        <f>AF142/AI142</f>
        <v>0.672</v>
      </c>
    </row>
    <row r="143" spans="1:37" ht="12.75" customHeight="1">
      <c r="A143" s="132"/>
      <c r="B143" s="134"/>
      <c r="C143" s="202"/>
      <c r="D143" s="203"/>
      <c r="E143" s="203"/>
      <c r="F143" s="203"/>
      <c r="G143" s="204"/>
      <c r="H143" s="74" t="s">
        <v>10</v>
      </c>
      <c r="I143" s="163" t="s">
        <v>11</v>
      </c>
      <c r="J143" s="164"/>
      <c r="K143" s="165">
        <f t="shared" si="19"/>
        <v>1852.05</v>
      </c>
      <c r="L143" s="165"/>
      <c r="M143" s="165"/>
      <c r="N143" s="165"/>
      <c r="O143" s="166">
        <f>+'[7]Шуш_3 эт и выше'!O143</f>
        <v>0.131</v>
      </c>
      <c r="P143" s="166"/>
      <c r="Q143" s="166"/>
      <c r="R143" s="166"/>
      <c r="S143" s="166"/>
      <c r="T143" s="165">
        <f>K143*O143</f>
        <v>242.62</v>
      </c>
      <c r="U143" s="165"/>
      <c r="V143" s="165"/>
      <c r="W143" s="165"/>
      <c r="X143" s="165"/>
      <c r="Y143" s="51">
        <v>0</v>
      </c>
      <c r="Z143" s="83">
        <f t="shared" si="18"/>
        <v>242.62</v>
      </c>
      <c r="AF143" s="158"/>
      <c r="AH143" s="15"/>
      <c r="AI143" s="160"/>
      <c r="AK143" s="162"/>
    </row>
    <row r="144" spans="1:37" ht="12.75" customHeight="1">
      <c r="A144" s="167" t="s">
        <v>7</v>
      </c>
      <c r="B144" s="131"/>
      <c r="C144" s="199" t="s">
        <v>87</v>
      </c>
      <c r="D144" s="200"/>
      <c r="E144" s="200"/>
      <c r="F144" s="200"/>
      <c r="G144" s="201"/>
      <c r="H144" s="74" t="s">
        <v>8</v>
      </c>
      <c r="I144" s="163" t="s">
        <v>9</v>
      </c>
      <c r="J144" s="164"/>
      <c r="K144" s="165">
        <f t="shared" si="19"/>
        <v>78.11</v>
      </c>
      <c r="L144" s="165"/>
      <c r="M144" s="165"/>
      <c r="N144" s="165"/>
      <c r="O144" s="190">
        <f>+ROUND('[7]Шуш_3 эт и выше'!O144,2)</f>
        <v>1.91</v>
      </c>
      <c r="P144" s="191"/>
      <c r="Q144" s="191"/>
      <c r="R144" s="191"/>
      <c r="S144" s="192"/>
      <c r="T144" s="165">
        <f>ROUND(K144*O144,2)</f>
        <v>149.19</v>
      </c>
      <c r="U144" s="165"/>
      <c r="V144" s="165"/>
      <c r="W144" s="165"/>
      <c r="X144" s="165"/>
      <c r="Y144" s="49">
        <f>ROUND(T144*$AF$26,2)</f>
        <v>74.6</v>
      </c>
      <c r="Z144" s="83">
        <f t="shared" si="18"/>
        <v>223.79</v>
      </c>
      <c r="AF144" s="157">
        <f>Z144+Z145</f>
        <v>448.44</v>
      </c>
      <c r="AH144" s="15"/>
      <c r="AI144" s="159">
        <v>693.58</v>
      </c>
      <c r="AK144" s="161">
        <f>AF144/AI144</f>
        <v>0.647</v>
      </c>
    </row>
    <row r="145" spans="1:37" ht="12.75" customHeight="1">
      <c r="A145" s="132"/>
      <c r="B145" s="134"/>
      <c r="C145" s="202"/>
      <c r="D145" s="203"/>
      <c r="E145" s="203"/>
      <c r="F145" s="203"/>
      <c r="G145" s="204"/>
      <c r="H145" s="74" t="s">
        <v>10</v>
      </c>
      <c r="I145" s="163" t="s">
        <v>11</v>
      </c>
      <c r="J145" s="164"/>
      <c r="K145" s="165">
        <f t="shared" si="19"/>
        <v>1852.05</v>
      </c>
      <c r="L145" s="165"/>
      <c r="M145" s="165"/>
      <c r="N145" s="165"/>
      <c r="O145" s="166">
        <f>+'[7]Шуш_3 эт и выше'!O145</f>
        <v>0.1213</v>
      </c>
      <c r="P145" s="166"/>
      <c r="Q145" s="166"/>
      <c r="R145" s="166"/>
      <c r="S145" s="166"/>
      <c r="T145" s="165">
        <f>K145*O145</f>
        <v>224.65</v>
      </c>
      <c r="U145" s="165"/>
      <c r="V145" s="165"/>
      <c r="W145" s="165"/>
      <c r="X145" s="165"/>
      <c r="Y145" s="51">
        <v>0</v>
      </c>
      <c r="Z145" s="83">
        <f t="shared" si="18"/>
        <v>224.65</v>
      </c>
      <c r="AF145" s="158"/>
      <c r="AH145" s="15"/>
      <c r="AI145" s="160"/>
      <c r="AK145" s="162"/>
    </row>
    <row r="146" spans="4:34" ht="13.5" customHeight="1" hidden="1">
      <c r="D146" s="61"/>
      <c r="E146" s="61"/>
      <c r="F146" s="61"/>
      <c r="G146" s="61"/>
      <c r="H146" s="61"/>
      <c r="I146" s="61"/>
      <c r="J146" s="61"/>
      <c r="AH146" s="15"/>
    </row>
    <row r="147" spans="4:10" ht="12.75" customHeight="1">
      <c r="D147" s="61"/>
      <c r="E147" s="61"/>
      <c r="F147" s="61"/>
      <c r="G147" s="61"/>
      <c r="H147" s="61"/>
      <c r="I147" s="61"/>
      <c r="J147" s="61"/>
    </row>
    <row r="148" spans="1:35" s="5" customFormat="1" ht="15">
      <c r="A148" s="183" t="s">
        <v>115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75"/>
      <c r="AG148" s="75"/>
      <c r="AH148"/>
      <c r="AI148" s="20"/>
    </row>
    <row r="149" spans="1:33" s="24" customFormat="1" ht="27" customHeight="1">
      <c r="A149" s="174" t="s">
        <v>41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23"/>
      <c r="AG149" s="23"/>
    </row>
    <row r="150" spans="1:35" ht="51" customHeight="1">
      <c r="A150" s="184" t="s">
        <v>4</v>
      </c>
      <c r="B150" s="185"/>
      <c r="C150" s="186" t="s">
        <v>28</v>
      </c>
      <c r="D150" s="187"/>
      <c r="E150" s="187"/>
      <c r="F150" s="187"/>
      <c r="G150" s="187"/>
      <c r="H150" s="188"/>
      <c r="I150" s="189" t="s">
        <v>5</v>
      </c>
      <c r="J150" s="189"/>
      <c r="K150" s="189" t="s">
        <v>29</v>
      </c>
      <c r="L150" s="189"/>
      <c r="M150" s="189"/>
      <c r="N150" s="189"/>
      <c r="O150" s="189" t="str">
        <f>+'[7]Шуш_1-2 эт'!O150:S150</f>
        <v>Объем теплоносителя, Гкал на нагрев, (м3, Гкал)</v>
      </c>
      <c r="P150" s="189"/>
      <c r="Q150" s="189"/>
      <c r="R150" s="189"/>
      <c r="S150" s="189"/>
      <c r="T150" s="189" t="s">
        <v>6</v>
      </c>
      <c r="U150" s="189"/>
      <c r="V150" s="189"/>
      <c r="W150" s="189"/>
      <c r="X150" s="189"/>
      <c r="Y150" s="52" t="s">
        <v>78</v>
      </c>
      <c r="Z150" s="48" t="s">
        <v>79</v>
      </c>
      <c r="AF150"/>
      <c r="AG150" s="14"/>
      <c r="AI150" s="15"/>
    </row>
    <row r="151" spans="1:38" ht="24" customHeight="1">
      <c r="A151" s="176">
        <v>1</v>
      </c>
      <c r="B151" s="177"/>
      <c r="C151" s="176">
        <v>2</v>
      </c>
      <c r="D151" s="178"/>
      <c r="E151" s="178"/>
      <c r="F151" s="178"/>
      <c r="G151" s="178"/>
      <c r="H151" s="177"/>
      <c r="I151" s="179">
        <v>3</v>
      </c>
      <c r="J151" s="179"/>
      <c r="K151" s="179">
        <v>4</v>
      </c>
      <c r="L151" s="179"/>
      <c r="M151" s="179"/>
      <c r="N151" s="179"/>
      <c r="O151" s="179">
        <v>5</v>
      </c>
      <c r="P151" s="179"/>
      <c r="Q151" s="179"/>
      <c r="R151" s="179"/>
      <c r="S151" s="179"/>
      <c r="T151" s="180" t="s">
        <v>80</v>
      </c>
      <c r="U151" s="181"/>
      <c r="V151" s="181"/>
      <c r="W151" s="181"/>
      <c r="X151" s="182"/>
      <c r="Y151" s="45" t="s">
        <v>93</v>
      </c>
      <c r="Z151" s="45" t="s">
        <v>81</v>
      </c>
      <c r="AF151"/>
      <c r="AG151" s="14"/>
      <c r="AI151" s="15"/>
      <c r="AJ151" s="14"/>
      <c r="AL151" s="14"/>
    </row>
    <row r="152" spans="1:38" ht="12.75" customHeight="1">
      <c r="A152" s="167" t="s">
        <v>7</v>
      </c>
      <c r="B152" s="131"/>
      <c r="C152" s="168" t="s">
        <v>86</v>
      </c>
      <c r="D152" s="169"/>
      <c r="E152" s="169"/>
      <c r="F152" s="169"/>
      <c r="G152" s="170"/>
      <c r="H152" s="74" t="s">
        <v>8</v>
      </c>
      <c r="I152" s="163" t="s">
        <v>9</v>
      </c>
      <c r="J152" s="164"/>
      <c r="K152" s="165">
        <f>K138</f>
        <v>78.11</v>
      </c>
      <c r="L152" s="165"/>
      <c r="M152" s="165"/>
      <c r="N152" s="165"/>
      <c r="O152" s="165">
        <f>+O46*2</f>
        <v>6.48</v>
      </c>
      <c r="P152" s="165"/>
      <c r="Q152" s="165"/>
      <c r="R152" s="165"/>
      <c r="S152" s="165"/>
      <c r="T152" s="165">
        <f>K152*O152</f>
        <v>506.15</v>
      </c>
      <c r="U152" s="165"/>
      <c r="V152" s="165"/>
      <c r="W152" s="165"/>
      <c r="X152" s="165"/>
      <c r="Y152" s="49">
        <f>ROUND(T152*$AF$26,2)</f>
        <v>253.08</v>
      </c>
      <c r="Z152" s="83">
        <f>+T152+Y152</f>
        <v>759.23</v>
      </c>
      <c r="AF152" s="157">
        <f>Z152+Z153</f>
        <v>1582.47</v>
      </c>
      <c r="AG152" s="221">
        <f>T152+T153</f>
        <v>1329.39</v>
      </c>
      <c r="AI152" s="15"/>
      <c r="AJ152" s="159">
        <v>844.99</v>
      </c>
      <c r="AL152" s="161">
        <f>AG152/AJ152</f>
        <v>1.573</v>
      </c>
    </row>
    <row r="153" spans="1:38" ht="12.75" customHeight="1">
      <c r="A153" s="132"/>
      <c r="B153" s="134"/>
      <c r="C153" s="171"/>
      <c r="D153" s="172"/>
      <c r="E153" s="172"/>
      <c r="F153" s="172"/>
      <c r="G153" s="173"/>
      <c r="H153" s="74" t="s">
        <v>10</v>
      </c>
      <c r="I153" s="163" t="s">
        <v>11</v>
      </c>
      <c r="J153" s="164"/>
      <c r="K153" s="165">
        <f>K139</f>
        <v>1852.05</v>
      </c>
      <c r="L153" s="165"/>
      <c r="M153" s="165"/>
      <c r="N153" s="165"/>
      <c r="O153" s="166">
        <f>O152*O$21</f>
        <v>0.4445</v>
      </c>
      <c r="P153" s="166"/>
      <c r="Q153" s="166"/>
      <c r="R153" s="166"/>
      <c r="S153" s="166"/>
      <c r="T153" s="165">
        <f>K153*O153</f>
        <v>823.24</v>
      </c>
      <c r="U153" s="165"/>
      <c r="V153" s="165"/>
      <c r="W153" s="165"/>
      <c r="X153" s="165"/>
      <c r="Y153" s="51">
        <v>0</v>
      </c>
      <c r="Z153" s="83">
        <f>+T153+Y153</f>
        <v>823.24</v>
      </c>
      <c r="AF153" s="158"/>
      <c r="AG153" s="222"/>
      <c r="AI153" s="15"/>
      <c r="AJ153" s="160"/>
      <c r="AL153" s="162"/>
    </row>
    <row r="154" spans="1:38" ht="12.75" customHeight="1">
      <c r="A154" s="167" t="s">
        <v>7</v>
      </c>
      <c r="B154" s="131"/>
      <c r="C154" s="168" t="s">
        <v>87</v>
      </c>
      <c r="D154" s="169"/>
      <c r="E154" s="169"/>
      <c r="F154" s="169"/>
      <c r="G154" s="170"/>
      <c r="H154" s="74" t="s">
        <v>8</v>
      </c>
      <c r="I154" s="163" t="s">
        <v>9</v>
      </c>
      <c r="J154" s="164"/>
      <c r="K154" s="165">
        <f>K140</f>
        <v>78.11</v>
      </c>
      <c r="L154" s="165"/>
      <c r="M154" s="165"/>
      <c r="N154" s="165"/>
      <c r="O154" s="165">
        <f>+O152</f>
        <v>6.48</v>
      </c>
      <c r="P154" s="165"/>
      <c r="Q154" s="165"/>
      <c r="R154" s="165"/>
      <c r="S154" s="165"/>
      <c r="T154" s="165">
        <f>K154*O154</f>
        <v>506.15</v>
      </c>
      <c r="U154" s="165"/>
      <c r="V154" s="165"/>
      <c r="W154" s="165"/>
      <c r="X154" s="165"/>
      <c r="Y154" s="49">
        <f>ROUND(T154*$AF$26,2)</f>
        <v>253.08</v>
      </c>
      <c r="Z154" s="83">
        <f>+T154+Y154</f>
        <v>759.23</v>
      </c>
      <c r="AF154" s="157">
        <f>Z154+Z155</f>
        <v>1521.35</v>
      </c>
      <c r="AG154" s="221">
        <f>T154+T155</f>
        <v>1268.27</v>
      </c>
      <c r="AI154" s="15"/>
      <c r="AJ154" s="159">
        <v>844.99</v>
      </c>
      <c r="AL154" s="161">
        <f>AG154/AJ154</f>
        <v>1.501</v>
      </c>
    </row>
    <row r="155" spans="1:38" ht="12.75" customHeight="1">
      <c r="A155" s="132"/>
      <c r="B155" s="134"/>
      <c r="C155" s="171"/>
      <c r="D155" s="172"/>
      <c r="E155" s="172"/>
      <c r="F155" s="172"/>
      <c r="G155" s="173"/>
      <c r="H155" s="74" t="s">
        <v>10</v>
      </c>
      <c r="I155" s="163" t="s">
        <v>11</v>
      </c>
      <c r="J155" s="164"/>
      <c r="K155" s="165">
        <f>K141</f>
        <v>1852.05</v>
      </c>
      <c r="L155" s="165"/>
      <c r="M155" s="165"/>
      <c r="N155" s="165"/>
      <c r="O155" s="166">
        <f>O154*O$23</f>
        <v>0.4115</v>
      </c>
      <c r="P155" s="166"/>
      <c r="Q155" s="166"/>
      <c r="R155" s="166"/>
      <c r="S155" s="166"/>
      <c r="T155" s="165">
        <f>K155*O155</f>
        <v>762.12</v>
      </c>
      <c r="U155" s="165"/>
      <c r="V155" s="165"/>
      <c r="W155" s="165"/>
      <c r="X155" s="165"/>
      <c r="Y155" s="51">
        <v>0</v>
      </c>
      <c r="Z155" s="83">
        <f>+T155+Y155</f>
        <v>762.12</v>
      </c>
      <c r="AF155" s="158"/>
      <c r="AG155" s="222"/>
      <c r="AI155" s="15"/>
      <c r="AJ155" s="160"/>
      <c r="AL155" s="162"/>
    </row>
    <row r="156" spans="1:33" s="24" customFormat="1" ht="30" customHeight="1">
      <c r="A156" s="174" t="s">
        <v>43</v>
      </c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</row>
    <row r="157" spans="1:38" ht="12.75" customHeight="1">
      <c r="A157" s="167" t="s">
        <v>7</v>
      </c>
      <c r="B157" s="131"/>
      <c r="C157" s="168" t="s">
        <v>86</v>
      </c>
      <c r="D157" s="169"/>
      <c r="E157" s="169"/>
      <c r="F157" s="169"/>
      <c r="G157" s="170"/>
      <c r="H157" s="74" t="s">
        <v>8</v>
      </c>
      <c r="I157" s="163" t="s">
        <v>9</v>
      </c>
      <c r="J157" s="164"/>
      <c r="K157" s="165">
        <f>+K152</f>
        <v>78.11</v>
      </c>
      <c r="L157" s="165"/>
      <c r="M157" s="165"/>
      <c r="N157" s="165"/>
      <c r="O157" s="165">
        <f>+O70*2</f>
        <v>5.26</v>
      </c>
      <c r="P157" s="165"/>
      <c r="Q157" s="165"/>
      <c r="R157" s="165"/>
      <c r="S157" s="165"/>
      <c r="T157" s="165">
        <f>K157*O157</f>
        <v>410.86</v>
      </c>
      <c r="U157" s="165"/>
      <c r="V157" s="165"/>
      <c r="W157" s="165"/>
      <c r="X157" s="165"/>
      <c r="Y157" s="49">
        <f>ROUND(T157*$AF$26,2)</f>
        <v>205.43</v>
      </c>
      <c r="Z157" s="83">
        <f>+T157+Y157</f>
        <v>616.29</v>
      </c>
      <c r="AF157" s="157">
        <f>Z157+Z158</f>
        <v>1284.51</v>
      </c>
      <c r="AG157" s="221">
        <f>T157+T158</f>
        <v>1079.08</v>
      </c>
      <c r="AI157" s="15"/>
      <c r="AJ157" s="159">
        <v>844.99</v>
      </c>
      <c r="AL157" s="161">
        <f>AG157/AJ157</f>
        <v>1.277</v>
      </c>
    </row>
    <row r="158" spans="1:38" ht="12.75" customHeight="1">
      <c r="A158" s="132"/>
      <c r="B158" s="134"/>
      <c r="C158" s="171"/>
      <c r="D158" s="172"/>
      <c r="E158" s="172"/>
      <c r="F158" s="172"/>
      <c r="G158" s="173"/>
      <c r="H158" s="74" t="s">
        <v>10</v>
      </c>
      <c r="I158" s="163" t="s">
        <v>11</v>
      </c>
      <c r="J158" s="164"/>
      <c r="K158" s="165">
        <f>+K153</f>
        <v>1852.05</v>
      </c>
      <c r="L158" s="165"/>
      <c r="M158" s="165"/>
      <c r="N158" s="165"/>
      <c r="O158" s="166">
        <f>O157*O$21</f>
        <v>0.3608</v>
      </c>
      <c r="P158" s="166"/>
      <c r="Q158" s="166"/>
      <c r="R158" s="166"/>
      <c r="S158" s="166"/>
      <c r="T158" s="165">
        <f>K158*O158</f>
        <v>668.22</v>
      </c>
      <c r="U158" s="165"/>
      <c r="V158" s="165"/>
      <c r="W158" s="165"/>
      <c r="X158" s="165"/>
      <c r="Y158" s="51">
        <v>0</v>
      </c>
      <c r="Z158" s="83">
        <f>+T158+Y158</f>
        <v>668.22</v>
      </c>
      <c r="AF158" s="158"/>
      <c r="AG158" s="222"/>
      <c r="AI158" s="15"/>
      <c r="AJ158" s="160"/>
      <c r="AL158" s="162"/>
    </row>
    <row r="159" spans="1:38" ht="12.75" customHeight="1">
      <c r="A159" s="167" t="s">
        <v>7</v>
      </c>
      <c r="B159" s="131"/>
      <c r="C159" s="168" t="s">
        <v>87</v>
      </c>
      <c r="D159" s="169"/>
      <c r="E159" s="169"/>
      <c r="F159" s="169"/>
      <c r="G159" s="170"/>
      <c r="H159" s="74" t="s">
        <v>8</v>
      </c>
      <c r="I159" s="163" t="s">
        <v>9</v>
      </c>
      <c r="J159" s="164"/>
      <c r="K159" s="165">
        <f>+K154</f>
        <v>78.11</v>
      </c>
      <c r="L159" s="165"/>
      <c r="M159" s="165"/>
      <c r="N159" s="165"/>
      <c r="O159" s="165">
        <f>+O157</f>
        <v>5.26</v>
      </c>
      <c r="P159" s="165"/>
      <c r="Q159" s="165"/>
      <c r="R159" s="165"/>
      <c r="S159" s="165"/>
      <c r="T159" s="165">
        <f>K159*O159</f>
        <v>410.86</v>
      </c>
      <c r="U159" s="165"/>
      <c r="V159" s="165"/>
      <c r="W159" s="165"/>
      <c r="X159" s="165"/>
      <c r="Y159" s="49">
        <f>ROUND(T159*$AF$26,2)</f>
        <v>205.43</v>
      </c>
      <c r="Z159" s="83">
        <f>+T159+Y159</f>
        <v>616.29</v>
      </c>
      <c r="AF159" s="157">
        <f>Z159+Z160</f>
        <v>1234.87</v>
      </c>
      <c r="AG159" s="221">
        <f>T159+T160</f>
        <v>1029.44</v>
      </c>
      <c r="AI159" s="15"/>
      <c r="AJ159" s="159">
        <v>844.99</v>
      </c>
      <c r="AL159" s="161">
        <f>AG159/AJ159</f>
        <v>1.218</v>
      </c>
    </row>
    <row r="160" spans="1:38" ht="12.75" customHeight="1">
      <c r="A160" s="132"/>
      <c r="B160" s="134"/>
      <c r="C160" s="171"/>
      <c r="D160" s="172"/>
      <c r="E160" s="172"/>
      <c r="F160" s="172"/>
      <c r="G160" s="173"/>
      <c r="H160" s="74" t="s">
        <v>10</v>
      </c>
      <c r="I160" s="163" t="s">
        <v>11</v>
      </c>
      <c r="J160" s="164"/>
      <c r="K160" s="165">
        <f>+K155</f>
        <v>1852.05</v>
      </c>
      <c r="L160" s="165"/>
      <c r="M160" s="165"/>
      <c r="N160" s="165"/>
      <c r="O160" s="166">
        <f>O159*O$23</f>
        <v>0.334</v>
      </c>
      <c r="P160" s="166"/>
      <c r="Q160" s="166"/>
      <c r="R160" s="166"/>
      <c r="S160" s="166"/>
      <c r="T160" s="165">
        <f>K160*O160</f>
        <v>618.58</v>
      </c>
      <c r="U160" s="165"/>
      <c r="V160" s="165"/>
      <c r="W160" s="165"/>
      <c r="X160" s="165"/>
      <c r="Y160" s="51">
        <v>0</v>
      </c>
      <c r="Z160" s="83">
        <f>+T160+Y160</f>
        <v>618.58</v>
      </c>
      <c r="AF160" s="158"/>
      <c r="AG160" s="222"/>
      <c r="AI160" s="15"/>
      <c r="AJ160" s="160"/>
      <c r="AL160" s="162"/>
    </row>
    <row r="161" spans="1:39" ht="25.5" customHeight="1">
      <c r="A161" s="174" t="s">
        <v>48</v>
      </c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9"/>
      <c r="AG161" s="37"/>
      <c r="AL161" s="38" t="s">
        <v>117</v>
      </c>
      <c r="AM161" s="39" t="s">
        <v>118</v>
      </c>
    </row>
    <row r="162" spans="1:38" ht="12.75" customHeight="1">
      <c r="A162" s="167" t="s">
        <v>7</v>
      </c>
      <c r="B162" s="131"/>
      <c r="C162" s="168" t="s">
        <v>86</v>
      </c>
      <c r="D162" s="169"/>
      <c r="E162" s="169"/>
      <c r="F162" s="169"/>
      <c r="G162" s="170"/>
      <c r="H162" s="74" t="s">
        <v>8</v>
      </c>
      <c r="I162" s="163" t="s">
        <v>9</v>
      </c>
      <c r="J162" s="164"/>
      <c r="K162" s="165">
        <f>+K157</f>
        <v>78.11</v>
      </c>
      <c r="L162" s="165"/>
      <c r="M162" s="165"/>
      <c r="N162" s="165"/>
      <c r="O162" s="165">
        <f>+O130*2</f>
        <v>1.1</v>
      </c>
      <c r="P162" s="165"/>
      <c r="Q162" s="165"/>
      <c r="R162" s="165"/>
      <c r="S162" s="165"/>
      <c r="T162" s="165">
        <f>K162*O162</f>
        <v>85.92</v>
      </c>
      <c r="U162" s="165"/>
      <c r="V162" s="165"/>
      <c r="W162" s="165"/>
      <c r="X162" s="165"/>
      <c r="Y162" s="49">
        <f>ROUND(T162*$AF$26,2)</f>
        <v>42.96</v>
      </c>
      <c r="Z162" s="83">
        <f>+T162+Y162</f>
        <v>128.88</v>
      </c>
      <c r="AF162" s="157">
        <f>Z162+Z163</f>
        <v>268.71</v>
      </c>
      <c r="AG162" s="221">
        <f>T162+T163</f>
        <v>225.75</v>
      </c>
      <c r="AI162" s="15"/>
      <c r="AJ162" s="159">
        <v>844.99</v>
      </c>
      <c r="AL162" s="161">
        <f>AG162/AJ162</f>
        <v>0.267</v>
      </c>
    </row>
    <row r="163" spans="1:38" ht="12.75" customHeight="1">
      <c r="A163" s="132"/>
      <c r="B163" s="134"/>
      <c r="C163" s="171"/>
      <c r="D163" s="172"/>
      <c r="E163" s="172"/>
      <c r="F163" s="172"/>
      <c r="G163" s="173"/>
      <c r="H163" s="74" t="s">
        <v>10</v>
      </c>
      <c r="I163" s="163" t="s">
        <v>11</v>
      </c>
      <c r="J163" s="164"/>
      <c r="K163" s="165">
        <f>+K158</f>
        <v>1852.05</v>
      </c>
      <c r="L163" s="165"/>
      <c r="M163" s="165"/>
      <c r="N163" s="165"/>
      <c r="O163" s="166">
        <f>O162*O$21</f>
        <v>0.0755</v>
      </c>
      <c r="P163" s="166"/>
      <c r="Q163" s="166"/>
      <c r="R163" s="166"/>
      <c r="S163" s="166"/>
      <c r="T163" s="165">
        <f>K163*O163</f>
        <v>139.83</v>
      </c>
      <c r="U163" s="165"/>
      <c r="V163" s="165"/>
      <c r="W163" s="165"/>
      <c r="X163" s="165"/>
      <c r="Y163" s="51">
        <v>0</v>
      </c>
      <c r="Z163" s="83">
        <f>+T163+Y163</f>
        <v>139.83</v>
      </c>
      <c r="AF163" s="158"/>
      <c r="AG163" s="222"/>
      <c r="AI163" s="15"/>
      <c r="AJ163" s="160"/>
      <c r="AL163" s="162"/>
    </row>
    <row r="164" spans="1:38" ht="12.75" customHeight="1">
      <c r="A164" s="167" t="s">
        <v>7</v>
      </c>
      <c r="B164" s="131"/>
      <c r="C164" s="168" t="s">
        <v>87</v>
      </c>
      <c r="D164" s="169"/>
      <c r="E164" s="169"/>
      <c r="F164" s="169"/>
      <c r="G164" s="170"/>
      <c r="H164" s="74" t="s">
        <v>8</v>
      </c>
      <c r="I164" s="163" t="s">
        <v>9</v>
      </c>
      <c r="J164" s="164"/>
      <c r="K164" s="165">
        <f>+K159</f>
        <v>78.11</v>
      </c>
      <c r="L164" s="165"/>
      <c r="M164" s="165"/>
      <c r="N164" s="165"/>
      <c r="O164" s="165">
        <f>+O162</f>
        <v>1.1</v>
      </c>
      <c r="P164" s="165"/>
      <c r="Q164" s="165"/>
      <c r="R164" s="165"/>
      <c r="S164" s="165"/>
      <c r="T164" s="165">
        <f>K164*O164</f>
        <v>85.92</v>
      </c>
      <c r="U164" s="165"/>
      <c r="V164" s="165"/>
      <c r="W164" s="165"/>
      <c r="X164" s="165"/>
      <c r="Y164" s="49">
        <f>ROUND(T164*$AF$26,2)</f>
        <v>42.96</v>
      </c>
      <c r="Z164" s="83">
        <f>+T164+Y164</f>
        <v>128.88</v>
      </c>
      <c r="AF164" s="157">
        <f>Z164+Z165</f>
        <v>258.34</v>
      </c>
      <c r="AG164" s="221">
        <f>T164+T165</f>
        <v>215.38</v>
      </c>
      <c r="AI164" s="15"/>
      <c r="AJ164" s="159">
        <v>844.99</v>
      </c>
      <c r="AL164" s="161">
        <f>AG164/AJ164</f>
        <v>0.255</v>
      </c>
    </row>
    <row r="165" spans="1:38" ht="12.75" customHeight="1">
      <c r="A165" s="132"/>
      <c r="B165" s="134"/>
      <c r="C165" s="171"/>
      <c r="D165" s="172"/>
      <c r="E165" s="172"/>
      <c r="F165" s="172"/>
      <c r="G165" s="173"/>
      <c r="H165" s="74" t="s">
        <v>10</v>
      </c>
      <c r="I165" s="163" t="s">
        <v>11</v>
      </c>
      <c r="J165" s="164"/>
      <c r="K165" s="165">
        <f>+K160</f>
        <v>1852.05</v>
      </c>
      <c r="L165" s="165"/>
      <c r="M165" s="165"/>
      <c r="N165" s="165"/>
      <c r="O165" s="166">
        <f>O164*O$23</f>
        <v>0.0699</v>
      </c>
      <c r="P165" s="166"/>
      <c r="Q165" s="166"/>
      <c r="R165" s="166"/>
      <c r="S165" s="166"/>
      <c r="T165" s="165">
        <f>K165*O165</f>
        <v>129.46</v>
      </c>
      <c r="U165" s="165"/>
      <c r="V165" s="165"/>
      <c r="W165" s="165"/>
      <c r="X165" s="165"/>
      <c r="Y165" s="51">
        <v>0</v>
      </c>
      <c r="Z165" s="83">
        <f>+T165+Y165</f>
        <v>129.46</v>
      </c>
      <c r="AF165" s="158"/>
      <c r="AG165" s="222"/>
      <c r="AI165" s="15"/>
      <c r="AJ165" s="160"/>
      <c r="AL165" s="162"/>
    </row>
    <row r="166" spans="1:33" s="24" customFormat="1" ht="25.5" customHeight="1">
      <c r="A166" s="174" t="s">
        <v>49</v>
      </c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</row>
    <row r="167" spans="1:38" ht="12.75" customHeight="1">
      <c r="A167" s="167" t="s">
        <v>7</v>
      </c>
      <c r="B167" s="131"/>
      <c r="C167" s="168" t="s">
        <v>86</v>
      </c>
      <c r="D167" s="169"/>
      <c r="E167" s="169"/>
      <c r="F167" s="169"/>
      <c r="G167" s="170"/>
      <c r="H167" s="74" t="s">
        <v>8</v>
      </c>
      <c r="I167" s="163" t="s">
        <v>9</v>
      </c>
      <c r="J167" s="164"/>
      <c r="K167" s="165">
        <f>+K162</f>
        <v>78.11</v>
      </c>
      <c r="L167" s="165"/>
      <c r="M167" s="165"/>
      <c r="N167" s="165"/>
      <c r="O167" s="165">
        <f>+O142*2</f>
        <v>3.82</v>
      </c>
      <c r="P167" s="165"/>
      <c r="Q167" s="165"/>
      <c r="R167" s="165"/>
      <c r="S167" s="165"/>
      <c r="T167" s="165">
        <f>K167*O167</f>
        <v>298.38</v>
      </c>
      <c r="U167" s="165"/>
      <c r="V167" s="165"/>
      <c r="W167" s="165"/>
      <c r="X167" s="165"/>
      <c r="Y167" s="49">
        <f>ROUND(T167*$AF$26,2)</f>
        <v>149.19</v>
      </c>
      <c r="Z167" s="83">
        <f>+T167+Y167</f>
        <v>447.57</v>
      </c>
      <c r="AF167" s="157">
        <f>Z167+Z168</f>
        <v>932.99</v>
      </c>
      <c r="AG167" s="221">
        <f>T167+T168</f>
        <v>783.8</v>
      </c>
      <c r="AI167" s="15"/>
      <c r="AJ167" s="159">
        <v>844.99</v>
      </c>
      <c r="AL167" s="161">
        <f>AG167/AJ167</f>
        <v>0.928</v>
      </c>
    </row>
    <row r="168" spans="1:38" ht="12.75" customHeight="1">
      <c r="A168" s="132"/>
      <c r="B168" s="134"/>
      <c r="C168" s="171"/>
      <c r="D168" s="172"/>
      <c r="E168" s="172"/>
      <c r="F168" s="172"/>
      <c r="G168" s="173"/>
      <c r="H168" s="74" t="s">
        <v>10</v>
      </c>
      <c r="I168" s="163" t="s">
        <v>11</v>
      </c>
      <c r="J168" s="164"/>
      <c r="K168" s="165">
        <f>+K163</f>
        <v>1852.05</v>
      </c>
      <c r="L168" s="165"/>
      <c r="M168" s="165"/>
      <c r="N168" s="165"/>
      <c r="O168" s="166">
        <f>O167*O$21</f>
        <v>0.2621</v>
      </c>
      <c r="P168" s="166"/>
      <c r="Q168" s="166"/>
      <c r="R168" s="166"/>
      <c r="S168" s="166"/>
      <c r="T168" s="165">
        <f>K168*O168</f>
        <v>485.42</v>
      </c>
      <c r="U168" s="165"/>
      <c r="V168" s="165"/>
      <c r="W168" s="165"/>
      <c r="X168" s="165"/>
      <c r="Y168" s="51">
        <v>0</v>
      </c>
      <c r="Z168" s="83">
        <f>+T168+Y168</f>
        <v>485.42</v>
      </c>
      <c r="AF168" s="158"/>
      <c r="AG168" s="222"/>
      <c r="AI168" s="15"/>
      <c r="AJ168" s="160"/>
      <c r="AL168" s="162"/>
    </row>
    <row r="169" spans="1:38" ht="12.75" customHeight="1">
      <c r="A169" s="167" t="s">
        <v>7</v>
      </c>
      <c r="B169" s="131"/>
      <c r="C169" s="168" t="s">
        <v>87</v>
      </c>
      <c r="D169" s="169"/>
      <c r="E169" s="169"/>
      <c r="F169" s="169"/>
      <c r="G169" s="170"/>
      <c r="H169" s="74" t="s">
        <v>8</v>
      </c>
      <c r="I169" s="163" t="s">
        <v>9</v>
      </c>
      <c r="J169" s="164"/>
      <c r="K169" s="165">
        <f>+K164</f>
        <v>78.11</v>
      </c>
      <c r="L169" s="165"/>
      <c r="M169" s="165"/>
      <c r="N169" s="165"/>
      <c r="O169" s="165">
        <f>+O167</f>
        <v>3.82</v>
      </c>
      <c r="P169" s="165"/>
      <c r="Q169" s="165"/>
      <c r="R169" s="165"/>
      <c r="S169" s="165"/>
      <c r="T169" s="165">
        <f>K169*O169</f>
        <v>298.38</v>
      </c>
      <c r="U169" s="165"/>
      <c r="V169" s="165"/>
      <c r="W169" s="165"/>
      <c r="X169" s="165"/>
      <c r="Y169" s="49">
        <f>ROUND(T169*$AF$26,2)</f>
        <v>149.19</v>
      </c>
      <c r="Z169" s="83">
        <f>+T169+Y169</f>
        <v>447.57</v>
      </c>
      <c r="AF169" s="157">
        <f>Z169+Z170</f>
        <v>896.88</v>
      </c>
      <c r="AG169" s="221">
        <f>T169+T170</f>
        <v>747.69</v>
      </c>
      <c r="AI169" s="15"/>
      <c r="AJ169" s="159">
        <v>844.99</v>
      </c>
      <c r="AL169" s="161">
        <f>AG169/AJ169</f>
        <v>0.885</v>
      </c>
    </row>
    <row r="170" spans="1:38" ht="12.75" customHeight="1">
      <c r="A170" s="132"/>
      <c r="B170" s="134"/>
      <c r="C170" s="171"/>
      <c r="D170" s="172"/>
      <c r="E170" s="172"/>
      <c r="F170" s="172"/>
      <c r="G170" s="173"/>
      <c r="H170" s="74" t="s">
        <v>10</v>
      </c>
      <c r="I170" s="163" t="s">
        <v>11</v>
      </c>
      <c r="J170" s="164"/>
      <c r="K170" s="165">
        <f>+K165</f>
        <v>1852.05</v>
      </c>
      <c r="L170" s="165"/>
      <c r="M170" s="165"/>
      <c r="N170" s="165"/>
      <c r="O170" s="166">
        <f>O169*O$23</f>
        <v>0.2426</v>
      </c>
      <c r="P170" s="166"/>
      <c r="Q170" s="166"/>
      <c r="R170" s="166"/>
      <c r="S170" s="166"/>
      <c r="T170" s="165">
        <f>K170*O170</f>
        <v>449.31</v>
      </c>
      <c r="U170" s="165"/>
      <c r="V170" s="165"/>
      <c r="W170" s="165"/>
      <c r="X170" s="165"/>
      <c r="Y170" s="51">
        <v>0</v>
      </c>
      <c r="Z170" s="83">
        <f>+T170+Y170</f>
        <v>449.31</v>
      </c>
      <c r="AF170" s="158"/>
      <c r="AG170" s="222"/>
      <c r="AI170" s="15"/>
      <c r="AJ170" s="160"/>
      <c r="AL170" s="162"/>
    </row>
    <row r="171" spans="1:38" ht="17.25" customHeight="1">
      <c r="A171" s="32"/>
      <c r="B171" s="32"/>
      <c r="C171" s="76"/>
      <c r="D171" s="76"/>
      <c r="E171" s="76"/>
      <c r="F171" s="76"/>
      <c r="G171" s="76"/>
      <c r="I171" s="14"/>
      <c r="J171" s="14"/>
      <c r="K171" s="77"/>
      <c r="L171" s="77"/>
      <c r="M171" s="77"/>
      <c r="N171" s="77"/>
      <c r="O171" s="78"/>
      <c r="P171" s="78"/>
      <c r="Q171" s="78"/>
      <c r="R171" s="78"/>
      <c r="S171" s="78"/>
      <c r="T171" s="77"/>
      <c r="U171" s="77"/>
      <c r="V171" s="77"/>
      <c r="W171" s="77"/>
      <c r="X171" s="77"/>
      <c r="AF171"/>
      <c r="AG171" s="79"/>
      <c r="AJ171" s="80"/>
      <c r="AL171" s="81"/>
    </row>
    <row r="172" spans="1:35" s="5" customFormat="1" ht="15">
      <c r="A172" s="183" t="s">
        <v>119</v>
      </c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75"/>
      <c r="AG172" s="75"/>
      <c r="AH172"/>
      <c r="AI172" s="20"/>
    </row>
    <row r="173" spans="1:33" s="24" customFormat="1" ht="27" customHeight="1">
      <c r="A173" s="174" t="s">
        <v>41</v>
      </c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23"/>
      <c r="AG173" s="23"/>
    </row>
    <row r="174" spans="1:35" ht="51" customHeight="1">
      <c r="A174" s="184" t="s">
        <v>4</v>
      </c>
      <c r="B174" s="185"/>
      <c r="C174" s="186" t="s">
        <v>28</v>
      </c>
      <c r="D174" s="187"/>
      <c r="E174" s="187"/>
      <c r="F174" s="187"/>
      <c r="G174" s="187"/>
      <c r="H174" s="188"/>
      <c r="I174" s="189" t="s">
        <v>5</v>
      </c>
      <c r="J174" s="189"/>
      <c r="K174" s="189" t="s">
        <v>29</v>
      </c>
      <c r="L174" s="189"/>
      <c r="M174" s="189"/>
      <c r="N174" s="189"/>
      <c r="O174" s="189" t="str">
        <f>+O150</f>
        <v>Объем теплоносителя, Гкал на нагрев, (м3, Гкал)</v>
      </c>
      <c r="P174" s="189"/>
      <c r="Q174" s="189"/>
      <c r="R174" s="189"/>
      <c r="S174" s="189"/>
      <c r="T174" s="189" t="s">
        <v>6</v>
      </c>
      <c r="U174" s="189"/>
      <c r="V174" s="189"/>
      <c r="W174" s="189"/>
      <c r="X174" s="189"/>
      <c r="Y174" s="52" t="s">
        <v>78</v>
      </c>
      <c r="Z174" s="48" t="s">
        <v>79</v>
      </c>
      <c r="AF174"/>
      <c r="AG174" s="14"/>
      <c r="AI174" s="15"/>
    </row>
    <row r="175" spans="1:38" ht="24" customHeight="1">
      <c r="A175" s="176">
        <v>1</v>
      </c>
      <c r="B175" s="177"/>
      <c r="C175" s="176">
        <v>2</v>
      </c>
      <c r="D175" s="178"/>
      <c r="E175" s="178"/>
      <c r="F175" s="178"/>
      <c r="G175" s="178"/>
      <c r="H175" s="177"/>
      <c r="I175" s="179">
        <v>3</v>
      </c>
      <c r="J175" s="179"/>
      <c r="K175" s="179">
        <v>4</v>
      </c>
      <c r="L175" s="179"/>
      <c r="M175" s="179"/>
      <c r="N175" s="179"/>
      <c r="O175" s="179">
        <v>5</v>
      </c>
      <c r="P175" s="179"/>
      <c r="Q175" s="179"/>
      <c r="R175" s="179"/>
      <c r="S175" s="179"/>
      <c r="T175" s="180" t="s">
        <v>80</v>
      </c>
      <c r="U175" s="181"/>
      <c r="V175" s="181"/>
      <c r="W175" s="181"/>
      <c r="X175" s="182"/>
      <c r="Y175" s="45" t="s">
        <v>93</v>
      </c>
      <c r="Z175" s="45" t="s">
        <v>81</v>
      </c>
      <c r="AF175"/>
      <c r="AG175" s="14"/>
      <c r="AI175" s="15"/>
      <c r="AJ175" s="14"/>
      <c r="AL175" s="14"/>
    </row>
    <row r="176" spans="1:38" ht="12.75" customHeight="1">
      <c r="A176" s="167" t="s">
        <v>7</v>
      </c>
      <c r="B176" s="131"/>
      <c r="C176" s="168" t="s">
        <v>86</v>
      </c>
      <c r="D176" s="169"/>
      <c r="E176" s="169"/>
      <c r="F176" s="169"/>
      <c r="G176" s="170"/>
      <c r="H176" s="74" t="s">
        <v>8</v>
      </c>
      <c r="I176" s="163" t="s">
        <v>9</v>
      </c>
      <c r="J176" s="164"/>
      <c r="K176" s="165">
        <f>K162</f>
        <v>78.11</v>
      </c>
      <c r="L176" s="165"/>
      <c r="M176" s="165"/>
      <c r="N176" s="165"/>
      <c r="O176" s="165">
        <f>+O46*3</f>
        <v>9.72</v>
      </c>
      <c r="P176" s="165"/>
      <c r="Q176" s="165"/>
      <c r="R176" s="165"/>
      <c r="S176" s="165"/>
      <c r="T176" s="165">
        <f>K176*O176</f>
        <v>759.23</v>
      </c>
      <c r="U176" s="165"/>
      <c r="V176" s="165"/>
      <c r="W176" s="165"/>
      <c r="X176" s="165"/>
      <c r="Y176" s="49">
        <f>ROUND(T176*$AF$26,2)</f>
        <v>379.62</v>
      </c>
      <c r="Z176" s="83">
        <f>+T176+Y176</f>
        <v>1138.85</v>
      </c>
      <c r="AF176" s="157">
        <f>Z176+Z177</f>
        <v>2373.8</v>
      </c>
      <c r="AG176" s="221">
        <f>T176+T177</f>
        <v>1994.18</v>
      </c>
      <c r="AI176" s="15"/>
      <c r="AJ176" s="159">
        <v>844.99</v>
      </c>
      <c r="AL176" s="161">
        <f>AG176/AJ176</f>
        <v>2.36</v>
      </c>
    </row>
    <row r="177" spans="1:38" ht="12.75" customHeight="1">
      <c r="A177" s="132"/>
      <c r="B177" s="134"/>
      <c r="C177" s="171"/>
      <c r="D177" s="172"/>
      <c r="E177" s="172"/>
      <c r="F177" s="172"/>
      <c r="G177" s="173"/>
      <c r="H177" s="74" t="s">
        <v>10</v>
      </c>
      <c r="I177" s="163" t="s">
        <v>11</v>
      </c>
      <c r="J177" s="164"/>
      <c r="K177" s="165">
        <f>K163</f>
        <v>1852.05</v>
      </c>
      <c r="L177" s="165"/>
      <c r="M177" s="165"/>
      <c r="N177" s="165"/>
      <c r="O177" s="166">
        <f>O176*O$21</f>
        <v>0.6668</v>
      </c>
      <c r="P177" s="166"/>
      <c r="Q177" s="166"/>
      <c r="R177" s="166"/>
      <c r="S177" s="166"/>
      <c r="T177" s="165">
        <f>K177*O177</f>
        <v>1234.95</v>
      </c>
      <c r="U177" s="165"/>
      <c r="V177" s="165"/>
      <c r="W177" s="165"/>
      <c r="X177" s="165"/>
      <c r="Y177" s="51">
        <v>0</v>
      </c>
      <c r="Z177" s="83">
        <f>+T177+Y177</f>
        <v>1234.95</v>
      </c>
      <c r="AF177" s="158"/>
      <c r="AG177" s="222"/>
      <c r="AI177" s="15"/>
      <c r="AJ177" s="160"/>
      <c r="AL177" s="162"/>
    </row>
    <row r="178" spans="1:38" ht="12.75" customHeight="1">
      <c r="A178" s="167" t="s">
        <v>7</v>
      </c>
      <c r="B178" s="131"/>
      <c r="C178" s="168" t="s">
        <v>87</v>
      </c>
      <c r="D178" s="169"/>
      <c r="E178" s="169"/>
      <c r="F178" s="169"/>
      <c r="G178" s="170"/>
      <c r="H178" s="74" t="s">
        <v>8</v>
      </c>
      <c r="I178" s="163" t="s">
        <v>9</v>
      </c>
      <c r="J178" s="164"/>
      <c r="K178" s="165">
        <f>K164</f>
        <v>78.11</v>
      </c>
      <c r="L178" s="165"/>
      <c r="M178" s="165"/>
      <c r="N178" s="165"/>
      <c r="O178" s="165">
        <f>+O176</f>
        <v>9.72</v>
      </c>
      <c r="P178" s="165"/>
      <c r="Q178" s="165"/>
      <c r="R178" s="165"/>
      <c r="S178" s="165"/>
      <c r="T178" s="165">
        <f>K178*O178</f>
        <v>759.23</v>
      </c>
      <c r="U178" s="165"/>
      <c r="V178" s="165"/>
      <c r="W178" s="165"/>
      <c r="X178" s="165"/>
      <c r="Y178" s="49">
        <f>ROUND(T178*$AF$26,2)</f>
        <v>379.62</v>
      </c>
      <c r="Z178" s="83">
        <f>+T178+Y178</f>
        <v>1138.85</v>
      </c>
      <c r="AF178" s="157">
        <f>Z178+Z179</f>
        <v>2281.94</v>
      </c>
      <c r="AG178" s="221">
        <f>T178+T179</f>
        <v>1902.32</v>
      </c>
      <c r="AI178" s="15"/>
      <c r="AJ178" s="159">
        <v>844.99</v>
      </c>
      <c r="AL178" s="161">
        <f>AG178/AJ178</f>
        <v>2.251</v>
      </c>
    </row>
    <row r="179" spans="1:38" ht="12.75" customHeight="1">
      <c r="A179" s="132"/>
      <c r="B179" s="134"/>
      <c r="C179" s="171"/>
      <c r="D179" s="172"/>
      <c r="E179" s="172"/>
      <c r="F179" s="172"/>
      <c r="G179" s="173"/>
      <c r="H179" s="74" t="s">
        <v>10</v>
      </c>
      <c r="I179" s="163" t="s">
        <v>11</v>
      </c>
      <c r="J179" s="164"/>
      <c r="K179" s="165">
        <f>K165</f>
        <v>1852.05</v>
      </c>
      <c r="L179" s="165"/>
      <c r="M179" s="165"/>
      <c r="N179" s="165"/>
      <c r="O179" s="166">
        <f>O178*O$23</f>
        <v>0.6172</v>
      </c>
      <c r="P179" s="166"/>
      <c r="Q179" s="166"/>
      <c r="R179" s="166"/>
      <c r="S179" s="166"/>
      <c r="T179" s="165">
        <f>K179*O179</f>
        <v>1143.09</v>
      </c>
      <c r="U179" s="165"/>
      <c r="V179" s="165"/>
      <c r="W179" s="165"/>
      <c r="X179" s="165"/>
      <c r="Y179" s="51">
        <v>0</v>
      </c>
      <c r="Z179" s="83">
        <f>+T179+Y179</f>
        <v>1143.09</v>
      </c>
      <c r="AF179" s="158"/>
      <c r="AG179" s="222"/>
      <c r="AI179" s="15"/>
      <c r="AJ179" s="160"/>
      <c r="AL179" s="162"/>
    </row>
    <row r="180" spans="1:33" s="24" customFormat="1" ht="30" customHeight="1">
      <c r="A180" s="174" t="s">
        <v>43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</row>
    <row r="181" spans="1:38" ht="12.75" customHeight="1">
      <c r="A181" s="167" t="s">
        <v>7</v>
      </c>
      <c r="B181" s="131"/>
      <c r="C181" s="168" t="s">
        <v>86</v>
      </c>
      <c r="D181" s="169"/>
      <c r="E181" s="169"/>
      <c r="F181" s="169"/>
      <c r="G181" s="170"/>
      <c r="H181" s="74" t="s">
        <v>8</v>
      </c>
      <c r="I181" s="163" t="s">
        <v>9</v>
      </c>
      <c r="J181" s="164"/>
      <c r="K181" s="165">
        <f>+K176</f>
        <v>78.11</v>
      </c>
      <c r="L181" s="165"/>
      <c r="M181" s="165"/>
      <c r="N181" s="165"/>
      <c r="O181" s="165">
        <f>+O70*3</f>
        <v>7.89</v>
      </c>
      <c r="P181" s="165"/>
      <c r="Q181" s="165"/>
      <c r="R181" s="165"/>
      <c r="S181" s="165"/>
      <c r="T181" s="165">
        <f>K181*O181</f>
        <v>616.29</v>
      </c>
      <c r="U181" s="165"/>
      <c r="V181" s="165"/>
      <c r="W181" s="165"/>
      <c r="X181" s="165"/>
      <c r="Y181" s="49">
        <f>ROUND(T181*$AF$26,2)</f>
        <v>308.15</v>
      </c>
      <c r="Z181" s="83">
        <f>+T181+Y181</f>
        <v>924.44</v>
      </c>
      <c r="AF181" s="157">
        <f>Z181+Z182</f>
        <v>1926.95</v>
      </c>
      <c r="AG181" s="221">
        <f>T181+T182</f>
        <v>1618.8</v>
      </c>
      <c r="AI181" s="15"/>
      <c r="AJ181" s="159">
        <v>844.99</v>
      </c>
      <c r="AL181" s="161">
        <f>AG181/AJ181</f>
        <v>1.916</v>
      </c>
    </row>
    <row r="182" spans="1:38" ht="12.75" customHeight="1">
      <c r="A182" s="132"/>
      <c r="B182" s="134"/>
      <c r="C182" s="171"/>
      <c r="D182" s="172"/>
      <c r="E182" s="172"/>
      <c r="F182" s="172"/>
      <c r="G182" s="173"/>
      <c r="H182" s="74" t="s">
        <v>10</v>
      </c>
      <c r="I182" s="163" t="s">
        <v>11</v>
      </c>
      <c r="J182" s="164"/>
      <c r="K182" s="165">
        <f>+K177</f>
        <v>1852.05</v>
      </c>
      <c r="L182" s="165"/>
      <c r="M182" s="165"/>
      <c r="N182" s="165"/>
      <c r="O182" s="166">
        <f>O181*O$21</f>
        <v>0.5413</v>
      </c>
      <c r="P182" s="166"/>
      <c r="Q182" s="166"/>
      <c r="R182" s="166"/>
      <c r="S182" s="166"/>
      <c r="T182" s="165">
        <f>K182*O182</f>
        <v>1002.51</v>
      </c>
      <c r="U182" s="165"/>
      <c r="V182" s="165"/>
      <c r="W182" s="165"/>
      <c r="X182" s="165"/>
      <c r="Y182" s="51">
        <v>0</v>
      </c>
      <c r="Z182" s="83">
        <f>+T182+Y182</f>
        <v>1002.51</v>
      </c>
      <c r="AF182" s="158"/>
      <c r="AG182" s="222"/>
      <c r="AI182" s="15"/>
      <c r="AJ182" s="160"/>
      <c r="AL182" s="162"/>
    </row>
    <row r="183" spans="1:38" ht="12.75" customHeight="1">
      <c r="A183" s="167" t="s">
        <v>7</v>
      </c>
      <c r="B183" s="131"/>
      <c r="C183" s="168" t="s">
        <v>87</v>
      </c>
      <c r="D183" s="169"/>
      <c r="E183" s="169"/>
      <c r="F183" s="169"/>
      <c r="G183" s="170"/>
      <c r="H183" s="74" t="s">
        <v>8</v>
      </c>
      <c r="I183" s="163" t="s">
        <v>9</v>
      </c>
      <c r="J183" s="164"/>
      <c r="K183" s="165">
        <f>+K178</f>
        <v>78.11</v>
      </c>
      <c r="L183" s="165"/>
      <c r="M183" s="165"/>
      <c r="N183" s="165"/>
      <c r="O183" s="165">
        <f>+O181</f>
        <v>7.89</v>
      </c>
      <c r="P183" s="165"/>
      <c r="Q183" s="165"/>
      <c r="R183" s="165"/>
      <c r="S183" s="165"/>
      <c r="T183" s="165">
        <f>K183*O183</f>
        <v>616.29</v>
      </c>
      <c r="U183" s="165"/>
      <c r="V183" s="165"/>
      <c r="W183" s="165"/>
      <c r="X183" s="165"/>
      <c r="Y183" s="49">
        <f>ROUND(T183*$AF$26,2)</f>
        <v>308.15</v>
      </c>
      <c r="Z183" s="83">
        <f>+T183+Y183</f>
        <v>924.44</v>
      </c>
      <c r="AF183" s="157">
        <f>Z183+Z184</f>
        <v>1852.32</v>
      </c>
      <c r="AG183" s="221">
        <f>T183+T184</f>
        <v>1544.17</v>
      </c>
      <c r="AI183" s="15"/>
      <c r="AJ183" s="159">
        <v>844.99</v>
      </c>
      <c r="AL183" s="161">
        <f>AG183/AJ183</f>
        <v>1.827</v>
      </c>
    </row>
    <row r="184" spans="1:38" ht="12.75" customHeight="1">
      <c r="A184" s="132"/>
      <c r="B184" s="134"/>
      <c r="C184" s="171"/>
      <c r="D184" s="172"/>
      <c r="E184" s="172"/>
      <c r="F184" s="172"/>
      <c r="G184" s="173"/>
      <c r="H184" s="74" t="s">
        <v>10</v>
      </c>
      <c r="I184" s="163" t="s">
        <v>11</v>
      </c>
      <c r="J184" s="164"/>
      <c r="K184" s="165">
        <f>+K179</f>
        <v>1852.05</v>
      </c>
      <c r="L184" s="165"/>
      <c r="M184" s="165"/>
      <c r="N184" s="165"/>
      <c r="O184" s="166">
        <f>O183*O$23</f>
        <v>0.501</v>
      </c>
      <c r="P184" s="166"/>
      <c r="Q184" s="166"/>
      <c r="R184" s="166"/>
      <c r="S184" s="166"/>
      <c r="T184" s="165">
        <f>K184*O184</f>
        <v>927.88</v>
      </c>
      <c r="U184" s="165"/>
      <c r="V184" s="165"/>
      <c r="W184" s="165"/>
      <c r="X184" s="165"/>
      <c r="Y184" s="51">
        <v>0</v>
      </c>
      <c r="Z184" s="83">
        <f>+T184+Y184</f>
        <v>927.88</v>
      </c>
      <c r="AF184" s="158"/>
      <c r="AG184" s="222"/>
      <c r="AI184" s="15"/>
      <c r="AJ184" s="160"/>
      <c r="AL184" s="162"/>
    </row>
    <row r="185" spans="1:39" ht="25.5" customHeight="1">
      <c r="A185" s="174" t="s">
        <v>48</v>
      </c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9"/>
      <c r="AG185" s="37"/>
      <c r="AL185" s="38" t="s">
        <v>117</v>
      </c>
      <c r="AM185" s="39" t="s">
        <v>118</v>
      </c>
    </row>
    <row r="186" spans="1:38" ht="12.75" customHeight="1">
      <c r="A186" s="167" t="s">
        <v>7</v>
      </c>
      <c r="B186" s="131"/>
      <c r="C186" s="168" t="s">
        <v>86</v>
      </c>
      <c r="D186" s="169"/>
      <c r="E186" s="169"/>
      <c r="F186" s="169"/>
      <c r="G186" s="170"/>
      <c r="H186" s="74" t="s">
        <v>8</v>
      </c>
      <c r="I186" s="163" t="s">
        <v>9</v>
      </c>
      <c r="J186" s="164"/>
      <c r="K186" s="165">
        <f>+K181</f>
        <v>78.11</v>
      </c>
      <c r="L186" s="165"/>
      <c r="M186" s="165"/>
      <c r="N186" s="165"/>
      <c r="O186" s="165">
        <f>+O130*3</f>
        <v>1.65</v>
      </c>
      <c r="P186" s="165"/>
      <c r="Q186" s="165"/>
      <c r="R186" s="165"/>
      <c r="S186" s="165"/>
      <c r="T186" s="165">
        <f>K186*O186</f>
        <v>128.88</v>
      </c>
      <c r="U186" s="165"/>
      <c r="V186" s="165"/>
      <c r="W186" s="165"/>
      <c r="X186" s="165"/>
      <c r="Y186" s="49">
        <f>ROUND(T186*$AF$26,2)</f>
        <v>64.44</v>
      </c>
      <c r="Z186" s="83">
        <f>+T186+Y186</f>
        <v>193.32</v>
      </c>
      <c r="AF186" s="157">
        <f>Z186+Z187</f>
        <v>402.97</v>
      </c>
      <c r="AG186" s="221">
        <f>T186+T187</f>
        <v>338.53</v>
      </c>
      <c r="AI186" s="15"/>
      <c r="AJ186" s="159">
        <v>844.99</v>
      </c>
      <c r="AL186" s="161">
        <f>AG186/AJ186</f>
        <v>0.401</v>
      </c>
    </row>
    <row r="187" spans="1:38" ht="12.75" customHeight="1">
      <c r="A187" s="132"/>
      <c r="B187" s="134"/>
      <c r="C187" s="171"/>
      <c r="D187" s="172"/>
      <c r="E187" s="172"/>
      <c r="F187" s="172"/>
      <c r="G187" s="173"/>
      <c r="H187" s="74" t="s">
        <v>10</v>
      </c>
      <c r="I187" s="163" t="s">
        <v>11</v>
      </c>
      <c r="J187" s="164"/>
      <c r="K187" s="165">
        <f>+K182</f>
        <v>1852.05</v>
      </c>
      <c r="L187" s="165"/>
      <c r="M187" s="165"/>
      <c r="N187" s="165"/>
      <c r="O187" s="166">
        <f>O186*O$21</f>
        <v>0.1132</v>
      </c>
      <c r="P187" s="166"/>
      <c r="Q187" s="166"/>
      <c r="R187" s="166"/>
      <c r="S187" s="166"/>
      <c r="T187" s="165">
        <f>K187*O187</f>
        <v>209.65</v>
      </c>
      <c r="U187" s="165"/>
      <c r="V187" s="165"/>
      <c r="W187" s="165"/>
      <c r="X187" s="165"/>
      <c r="Y187" s="51">
        <v>0</v>
      </c>
      <c r="Z187" s="83">
        <f>+T187+Y187</f>
        <v>209.65</v>
      </c>
      <c r="AF187" s="158"/>
      <c r="AG187" s="222"/>
      <c r="AI187" s="15"/>
      <c r="AJ187" s="160"/>
      <c r="AL187" s="162"/>
    </row>
    <row r="188" spans="1:38" ht="12.75" customHeight="1">
      <c r="A188" s="167" t="s">
        <v>7</v>
      </c>
      <c r="B188" s="131"/>
      <c r="C188" s="168" t="s">
        <v>87</v>
      </c>
      <c r="D188" s="169"/>
      <c r="E188" s="169"/>
      <c r="F188" s="169"/>
      <c r="G188" s="170"/>
      <c r="H188" s="74" t="s">
        <v>8</v>
      </c>
      <c r="I188" s="163" t="s">
        <v>9</v>
      </c>
      <c r="J188" s="164"/>
      <c r="K188" s="165">
        <f>+K183</f>
        <v>78.11</v>
      </c>
      <c r="L188" s="165"/>
      <c r="M188" s="165"/>
      <c r="N188" s="165"/>
      <c r="O188" s="165">
        <f>+O186</f>
        <v>1.65</v>
      </c>
      <c r="P188" s="165"/>
      <c r="Q188" s="165"/>
      <c r="R188" s="165"/>
      <c r="S188" s="165"/>
      <c r="T188" s="165">
        <f>K188*O188</f>
        <v>128.88</v>
      </c>
      <c r="U188" s="165"/>
      <c r="V188" s="165"/>
      <c r="W188" s="165"/>
      <c r="X188" s="165"/>
      <c r="Y188" s="49">
        <f>ROUND(T188*$AF$26,2)</f>
        <v>64.44</v>
      </c>
      <c r="Z188" s="83">
        <f>+T188+Y188</f>
        <v>193.32</v>
      </c>
      <c r="AF188" s="157">
        <f>Z188+Z189</f>
        <v>387.41</v>
      </c>
      <c r="AG188" s="221">
        <f>T188+T189</f>
        <v>322.97</v>
      </c>
      <c r="AI188" s="15"/>
      <c r="AJ188" s="159">
        <v>844.99</v>
      </c>
      <c r="AL188" s="161">
        <f>AG188/AJ188</f>
        <v>0.382</v>
      </c>
    </row>
    <row r="189" spans="1:38" ht="12.75" customHeight="1">
      <c r="A189" s="132"/>
      <c r="B189" s="134"/>
      <c r="C189" s="171"/>
      <c r="D189" s="172"/>
      <c r="E189" s="172"/>
      <c r="F189" s="172"/>
      <c r="G189" s="173"/>
      <c r="H189" s="74" t="s">
        <v>10</v>
      </c>
      <c r="I189" s="163" t="s">
        <v>11</v>
      </c>
      <c r="J189" s="164"/>
      <c r="K189" s="165">
        <f>+K184</f>
        <v>1852.05</v>
      </c>
      <c r="L189" s="165"/>
      <c r="M189" s="165"/>
      <c r="N189" s="165"/>
      <c r="O189" s="166">
        <f>O188*O$23</f>
        <v>0.1048</v>
      </c>
      <c r="P189" s="166"/>
      <c r="Q189" s="166"/>
      <c r="R189" s="166"/>
      <c r="S189" s="166"/>
      <c r="T189" s="165">
        <f>K189*O189</f>
        <v>194.09</v>
      </c>
      <c r="U189" s="165"/>
      <c r="V189" s="165"/>
      <c r="W189" s="165"/>
      <c r="X189" s="165"/>
      <c r="Y189" s="51">
        <v>0</v>
      </c>
      <c r="Z189" s="83">
        <f>+T189+Y189</f>
        <v>194.09</v>
      </c>
      <c r="AF189" s="158"/>
      <c r="AG189" s="222"/>
      <c r="AI189" s="15"/>
      <c r="AJ189" s="160"/>
      <c r="AL189" s="162"/>
    </row>
    <row r="190" spans="1:33" s="24" customFormat="1" ht="25.5" customHeight="1">
      <c r="A190" s="174" t="s">
        <v>49</v>
      </c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</row>
    <row r="191" spans="1:38" ht="12.75" customHeight="1">
      <c r="A191" s="167" t="s">
        <v>7</v>
      </c>
      <c r="B191" s="131"/>
      <c r="C191" s="168" t="s">
        <v>86</v>
      </c>
      <c r="D191" s="169"/>
      <c r="E191" s="169"/>
      <c r="F191" s="169"/>
      <c r="G191" s="170"/>
      <c r="H191" s="74" t="s">
        <v>8</v>
      </c>
      <c r="I191" s="163" t="s">
        <v>9</v>
      </c>
      <c r="J191" s="164"/>
      <c r="K191" s="165">
        <f>+K186</f>
        <v>78.11</v>
      </c>
      <c r="L191" s="165"/>
      <c r="M191" s="165"/>
      <c r="N191" s="165"/>
      <c r="O191" s="165">
        <f>+O142*3</f>
        <v>5.73</v>
      </c>
      <c r="P191" s="165"/>
      <c r="Q191" s="165"/>
      <c r="R191" s="165"/>
      <c r="S191" s="165"/>
      <c r="T191" s="165">
        <f>K191*O191</f>
        <v>447.57</v>
      </c>
      <c r="U191" s="165"/>
      <c r="V191" s="165"/>
      <c r="W191" s="165"/>
      <c r="X191" s="165"/>
      <c r="Y191" s="49">
        <f>ROUND(T191*$AF$26,2)</f>
        <v>223.79</v>
      </c>
      <c r="Z191" s="83">
        <f>+T191+Y191</f>
        <v>671.36</v>
      </c>
      <c r="AF191" s="157">
        <f>Z191+Z192</f>
        <v>1399.4</v>
      </c>
      <c r="AG191" s="221">
        <f>T191+T192</f>
        <v>1175.61</v>
      </c>
      <c r="AI191" s="15"/>
      <c r="AJ191" s="159">
        <v>844.99</v>
      </c>
      <c r="AL191" s="161">
        <f>AG191/AJ191</f>
        <v>1.391</v>
      </c>
    </row>
    <row r="192" spans="1:38" ht="12.75" customHeight="1">
      <c r="A192" s="132"/>
      <c r="B192" s="134"/>
      <c r="C192" s="171"/>
      <c r="D192" s="172"/>
      <c r="E192" s="172"/>
      <c r="F192" s="172"/>
      <c r="G192" s="173"/>
      <c r="H192" s="74" t="s">
        <v>10</v>
      </c>
      <c r="I192" s="163" t="s">
        <v>11</v>
      </c>
      <c r="J192" s="164"/>
      <c r="K192" s="165">
        <f>+K187</f>
        <v>1852.05</v>
      </c>
      <c r="L192" s="165"/>
      <c r="M192" s="165"/>
      <c r="N192" s="165"/>
      <c r="O192" s="166">
        <f>O191*O$21</f>
        <v>0.3931</v>
      </c>
      <c r="P192" s="166"/>
      <c r="Q192" s="166"/>
      <c r="R192" s="166"/>
      <c r="S192" s="166"/>
      <c r="T192" s="165">
        <f>K192*O192</f>
        <v>728.04</v>
      </c>
      <c r="U192" s="165"/>
      <c r="V192" s="165"/>
      <c r="W192" s="165"/>
      <c r="X192" s="165"/>
      <c r="Y192" s="51">
        <v>0</v>
      </c>
      <c r="Z192" s="83">
        <f>+T192+Y192</f>
        <v>728.04</v>
      </c>
      <c r="AF192" s="158"/>
      <c r="AG192" s="222"/>
      <c r="AI192" s="15"/>
      <c r="AJ192" s="160"/>
      <c r="AL192" s="162"/>
    </row>
    <row r="193" spans="1:38" ht="12.75" customHeight="1">
      <c r="A193" s="167" t="s">
        <v>7</v>
      </c>
      <c r="B193" s="131"/>
      <c r="C193" s="168" t="s">
        <v>87</v>
      </c>
      <c r="D193" s="169"/>
      <c r="E193" s="169"/>
      <c r="F193" s="169"/>
      <c r="G193" s="170"/>
      <c r="H193" s="74" t="s">
        <v>8</v>
      </c>
      <c r="I193" s="163" t="s">
        <v>9</v>
      </c>
      <c r="J193" s="164"/>
      <c r="K193" s="165">
        <f>+K188</f>
        <v>78.11</v>
      </c>
      <c r="L193" s="165"/>
      <c r="M193" s="165"/>
      <c r="N193" s="165"/>
      <c r="O193" s="165">
        <f>+O191</f>
        <v>5.73</v>
      </c>
      <c r="P193" s="165"/>
      <c r="Q193" s="165"/>
      <c r="R193" s="165"/>
      <c r="S193" s="165"/>
      <c r="T193" s="165">
        <f>K193*O193</f>
        <v>447.57</v>
      </c>
      <c r="U193" s="165"/>
      <c r="V193" s="165"/>
      <c r="W193" s="165"/>
      <c r="X193" s="165"/>
      <c r="Y193" s="49">
        <f>ROUND(T193*$AF$26,2)</f>
        <v>223.79</v>
      </c>
      <c r="Z193" s="83">
        <f>+T193+Y193</f>
        <v>671.36</v>
      </c>
      <c r="AF193" s="157">
        <f>Z193+Z194</f>
        <v>1345.32</v>
      </c>
      <c r="AG193" s="221">
        <f>T193+T194</f>
        <v>1121.53</v>
      </c>
      <c r="AI193" s="15"/>
      <c r="AJ193" s="159">
        <v>844.99</v>
      </c>
      <c r="AL193" s="161">
        <f>AG193/AJ193</f>
        <v>1.327</v>
      </c>
    </row>
    <row r="194" spans="1:38" ht="12.75" customHeight="1">
      <c r="A194" s="132"/>
      <c r="B194" s="134"/>
      <c r="C194" s="171"/>
      <c r="D194" s="172"/>
      <c r="E194" s="172"/>
      <c r="F194" s="172"/>
      <c r="G194" s="173"/>
      <c r="H194" s="74" t="s">
        <v>10</v>
      </c>
      <c r="I194" s="163" t="s">
        <v>11</v>
      </c>
      <c r="J194" s="164"/>
      <c r="K194" s="165">
        <f>+K189</f>
        <v>1852.05</v>
      </c>
      <c r="L194" s="165"/>
      <c r="M194" s="165"/>
      <c r="N194" s="165"/>
      <c r="O194" s="166">
        <f>O193*O$23</f>
        <v>0.3639</v>
      </c>
      <c r="P194" s="166"/>
      <c r="Q194" s="166"/>
      <c r="R194" s="166"/>
      <c r="S194" s="166"/>
      <c r="T194" s="165">
        <f>K194*O194</f>
        <v>673.96</v>
      </c>
      <c r="U194" s="165"/>
      <c r="V194" s="165"/>
      <c r="W194" s="165"/>
      <c r="X194" s="165"/>
      <c r="Y194" s="51">
        <v>0</v>
      </c>
      <c r="Z194" s="83">
        <f>+T194+Y194</f>
        <v>673.96</v>
      </c>
      <c r="AF194" s="158"/>
      <c r="AG194" s="222"/>
      <c r="AI194" s="15"/>
      <c r="AJ194" s="160"/>
      <c r="AL194" s="162"/>
    </row>
    <row r="195" spans="1:38" ht="18.75" customHeight="1">
      <c r="A195" s="32"/>
      <c r="B195" s="32"/>
      <c r="C195" s="76"/>
      <c r="D195" s="76"/>
      <c r="E195" s="76"/>
      <c r="F195" s="76"/>
      <c r="G195" s="76"/>
      <c r="I195" s="14"/>
      <c r="J195" s="14"/>
      <c r="K195" s="77"/>
      <c r="L195" s="77"/>
      <c r="M195" s="77"/>
      <c r="N195" s="77"/>
      <c r="O195" s="78"/>
      <c r="P195" s="78"/>
      <c r="Q195" s="78"/>
      <c r="R195" s="78"/>
      <c r="S195" s="78"/>
      <c r="T195" s="77"/>
      <c r="U195" s="77"/>
      <c r="V195" s="77"/>
      <c r="W195" s="77"/>
      <c r="X195" s="77"/>
      <c r="AF195"/>
      <c r="AG195" s="79"/>
      <c r="AJ195" s="80"/>
      <c r="AL195" s="81"/>
    </row>
    <row r="196" spans="1:35" s="5" customFormat="1" ht="15">
      <c r="A196" s="183" t="s">
        <v>125</v>
      </c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75"/>
      <c r="AG196" s="75"/>
      <c r="AH196"/>
      <c r="AI196" s="20"/>
    </row>
    <row r="197" spans="1:33" s="24" customFormat="1" ht="27" customHeight="1">
      <c r="A197" s="174" t="s">
        <v>41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23"/>
      <c r="AG197" s="23"/>
    </row>
    <row r="198" spans="1:35" ht="51" customHeight="1">
      <c r="A198" s="184" t="s">
        <v>4</v>
      </c>
      <c r="B198" s="185"/>
      <c r="C198" s="186" t="s">
        <v>28</v>
      </c>
      <c r="D198" s="187"/>
      <c r="E198" s="187"/>
      <c r="F198" s="187"/>
      <c r="G198" s="187"/>
      <c r="H198" s="188"/>
      <c r="I198" s="189" t="s">
        <v>5</v>
      </c>
      <c r="J198" s="189"/>
      <c r="K198" s="189" t="s">
        <v>29</v>
      </c>
      <c r="L198" s="189"/>
      <c r="M198" s="189"/>
      <c r="N198" s="189"/>
      <c r="O198" s="189" t="str">
        <f>+O174</f>
        <v>Объем теплоносителя, Гкал на нагрев, (м3, Гкал)</v>
      </c>
      <c r="P198" s="189"/>
      <c r="Q198" s="189"/>
      <c r="R198" s="189"/>
      <c r="S198" s="189"/>
      <c r="T198" s="189" t="s">
        <v>6</v>
      </c>
      <c r="U198" s="189"/>
      <c r="V198" s="189"/>
      <c r="W198" s="189"/>
      <c r="X198" s="189"/>
      <c r="Y198" s="52" t="s">
        <v>78</v>
      </c>
      <c r="Z198" s="48" t="s">
        <v>79</v>
      </c>
      <c r="AF198"/>
      <c r="AG198" s="14"/>
      <c r="AI198" s="15"/>
    </row>
    <row r="199" spans="1:38" ht="24" customHeight="1">
      <c r="A199" s="176">
        <v>1</v>
      </c>
      <c r="B199" s="177"/>
      <c r="C199" s="176">
        <v>2</v>
      </c>
      <c r="D199" s="178"/>
      <c r="E199" s="178"/>
      <c r="F199" s="178"/>
      <c r="G199" s="178"/>
      <c r="H199" s="177"/>
      <c r="I199" s="179">
        <v>3</v>
      </c>
      <c r="J199" s="179"/>
      <c r="K199" s="179">
        <v>4</v>
      </c>
      <c r="L199" s="179"/>
      <c r="M199" s="179"/>
      <c r="N199" s="179"/>
      <c r="O199" s="179">
        <v>5</v>
      </c>
      <c r="P199" s="179"/>
      <c r="Q199" s="179"/>
      <c r="R199" s="179"/>
      <c r="S199" s="179"/>
      <c r="T199" s="180" t="s">
        <v>80</v>
      </c>
      <c r="U199" s="181"/>
      <c r="V199" s="181"/>
      <c r="W199" s="181"/>
      <c r="X199" s="182"/>
      <c r="Y199" s="45" t="s">
        <v>93</v>
      </c>
      <c r="Z199" s="45" t="s">
        <v>81</v>
      </c>
      <c r="AF199"/>
      <c r="AG199" s="14"/>
      <c r="AI199" s="15"/>
      <c r="AJ199" s="14"/>
      <c r="AL199" s="14"/>
    </row>
    <row r="200" spans="1:38" ht="12.75" customHeight="1">
      <c r="A200" s="167" t="s">
        <v>7</v>
      </c>
      <c r="B200" s="131"/>
      <c r="C200" s="168" t="s">
        <v>86</v>
      </c>
      <c r="D200" s="169"/>
      <c r="E200" s="169"/>
      <c r="F200" s="169"/>
      <c r="G200" s="170"/>
      <c r="H200" s="74" t="s">
        <v>8</v>
      </c>
      <c r="I200" s="163" t="s">
        <v>9</v>
      </c>
      <c r="J200" s="164"/>
      <c r="K200" s="165">
        <f>K186</f>
        <v>78.11</v>
      </c>
      <c r="L200" s="165"/>
      <c r="M200" s="165"/>
      <c r="N200" s="165"/>
      <c r="O200" s="165">
        <f>+O46*4</f>
        <v>12.96</v>
      </c>
      <c r="P200" s="165"/>
      <c r="Q200" s="165"/>
      <c r="R200" s="165"/>
      <c r="S200" s="165"/>
      <c r="T200" s="165">
        <f>K200*O200</f>
        <v>1012.31</v>
      </c>
      <c r="U200" s="165"/>
      <c r="V200" s="165"/>
      <c r="W200" s="165"/>
      <c r="X200" s="165"/>
      <c r="Y200" s="49">
        <f>ROUND(T200*$AF$26,2)</f>
        <v>506.16</v>
      </c>
      <c r="Z200" s="83">
        <f>+T200+Y200</f>
        <v>1518.47</v>
      </c>
      <c r="AF200" s="157">
        <f>Z200+Z201</f>
        <v>3165.13</v>
      </c>
      <c r="AG200" s="221">
        <f>T200+T201</f>
        <v>2658.97</v>
      </c>
      <c r="AI200" s="15"/>
      <c r="AJ200" s="159">
        <v>844.99</v>
      </c>
      <c r="AL200" s="161">
        <f>AG200/AJ200</f>
        <v>3.147</v>
      </c>
    </row>
    <row r="201" spans="1:38" ht="12.75" customHeight="1">
      <c r="A201" s="132"/>
      <c r="B201" s="134"/>
      <c r="C201" s="171"/>
      <c r="D201" s="172"/>
      <c r="E201" s="172"/>
      <c r="F201" s="172"/>
      <c r="G201" s="173"/>
      <c r="H201" s="74" t="s">
        <v>10</v>
      </c>
      <c r="I201" s="163" t="s">
        <v>11</v>
      </c>
      <c r="J201" s="164"/>
      <c r="K201" s="165">
        <f>K187</f>
        <v>1852.05</v>
      </c>
      <c r="L201" s="165"/>
      <c r="M201" s="165"/>
      <c r="N201" s="165"/>
      <c r="O201" s="166">
        <f>O200*O$21</f>
        <v>0.8891</v>
      </c>
      <c r="P201" s="166"/>
      <c r="Q201" s="166"/>
      <c r="R201" s="166"/>
      <c r="S201" s="166"/>
      <c r="T201" s="165">
        <f>K201*O201</f>
        <v>1646.66</v>
      </c>
      <c r="U201" s="165"/>
      <c r="V201" s="165"/>
      <c r="W201" s="165"/>
      <c r="X201" s="165"/>
      <c r="Y201" s="51">
        <v>0</v>
      </c>
      <c r="Z201" s="83">
        <f>+T201+Y201</f>
        <v>1646.66</v>
      </c>
      <c r="AF201" s="158"/>
      <c r="AG201" s="222"/>
      <c r="AI201" s="15"/>
      <c r="AJ201" s="160"/>
      <c r="AL201" s="162"/>
    </row>
    <row r="202" spans="1:38" ht="12.75" customHeight="1">
      <c r="A202" s="167" t="s">
        <v>7</v>
      </c>
      <c r="B202" s="131"/>
      <c r="C202" s="168" t="s">
        <v>87</v>
      </c>
      <c r="D202" s="169"/>
      <c r="E202" s="169"/>
      <c r="F202" s="169"/>
      <c r="G202" s="170"/>
      <c r="H202" s="74" t="s">
        <v>8</v>
      </c>
      <c r="I202" s="163" t="s">
        <v>9</v>
      </c>
      <c r="J202" s="164"/>
      <c r="K202" s="165">
        <f>K188</f>
        <v>78.11</v>
      </c>
      <c r="L202" s="165"/>
      <c r="M202" s="165"/>
      <c r="N202" s="165"/>
      <c r="O202" s="165">
        <f>+O200</f>
        <v>12.96</v>
      </c>
      <c r="P202" s="165"/>
      <c r="Q202" s="165"/>
      <c r="R202" s="165"/>
      <c r="S202" s="165"/>
      <c r="T202" s="165">
        <f>K202*O202</f>
        <v>1012.31</v>
      </c>
      <c r="U202" s="165"/>
      <c r="V202" s="165"/>
      <c r="W202" s="165"/>
      <c r="X202" s="165"/>
      <c r="Y202" s="49">
        <f>ROUND(T202*$AF$26,2)</f>
        <v>506.16</v>
      </c>
      <c r="Z202" s="83">
        <f>+T202+Y202</f>
        <v>1518.47</v>
      </c>
      <c r="AF202" s="157">
        <f>Z202+Z203</f>
        <v>3042.71</v>
      </c>
      <c r="AG202" s="221">
        <f>T202+T203</f>
        <v>2536.55</v>
      </c>
      <c r="AI202" s="15"/>
      <c r="AJ202" s="159">
        <v>844.99</v>
      </c>
      <c r="AL202" s="161">
        <f>AG202/AJ202</f>
        <v>3.002</v>
      </c>
    </row>
    <row r="203" spans="1:38" ht="12.75" customHeight="1">
      <c r="A203" s="132"/>
      <c r="B203" s="134"/>
      <c r="C203" s="171"/>
      <c r="D203" s="172"/>
      <c r="E203" s="172"/>
      <c r="F203" s="172"/>
      <c r="G203" s="173"/>
      <c r="H203" s="74" t="s">
        <v>10</v>
      </c>
      <c r="I203" s="163" t="s">
        <v>11</v>
      </c>
      <c r="J203" s="164"/>
      <c r="K203" s="165">
        <f>K189</f>
        <v>1852.05</v>
      </c>
      <c r="L203" s="165"/>
      <c r="M203" s="165"/>
      <c r="N203" s="165"/>
      <c r="O203" s="166">
        <f>O202*O$23</f>
        <v>0.823</v>
      </c>
      <c r="P203" s="166"/>
      <c r="Q203" s="166"/>
      <c r="R203" s="166"/>
      <c r="S203" s="166"/>
      <c r="T203" s="165">
        <f>K203*O203</f>
        <v>1524.24</v>
      </c>
      <c r="U203" s="165"/>
      <c r="V203" s="165"/>
      <c r="W203" s="165"/>
      <c r="X203" s="165"/>
      <c r="Y203" s="51">
        <v>0</v>
      </c>
      <c r="Z203" s="83">
        <f>+T203+Y203</f>
        <v>1524.24</v>
      </c>
      <c r="AF203" s="158"/>
      <c r="AG203" s="222"/>
      <c r="AI203" s="15"/>
      <c r="AJ203" s="160"/>
      <c r="AL203" s="162"/>
    </row>
    <row r="204" spans="1:33" s="24" customFormat="1" ht="30" customHeight="1">
      <c r="A204" s="174" t="s">
        <v>43</v>
      </c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</row>
    <row r="205" spans="1:38" ht="12.75" customHeight="1">
      <c r="A205" s="167" t="s">
        <v>7</v>
      </c>
      <c r="B205" s="131"/>
      <c r="C205" s="168" t="s">
        <v>86</v>
      </c>
      <c r="D205" s="169"/>
      <c r="E205" s="169"/>
      <c r="F205" s="169"/>
      <c r="G205" s="170"/>
      <c r="H205" s="74" t="s">
        <v>8</v>
      </c>
      <c r="I205" s="163" t="s">
        <v>9</v>
      </c>
      <c r="J205" s="164"/>
      <c r="K205" s="165">
        <f>+K200</f>
        <v>78.11</v>
      </c>
      <c r="L205" s="165"/>
      <c r="M205" s="165"/>
      <c r="N205" s="165"/>
      <c r="O205" s="165">
        <f>+O70*4</f>
        <v>10.52</v>
      </c>
      <c r="P205" s="165"/>
      <c r="Q205" s="165"/>
      <c r="R205" s="165"/>
      <c r="S205" s="165"/>
      <c r="T205" s="165">
        <f>K205*O205</f>
        <v>821.72</v>
      </c>
      <c r="U205" s="165"/>
      <c r="V205" s="165"/>
      <c r="W205" s="165"/>
      <c r="X205" s="165"/>
      <c r="Y205" s="49">
        <f>ROUND(T205*$AF$26,2)</f>
        <v>410.86</v>
      </c>
      <c r="Z205" s="83">
        <f>+T205+Y205</f>
        <v>1232.58</v>
      </c>
      <c r="AF205" s="157">
        <f>Z205+Z206</f>
        <v>2569.2</v>
      </c>
      <c r="AG205" s="221">
        <f>T205+T206</f>
        <v>2158.34</v>
      </c>
      <c r="AI205" s="15"/>
      <c r="AJ205" s="159">
        <v>844.99</v>
      </c>
      <c r="AL205" s="161">
        <f>AG205/AJ205</f>
        <v>2.554</v>
      </c>
    </row>
    <row r="206" spans="1:38" ht="12.75" customHeight="1">
      <c r="A206" s="132"/>
      <c r="B206" s="134"/>
      <c r="C206" s="171"/>
      <c r="D206" s="172"/>
      <c r="E206" s="172"/>
      <c r="F206" s="172"/>
      <c r="G206" s="173"/>
      <c r="H206" s="74" t="s">
        <v>10</v>
      </c>
      <c r="I206" s="163" t="s">
        <v>11</v>
      </c>
      <c r="J206" s="164"/>
      <c r="K206" s="165">
        <f>+K201</f>
        <v>1852.05</v>
      </c>
      <c r="L206" s="165"/>
      <c r="M206" s="165"/>
      <c r="N206" s="165"/>
      <c r="O206" s="166">
        <f>O205*O$21</f>
        <v>0.7217</v>
      </c>
      <c r="P206" s="166"/>
      <c r="Q206" s="166"/>
      <c r="R206" s="166"/>
      <c r="S206" s="166"/>
      <c r="T206" s="165">
        <f>K206*O206</f>
        <v>1336.62</v>
      </c>
      <c r="U206" s="165"/>
      <c r="V206" s="165"/>
      <c r="W206" s="165"/>
      <c r="X206" s="165"/>
      <c r="Y206" s="51">
        <v>0</v>
      </c>
      <c r="Z206" s="83">
        <f>+T206+Y206</f>
        <v>1336.62</v>
      </c>
      <c r="AF206" s="158"/>
      <c r="AG206" s="222"/>
      <c r="AI206" s="15"/>
      <c r="AJ206" s="160"/>
      <c r="AL206" s="162"/>
    </row>
    <row r="207" spans="1:38" ht="12.75" customHeight="1">
      <c r="A207" s="167" t="s">
        <v>7</v>
      </c>
      <c r="B207" s="131"/>
      <c r="C207" s="168" t="s">
        <v>87</v>
      </c>
      <c r="D207" s="169"/>
      <c r="E207" s="169"/>
      <c r="F207" s="169"/>
      <c r="G207" s="170"/>
      <c r="H207" s="74" t="s">
        <v>8</v>
      </c>
      <c r="I207" s="163" t="s">
        <v>9</v>
      </c>
      <c r="J207" s="164"/>
      <c r="K207" s="165">
        <f>+K202</f>
        <v>78.11</v>
      </c>
      <c r="L207" s="165"/>
      <c r="M207" s="165"/>
      <c r="N207" s="165"/>
      <c r="O207" s="165">
        <f>+O205</f>
        <v>10.52</v>
      </c>
      <c r="P207" s="165"/>
      <c r="Q207" s="165"/>
      <c r="R207" s="165"/>
      <c r="S207" s="165"/>
      <c r="T207" s="165">
        <f>K207*O207</f>
        <v>821.72</v>
      </c>
      <c r="U207" s="165"/>
      <c r="V207" s="165"/>
      <c r="W207" s="165"/>
      <c r="X207" s="165"/>
      <c r="Y207" s="49">
        <f>ROUND(T207*$AF$26,2)</f>
        <v>410.86</v>
      </c>
      <c r="Z207" s="83">
        <f>+T207+Y207</f>
        <v>1232.58</v>
      </c>
      <c r="AF207" s="157">
        <f>Z207+Z208</f>
        <v>2469.75</v>
      </c>
      <c r="AG207" s="221">
        <f>T207+T208</f>
        <v>2058.89</v>
      </c>
      <c r="AI207" s="15"/>
      <c r="AJ207" s="159">
        <v>844.99</v>
      </c>
      <c r="AL207" s="161">
        <f>AG207/AJ207</f>
        <v>2.437</v>
      </c>
    </row>
    <row r="208" spans="1:38" ht="12.75" customHeight="1">
      <c r="A208" s="132"/>
      <c r="B208" s="134"/>
      <c r="C208" s="171"/>
      <c r="D208" s="172"/>
      <c r="E208" s="172"/>
      <c r="F208" s="172"/>
      <c r="G208" s="173"/>
      <c r="H208" s="74" t="s">
        <v>10</v>
      </c>
      <c r="I208" s="163" t="s">
        <v>11</v>
      </c>
      <c r="J208" s="164"/>
      <c r="K208" s="165">
        <f>+K203</f>
        <v>1852.05</v>
      </c>
      <c r="L208" s="165"/>
      <c r="M208" s="165"/>
      <c r="N208" s="165"/>
      <c r="O208" s="166">
        <f>O207*O$23</f>
        <v>0.668</v>
      </c>
      <c r="P208" s="166"/>
      <c r="Q208" s="166"/>
      <c r="R208" s="166"/>
      <c r="S208" s="166"/>
      <c r="T208" s="165">
        <f>K208*O208</f>
        <v>1237.17</v>
      </c>
      <c r="U208" s="165"/>
      <c r="V208" s="165"/>
      <c r="W208" s="165"/>
      <c r="X208" s="165"/>
      <c r="Y208" s="51">
        <v>0</v>
      </c>
      <c r="Z208" s="83">
        <f>+T208+Y208</f>
        <v>1237.17</v>
      </c>
      <c r="AF208" s="158"/>
      <c r="AG208" s="222"/>
      <c r="AI208" s="15"/>
      <c r="AJ208" s="160"/>
      <c r="AL208" s="162"/>
    </row>
    <row r="209" spans="1:39" ht="25.5" customHeight="1">
      <c r="A209" s="174" t="s">
        <v>48</v>
      </c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9"/>
      <c r="AG209" s="37"/>
      <c r="AL209" s="38" t="s">
        <v>117</v>
      </c>
      <c r="AM209" s="39" t="s">
        <v>118</v>
      </c>
    </row>
    <row r="210" spans="1:38" ht="12.75" customHeight="1">
      <c r="A210" s="167" t="s">
        <v>7</v>
      </c>
      <c r="B210" s="131"/>
      <c r="C210" s="168" t="s">
        <v>86</v>
      </c>
      <c r="D210" s="169"/>
      <c r="E210" s="169"/>
      <c r="F210" s="169"/>
      <c r="G210" s="170"/>
      <c r="H210" s="74" t="s">
        <v>8</v>
      </c>
      <c r="I210" s="163" t="s">
        <v>9</v>
      </c>
      <c r="J210" s="164"/>
      <c r="K210" s="165">
        <f>+K205</f>
        <v>78.11</v>
      </c>
      <c r="L210" s="165"/>
      <c r="M210" s="165"/>
      <c r="N210" s="165"/>
      <c r="O210" s="165">
        <f>+O130*4</f>
        <v>2.2</v>
      </c>
      <c r="P210" s="165"/>
      <c r="Q210" s="165"/>
      <c r="R210" s="165"/>
      <c r="S210" s="165"/>
      <c r="T210" s="165">
        <f>K210*O210</f>
        <v>171.84</v>
      </c>
      <c r="U210" s="165"/>
      <c r="V210" s="165"/>
      <c r="W210" s="165"/>
      <c r="X210" s="165"/>
      <c r="Y210" s="49">
        <f>ROUND(T210*$AF$26,2)</f>
        <v>85.92</v>
      </c>
      <c r="Z210" s="83">
        <f>+T210+Y210</f>
        <v>257.76</v>
      </c>
      <c r="AF210" s="157">
        <f>Z210+Z211</f>
        <v>537.23</v>
      </c>
      <c r="AG210" s="221">
        <f>T210+T211</f>
        <v>451.31</v>
      </c>
      <c r="AI210" s="15"/>
      <c r="AJ210" s="159">
        <v>844.99</v>
      </c>
      <c r="AL210" s="161">
        <f>AG210/AJ210</f>
        <v>0.534</v>
      </c>
    </row>
    <row r="211" spans="1:38" ht="12.75" customHeight="1">
      <c r="A211" s="132"/>
      <c r="B211" s="134"/>
      <c r="C211" s="171"/>
      <c r="D211" s="172"/>
      <c r="E211" s="172"/>
      <c r="F211" s="172"/>
      <c r="G211" s="173"/>
      <c r="H211" s="74" t="s">
        <v>10</v>
      </c>
      <c r="I211" s="163" t="s">
        <v>11</v>
      </c>
      <c r="J211" s="164"/>
      <c r="K211" s="165">
        <f>+K206</f>
        <v>1852.05</v>
      </c>
      <c r="L211" s="165"/>
      <c r="M211" s="165"/>
      <c r="N211" s="165"/>
      <c r="O211" s="166">
        <f>O210*O$21</f>
        <v>0.1509</v>
      </c>
      <c r="P211" s="166"/>
      <c r="Q211" s="166"/>
      <c r="R211" s="166"/>
      <c r="S211" s="166"/>
      <c r="T211" s="165">
        <f>K211*O211</f>
        <v>279.47</v>
      </c>
      <c r="U211" s="165"/>
      <c r="V211" s="165"/>
      <c r="W211" s="165"/>
      <c r="X211" s="165"/>
      <c r="Y211" s="51">
        <v>0</v>
      </c>
      <c r="Z211" s="83">
        <f>+T211+Y211</f>
        <v>279.47</v>
      </c>
      <c r="AF211" s="158"/>
      <c r="AG211" s="222"/>
      <c r="AI211" s="15"/>
      <c r="AJ211" s="160"/>
      <c r="AL211" s="162"/>
    </row>
    <row r="212" spans="1:38" ht="12.75" customHeight="1">
      <c r="A212" s="167" t="s">
        <v>7</v>
      </c>
      <c r="B212" s="131"/>
      <c r="C212" s="168" t="s">
        <v>87</v>
      </c>
      <c r="D212" s="169"/>
      <c r="E212" s="169"/>
      <c r="F212" s="169"/>
      <c r="G212" s="170"/>
      <c r="H212" s="74" t="s">
        <v>8</v>
      </c>
      <c r="I212" s="163" t="s">
        <v>9</v>
      </c>
      <c r="J212" s="164"/>
      <c r="K212" s="165">
        <f>+K207</f>
        <v>78.11</v>
      </c>
      <c r="L212" s="165"/>
      <c r="M212" s="165"/>
      <c r="N212" s="165"/>
      <c r="O212" s="165">
        <f>+O210</f>
        <v>2.2</v>
      </c>
      <c r="P212" s="165"/>
      <c r="Q212" s="165"/>
      <c r="R212" s="165"/>
      <c r="S212" s="165"/>
      <c r="T212" s="165">
        <f>K212*O212</f>
        <v>171.84</v>
      </c>
      <c r="U212" s="165"/>
      <c r="V212" s="165"/>
      <c r="W212" s="165"/>
      <c r="X212" s="165"/>
      <c r="Y212" s="49">
        <f>ROUND(T212*$AF$26,2)</f>
        <v>85.92</v>
      </c>
      <c r="Z212" s="83">
        <f>+T212+Y212</f>
        <v>257.76</v>
      </c>
      <c r="AF212" s="157">
        <f>Z212+Z213</f>
        <v>516.49</v>
      </c>
      <c r="AG212" s="221">
        <f>T212+T213</f>
        <v>430.57</v>
      </c>
      <c r="AI212" s="15"/>
      <c r="AJ212" s="159">
        <v>844.99</v>
      </c>
      <c r="AL212" s="161">
        <f>AG212/AJ212</f>
        <v>0.51</v>
      </c>
    </row>
    <row r="213" spans="1:38" ht="12.75" customHeight="1">
      <c r="A213" s="132"/>
      <c r="B213" s="134"/>
      <c r="C213" s="171"/>
      <c r="D213" s="172"/>
      <c r="E213" s="172"/>
      <c r="F213" s="172"/>
      <c r="G213" s="173"/>
      <c r="H213" s="74" t="s">
        <v>10</v>
      </c>
      <c r="I213" s="163" t="s">
        <v>11</v>
      </c>
      <c r="J213" s="164"/>
      <c r="K213" s="165">
        <f>+K208</f>
        <v>1852.05</v>
      </c>
      <c r="L213" s="165"/>
      <c r="M213" s="165"/>
      <c r="N213" s="165"/>
      <c r="O213" s="166">
        <f>O212*O$23</f>
        <v>0.1397</v>
      </c>
      <c r="P213" s="166"/>
      <c r="Q213" s="166"/>
      <c r="R213" s="166"/>
      <c r="S213" s="166"/>
      <c r="T213" s="165">
        <f>K213*O213</f>
        <v>258.73</v>
      </c>
      <c r="U213" s="165"/>
      <c r="V213" s="165"/>
      <c r="W213" s="165"/>
      <c r="X213" s="165"/>
      <c r="Y213" s="51">
        <v>0</v>
      </c>
      <c r="Z213" s="83">
        <f>+T213+Y213</f>
        <v>258.73</v>
      </c>
      <c r="AF213" s="158"/>
      <c r="AG213" s="222"/>
      <c r="AI213" s="15"/>
      <c r="AJ213" s="160"/>
      <c r="AL213" s="162"/>
    </row>
    <row r="214" spans="1:33" s="24" customFormat="1" ht="25.5" customHeight="1">
      <c r="A214" s="174" t="s">
        <v>49</v>
      </c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</row>
    <row r="215" spans="1:38" ht="12.75" customHeight="1">
      <c r="A215" s="167" t="s">
        <v>7</v>
      </c>
      <c r="B215" s="131"/>
      <c r="C215" s="168" t="s">
        <v>86</v>
      </c>
      <c r="D215" s="169"/>
      <c r="E215" s="169"/>
      <c r="F215" s="169"/>
      <c r="G215" s="170"/>
      <c r="H215" s="74" t="s">
        <v>8</v>
      </c>
      <c r="I215" s="163" t="s">
        <v>9</v>
      </c>
      <c r="J215" s="164"/>
      <c r="K215" s="165">
        <f>+K210</f>
        <v>78.11</v>
      </c>
      <c r="L215" s="165"/>
      <c r="M215" s="165"/>
      <c r="N215" s="165"/>
      <c r="O215" s="165">
        <f>+O142*4</f>
        <v>7.64</v>
      </c>
      <c r="P215" s="165"/>
      <c r="Q215" s="165"/>
      <c r="R215" s="165"/>
      <c r="S215" s="165"/>
      <c r="T215" s="165">
        <f>K215*O215</f>
        <v>596.76</v>
      </c>
      <c r="U215" s="165"/>
      <c r="V215" s="165"/>
      <c r="W215" s="165"/>
      <c r="X215" s="165"/>
      <c r="Y215" s="49">
        <f>ROUND(T215*$AF$26,2)</f>
        <v>298.38</v>
      </c>
      <c r="Z215" s="83">
        <f>+T215+Y215</f>
        <v>895.14</v>
      </c>
      <c r="AF215" s="157">
        <f>Z215+Z216</f>
        <v>1865.8</v>
      </c>
      <c r="AG215" s="221">
        <f>T215+T216</f>
        <v>1567.42</v>
      </c>
      <c r="AI215" s="15"/>
      <c r="AJ215" s="159">
        <v>844.99</v>
      </c>
      <c r="AL215" s="161">
        <f>AG215/AJ215</f>
        <v>1.855</v>
      </c>
    </row>
    <row r="216" spans="1:38" ht="12.75" customHeight="1">
      <c r="A216" s="132"/>
      <c r="B216" s="134"/>
      <c r="C216" s="171"/>
      <c r="D216" s="172"/>
      <c r="E216" s="172"/>
      <c r="F216" s="172"/>
      <c r="G216" s="173"/>
      <c r="H216" s="74" t="s">
        <v>10</v>
      </c>
      <c r="I216" s="163" t="s">
        <v>11</v>
      </c>
      <c r="J216" s="164"/>
      <c r="K216" s="165">
        <f>+K211</f>
        <v>1852.05</v>
      </c>
      <c r="L216" s="165"/>
      <c r="M216" s="165"/>
      <c r="N216" s="165"/>
      <c r="O216" s="166">
        <f>O215*O$21</f>
        <v>0.5241</v>
      </c>
      <c r="P216" s="166"/>
      <c r="Q216" s="166"/>
      <c r="R216" s="166"/>
      <c r="S216" s="166"/>
      <c r="T216" s="165">
        <f>K216*O216</f>
        <v>970.66</v>
      </c>
      <c r="U216" s="165"/>
      <c r="V216" s="165"/>
      <c r="W216" s="165"/>
      <c r="X216" s="165"/>
      <c r="Y216" s="51">
        <v>0</v>
      </c>
      <c r="Z216" s="83">
        <f>+T216+Y216</f>
        <v>970.66</v>
      </c>
      <c r="AF216" s="158"/>
      <c r="AG216" s="222"/>
      <c r="AI216" s="15"/>
      <c r="AJ216" s="160"/>
      <c r="AL216" s="162"/>
    </row>
    <row r="217" spans="1:38" ht="12.75" customHeight="1">
      <c r="A217" s="167" t="s">
        <v>7</v>
      </c>
      <c r="B217" s="131"/>
      <c r="C217" s="168" t="s">
        <v>87</v>
      </c>
      <c r="D217" s="169"/>
      <c r="E217" s="169"/>
      <c r="F217" s="169"/>
      <c r="G217" s="170"/>
      <c r="H217" s="74" t="s">
        <v>8</v>
      </c>
      <c r="I217" s="163" t="s">
        <v>9</v>
      </c>
      <c r="J217" s="164"/>
      <c r="K217" s="165">
        <f>+K212</f>
        <v>78.11</v>
      </c>
      <c r="L217" s="165"/>
      <c r="M217" s="165"/>
      <c r="N217" s="165"/>
      <c r="O217" s="165">
        <f>+O215</f>
        <v>7.64</v>
      </c>
      <c r="P217" s="165"/>
      <c r="Q217" s="165"/>
      <c r="R217" s="165"/>
      <c r="S217" s="165"/>
      <c r="T217" s="165">
        <f>K217*O217</f>
        <v>596.76</v>
      </c>
      <c r="U217" s="165"/>
      <c r="V217" s="165"/>
      <c r="W217" s="165"/>
      <c r="X217" s="165"/>
      <c r="Y217" s="49">
        <f>ROUND(T217*$AF$26,2)</f>
        <v>298.38</v>
      </c>
      <c r="Z217" s="83">
        <f>+T217+Y217</f>
        <v>895.14</v>
      </c>
      <c r="AF217" s="157">
        <f>Z217+Z218</f>
        <v>1793.57</v>
      </c>
      <c r="AG217" s="221">
        <f>T217+T218</f>
        <v>1495.19</v>
      </c>
      <c r="AI217" s="15"/>
      <c r="AJ217" s="159">
        <v>844.99</v>
      </c>
      <c r="AL217" s="161">
        <f>AG217/AJ217</f>
        <v>1.769</v>
      </c>
    </row>
    <row r="218" spans="1:38" ht="12.75" customHeight="1">
      <c r="A218" s="132"/>
      <c r="B218" s="134"/>
      <c r="C218" s="171"/>
      <c r="D218" s="172"/>
      <c r="E218" s="172"/>
      <c r="F218" s="172"/>
      <c r="G218" s="173"/>
      <c r="H218" s="74" t="s">
        <v>10</v>
      </c>
      <c r="I218" s="163" t="s">
        <v>11</v>
      </c>
      <c r="J218" s="164"/>
      <c r="K218" s="165">
        <f>+K213</f>
        <v>1852.05</v>
      </c>
      <c r="L218" s="165"/>
      <c r="M218" s="165"/>
      <c r="N218" s="165"/>
      <c r="O218" s="166">
        <f>O217*O$23</f>
        <v>0.4851</v>
      </c>
      <c r="P218" s="166"/>
      <c r="Q218" s="166"/>
      <c r="R218" s="166"/>
      <c r="S218" s="166"/>
      <c r="T218" s="165">
        <f>K218*O218</f>
        <v>898.43</v>
      </c>
      <c r="U218" s="165"/>
      <c r="V218" s="165"/>
      <c r="W218" s="165"/>
      <c r="X218" s="165"/>
      <c r="Y218" s="51">
        <v>0</v>
      </c>
      <c r="Z218" s="83">
        <f>+T218+Y218</f>
        <v>898.43</v>
      </c>
      <c r="AF218" s="158"/>
      <c r="AG218" s="222"/>
      <c r="AI218" s="15"/>
      <c r="AJ218" s="160"/>
      <c r="AL218" s="162"/>
    </row>
    <row r="219" spans="1:38" ht="6.75" customHeight="1">
      <c r="A219" s="32"/>
      <c r="B219" s="32"/>
      <c r="C219" s="76"/>
      <c r="D219" s="76"/>
      <c r="E219" s="76"/>
      <c r="F219" s="76"/>
      <c r="G219" s="76"/>
      <c r="I219" s="14"/>
      <c r="J219" s="14"/>
      <c r="K219" s="77"/>
      <c r="L219" s="77"/>
      <c r="M219" s="77"/>
      <c r="N219" s="77"/>
      <c r="O219" s="78"/>
      <c r="P219" s="78"/>
      <c r="Q219" s="78"/>
      <c r="R219" s="78"/>
      <c r="S219" s="78"/>
      <c r="T219" s="77"/>
      <c r="U219" s="77"/>
      <c r="V219" s="77"/>
      <c r="W219" s="77"/>
      <c r="X219" s="77"/>
      <c r="Y219" s="14"/>
      <c r="Z219" s="84"/>
      <c r="AF219" s="79"/>
      <c r="AG219" s="79"/>
      <c r="AJ219" s="80"/>
      <c r="AL219" s="85"/>
    </row>
    <row r="220" spans="1:35" s="5" customFormat="1" ht="15">
      <c r="A220" s="183" t="s">
        <v>121</v>
      </c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75"/>
      <c r="AG220" s="75"/>
      <c r="AH220"/>
      <c r="AI220" s="20"/>
    </row>
    <row r="221" spans="1:33" s="24" customFormat="1" ht="27" customHeight="1">
      <c r="A221" s="174" t="s">
        <v>41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23"/>
      <c r="AG221" s="23"/>
    </row>
    <row r="222" spans="1:35" ht="51" customHeight="1">
      <c r="A222" s="184" t="s">
        <v>4</v>
      </c>
      <c r="B222" s="185"/>
      <c r="C222" s="186" t="s">
        <v>28</v>
      </c>
      <c r="D222" s="187"/>
      <c r="E222" s="187"/>
      <c r="F222" s="187"/>
      <c r="G222" s="187"/>
      <c r="H222" s="188"/>
      <c r="I222" s="189" t="s">
        <v>5</v>
      </c>
      <c r="J222" s="189"/>
      <c r="K222" s="189" t="s">
        <v>29</v>
      </c>
      <c r="L222" s="189"/>
      <c r="M222" s="189"/>
      <c r="N222" s="189"/>
      <c r="O222" s="189" t="str">
        <f>+O198</f>
        <v>Объем теплоносителя, Гкал на нагрев, (м3, Гкал)</v>
      </c>
      <c r="P222" s="189"/>
      <c r="Q222" s="189"/>
      <c r="R222" s="189"/>
      <c r="S222" s="189"/>
      <c r="T222" s="189" t="s">
        <v>6</v>
      </c>
      <c r="U222" s="189"/>
      <c r="V222" s="189"/>
      <c r="W222" s="189"/>
      <c r="X222" s="189"/>
      <c r="Y222" s="52" t="s">
        <v>78</v>
      </c>
      <c r="Z222" s="48" t="s">
        <v>79</v>
      </c>
      <c r="AF222"/>
      <c r="AG222" s="14"/>
      <c r="AI222" s="15"/>
    </row>
    <row r="223" spans="1:38" ht="24" customHeight="1">
      <c r="A223" s="176">
        <v>1</v>
      </c>
      <c r="B223" s="177"/>
      <c r="C223" s="176">
        <v>2</v>
      </c>
      <c r="D223" s="178"/>
      <c r="E223" s="178"/>
      <c r="F223" s="178"/>
      <c r="G223" s="178"/>
      <c r="H223" s="177"/>
      <c r="I223" s="179">
        <v>3</v>
      </c>
      <c r="J223" s="179"/>
      <c r="K223" s="179">
        <v>4</v>
      </c>
      <c r="L223" s="179"/>
      <c r="M223" s="179"/>
      <c r="N223" s="179"/>
      <c r="O223" s="179">
        <v>5</v>
      </c>
      <c r="P223" s="179"/>
      <c r="Q223" s="179"/>
      <c r="R223" s="179"/>
      <c r="S223" s="179"/>
      <c r="T223" s="180" t="s">
        <v>80</v>
      </c>
      <c r="U223" s="181"/>
      <c r="V223" s="181"/>
      <c r="W223" s="181"/>
      <c r="X223" s="182"/>
      <c r="Y223" s="45" t="s">
        <v>93</v>
      </c>
      <c r="Z223" s="45" t="s">
        <v>81</v>
      </c>
      <c r="AF223"/>
      <c r="AG223" s="14"/>
      <c r="AI223" s="15"/>
      <c r="AJ223" s="14"/>
      <c r="AL223" s="14"/>
    </row>
    <row r="224" spans="1:38" ht="12.75" customHeight="1">
      <c r="A224" s="167" t="s">
        <v>7</v>
      </c>
      <c r="B224" s="131"/>
      <c r="C224" s="168" t="s">
        <v>86</v>
      </c>
      <c r="D224" s="169"/>
      <c r="E224" s="169"/>
      <c r="F224" s="169"/>
      <c r="G224" s="170"/>
      <c r="H224" s="74" t="s">
        <v>8</v>
      </c>
      <c r="I224" s="163" t="s">
        <v>9</v>
      </c>
      <c r="J224" s="164"/>
      <c r="K224" s="165">
        <f>K210</f>
        <v>78.11</v>
      </c>
      <c r="L224" s="165"/>
      <c r="M224" s="165"/>
      <c r="N224" s="165"/>
      <c r="O224" s="165">
        <f>+O46*5</f>
        <v>16.2</v>
      </c>
      <c r="P224" s="165"/>
      <c r="Q224" s="165"/>
      <c r="R224" s="165"/>
      <c r="S224" s="165"/>
      <c r="T224" s="165">
        <f>K224*O224</f>
        <v>1265.38</v>
      </c>
      <c r="U224" s="165"/>
      <c r="V224" s="165"/>
      <c r="W224" s="165"/>
      <c r="X224" s="165"/>
      <c r="Y224" s="49">
        <f>ROUND(T224*$AF$26,2)</f>
        <v>632.69</v>
      </c>
      <c r="Z224" s="83">
        <f>+T224+Y224</f>
        <v>1898.07</v>
      </c>
      <c r="AF224" s="157">
        <f>Z224+Z225</f>
        <v>3956.25</v>
      </c>
      <c r="AG224" s="157">
        <f>T224+T225</f>
        <v>3323.56</v>
      </c>
      <c r="AI224" s="15"/>
      <c r="AJ224" s="159">
        <v>844.99</v>
      </c>
      <c r="AL224" s="161">
        <f>AG224/AJ224</f>
        <v>3.933</v>
      </c>
    </row>
    <row r="225" spans="1:38" ht="12.75" customHeight="1">
      <c r="A225" s="132"/>
      <c r="B225" s="134"/>
      <c r="C225" s="171"/>
      <c r="D225" s="172"/>
      <c r="E225" s="172"/>
      <c r="F225" s="172"/>
      <c r="G225" s="173"/>
      <c r="H225" s="74" t="s">
        <v>10</v>
      </c>
      <c r="I225" s="163" t="s">
        <v>11</v>
      </c>
      <c r="J225" s="164"/>
      <c r="K225" s="165">
        <f>K211</f>
        <v>1852.05</v>
      </c>
      <c r="L225" s="165"/>
      <c r="M225" s="165"/>
      <c r="N225" s="165"/>
      <c r="O225" s="166">
        <f>O224*O$21</f>
        <v>1.1113</v>
      </c>
      <c r="P225" s="166"/>
      <c r="Q225" s="166"/>
      <c r="R225" s="166"/>
      <c r="S225" s="166"/>
      <c r="T225" s="165">
        <f>K225*O225</f>
        <v>2058.18</v>
      </c>
      <c r="U225" s="165"/>
      <c r="V225" s="165"/>
      <c r="W225" s="165"/>
      <c r="X225" s="165"/>
      <c r="Y225" s="51">
        <v>0</v>
      </c>
      <c r="Z225" s="83">
        <f>+T225+Y225</f>
        <v>2058.18</v>
      </c>
      <c r="AF225" s="158"/>
      <c r="AG225" s="158"/>
      <c r="AI225" s="15"/>
      <c r="AJ225" s="160"/>
      <c r="AL225" s="162"/>
    </row>
    <row r="226" spans="1:38" ht="12.75" customHeight="1">
      <c r="A226" s="167" t="s">
        <v>7</v>
      </c>
      <c r="B226" s="131"/>
      <c r="C226" s="168" t="s">
        <v>87</v>
      </c>
      <c r="D226" s="169"/>
      <c r="E226" s="169"/>
      <c r="F226" s="169"/>
      <c r="G226" s="170"/>
      <c r="H226" s="74" t="s">
        <v>8</v>
      </c>
      <c r="I226" s="163" t="s">
        <v>9</v>
      </c>
      <c r="J226" s="164"/>
      <c r="K226" s="165">
        <f>K212</f>
        <v>78.11</v>
      </c>
      <c r="L226" s="165"/>
      <c r="M226" s="165"/>
      <c r="N226" s="165"/>
      <c r="O226" s="165">
        <f>+O224</f>
        <v>16.2</v>
      </c>
      <c r="P226" s="165"/>
      <c r="Q226" s="165"/>
      <c r="R226" s="165"/>
      <c r="S226" s="165"/>
      <c r="T226" s="165">
        <f>K226*O226</f>
        <v>1265.38</v>
      </c>
      <c r="U226" s="165"/>
      <c r="V226" s="165"/>
      <c r="W226" s="165"/>
      <c r="X226" s="165"/>
      <c r="Y226" s="49">
        <f>ROUND(T226*$AF$26,2)</f>
        <v>632.69</v>
      </c>
      <c r="Z226" s="83">
        <f>+T226+Y226</f>
        <v>1898.07</v>
      </c>
      <c r="AF226" s="157">
        <f>Z226+Z227</f>
        <v>3803.27</v>
      </c>
      <c r="AG226" s="157">
        <f>T226+T227</f>
        <v>3170.58</v>
      </c>
      <c r="AI226" s="15"/>
      <c r="AJ226" s="159">
        <v>844.99</v>
      </c>
      <c r="AL226" s="161">
        <f>AG226/AJ226</f>
        <v>3.752</v>
      </c>
    </row>
    <row r="227" spans="1:38" ht="12.75" customHeight="1">
      <c r="A227" s="132"/>
      <c r="B227" s="134"/>
      <c r="C227" s="171"/>
      <c r="D227" s="172"/>
      <c r="E227" s="172"/>
      <c r="F227" s="172"/>
      <c r="G227" s="173"/>
      <c r="H227" s="74" t="s">
        <v>10</v>
      </c>
      <c r="I227" s="163" t="s">
        <v>11</v>
      </c>
      <c r="J227" s="164"/>
      <c r="K227" s="165">
        <f>K213</f>
        <v>1852.05</v>
      </c>
      <c r="L227" s="165"/>
      <c r="M227" s="165"/>
      <c r="N227" s="165"/>
      <c r="O227" s="166">
        <f>O226*O$23</f>
        <v>1.0287</v>
      </c>
      <c r="P227" s="166"/>
      <c r="Q227" s="166"/>
      <c r="R227" s="166"/>
      <c r="S227" s="166"/>
      <c r="T227" s="165">
        <f>K227*O227</f>
        <v>1905.2</v>
      </c>
      <c r="U227" s="165"/>
      <c r="V227" s="165"/>
      <c r="W227" s="165"/>
      <c r="X227" s="165"/>
      <c r="Y227" s="51">
        <v>0</v>
      </c>
      <c r="Z227" s="83">
        <f>+T227+Y227</f>
        <v>1905.2</v>
      </c>
      <c r="AF227" s="158"/>
      <c r="AG227" s="158"/>
      <c r="AI227" s="15"/>
      <c r="AJ227" s="160"/>
      <c r="AL227" s="162"/>
    </row>
    <row r="228" spans="1:33" s="24" customFormat="1" ht="30" customHeight="1">
      <c r="A228" s="174" t="s">
        <v>43</v>
      </c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  <c r="AG228" s="174"/>
    </row>
    <row r="229" spans="1:38" ht="12.75" customHeight="1">
      <c r="A229" s="167" t="s">
        <v>7</v>
      </c>
      <c r="B229" s="131"/>
      <c r="C229" s="168" t="s">
        <v>86</v>
      </c>
      <c r="D229" s="169"/>
      <c r="E229" s="169"/>
      <c r="F229" s="169"/>
      <c r="G229" s="170"/>
      <c r="H229" s="74" t="s">
        <v>8</v>
      </c>
      <c r="I229" s="163" t="s">
        <v>9</v>
      </c>
      <c r="J229" s="164"/>
      <c r="K229" s="165">
        <f>+K224</f>
        <v>78.11</v>
      </c>
      <c r="L229" s="165"/>
      <c r="M229" s="165"/>
      <c r="N229" s="165"/>
      <c r="O229" s="165">
        <f>+O70*5</f>
        <v>13.15</v>
      </c>
      <c r="P229" s="165"/>
      <c r="Q229" s="165"/>
      <c r="R229" s="165"/>
      <c r="S229" s="165"/>
      <c r="T229" s="165">
        <f>K229*O229</f>
        <v>1027.15</v>
      </c>
      <c r="U229" s="165"/>
      <c r="V229" s="165"/>
      <c r="W229" s="165"/>
      <c r="X229" s="165"/>
      <c r="Y229" s="49">
        <f>ROUND(T229*$AF$26,2)</f>
        <v>513.58</v>
      </c>
      <c r="Z229" s="83">
        <f>+T229+Y229</f>
        <v>1540.73</v>
      </c>
      <c r="AF229" s="157">
        <f>Z229+Z230</f>
        <v>3211.46</v>
      </c>
      <c r="AG229" s="157">
        <f>T229+T230</f>
        <v>2697.88</v>
      </c>
      <c r="AI229" s="15"/>
      <c r="AJ229" s="159">
        <v>844.99</v>
      </c>
      <c r="AL229" s="161">
        <f>AG229/AJ229</f>
        <v>3.193</v>
      </c>
    </row>
    <row r="230" spans="1:38" ht="12.75" customHeight="1">
      <c r="A230" s="132"/>
      <c r="B230" s="134"/>
      <c r="C230" s="171"/>
      <c r="D230" s="172"/>
      <c r="E230" s="172"/>
      <c r="F230" s="172"/>
      <c r="G230" s="173"/>
      <c r="H230" s="74" t="s">
        <v>10</v>
      </c>
      <c r="I230" s="163" t="s">
        <v>11</v>
      </c>
      <c r="J230" s="164"/>
      <c r="K230" s="165">
        <f>+K225</f>
        <v>1852.05</v>
      </c>
      <c r="L230" s="165"/>
      <c r="M230" s="165"/>
      <c r="N230" s="165"/>
      <c r="O230" s="166">
        <f>O229*O$21</f>
        <v>0.9021</v>
      </c>
      <c r="P230" s="166"/>
      <c r="Q230" s="166"/>
      <c r="R230" s="166"/>
      <c r="S230" s="166"/>
      <c r="T230" s="165">
        <f>K230*O230</f>
        <v>1670.73</v>
      </c>
      <c r="U230" s="165"/>
      <c r="V230" s="165"/>
      <c r="W230" s="165"/>
      <c r="X230" s="165"/>
      <c r="Y230" s="51">
        <v>0</v>
      </c>
      <c r="Z230" s="83">
        <f>+T230+Y230</f>
        <v>1670.73</v>
      </c>
      <c r="AF230" s="158"/>
      <c r="AG230" s="158"/>
      <c r="AI230" s="15"/>
      <c r="AJ230" s="160"/>
      <c r="AL230" s="162"/>
    </row>
    <row r="231" spans="1:38" ht="12.75" customHeight="1">
      <c r="A231" s="167" t="s">
        <v>7</v>
      </c>
      <c r="B231" s="131"/>
      <c r="C231" s="168" t="s">
        <v>87</v>
      </c>
      <c r="D231" s="169"/>
      <c r="E231" s="169"/>
      <c r="F231" s="169"/>
      <c r="G231" s="170"/>
      <c r="H231" s="74" t="s">
        <v>8</v>
      </c>
      <c r="I231" s="163" t="s">
        <v>9</v>
      </c>
      <c r="J231" s="164"/>
      <c r="K231" s="165">
        <f>+K226</f>
        <v>78.11</v>
      </c>
      <c r="L231" s="165"/>
      <c r="M231" s="165"/>
      <c r="N231" s="165"/>
      <c r="O231" s="165">
        <f>+O229</f>
        <v>13.15</v>
      </c>
      <c r="P231" s="165"/>
      <c r="Q231" s="165"/>
      <c r="R231" s="165"/>
      <c r="S231" s="165"/>
      <c r="T231" s="165">
        <f>K231*O231</f>
        <v>1027.15</v>
      </c>
      <c r="U231" s="165"/>
      <c r="V231" s="165"/>
      <c r="W231" s="165"/>
      <c r="X231" s="165"/>
      <c r="Y231" s="49">
        <f>ROUND(T231*$AF$26,2)</f>
        <v>513.58</v>
      </c>
      <c r="Z231" s="83">
        <f>+T231+Y231</f>
        <v>1540.73</v>
      </c>
      <c r="AF231" s="157">
        <f>Z231+Z232</f>
        <v>3087.19</v>
      </c>
      <c r="AG231" s="157">
        <f>T231+T232</f>
        <v>2573.61</v>
      </c>
      <c r="AI231" s="15"/>
      <c r="AJ231" s="159">
        <v>844.99</v>
      </c>
      <c r="AL231" s="161">
        <f>AG231/AJ231</f>
        <v>3.046</v>
      </c>
    </row>
    <row r="232" spans="1:38" ht="12.75" customHeight="1">
      <c r="A232" s="132"/>
      <c r="B232" s="134"/>
      <c r="C232" s="171"/>
      <c r="D232" s="172"/>
      <c r="E232" s="172"/>
      <c r="F232" s="172"/>
      <c r="G232" s="173"/>
      <c r="H232" s="74" t="s">
        <v>10</v>
      </c>
      <c r="I232" s="163" t="s">
        <v>11</v>
      </c>
      <c r="J232" s="164"/>
      <c r="K232" s="165">
        <f>+K227</f>
        <v>1852.05</v>
      </c>
      <c r="L232" s="165"/>
      <c r="M232" s="165"/>
      <c r="N232" s="165"/>
      <c r="O232" s="166">
        <f>O231*O$23</f>
        <v>0.835</v>
      </c>
      <c r="P232" s="166"/>
      <c r="Q232" s="166"/>
      <c r="R232" s="166"/>
      <c r="S232" s="166"/>
      <c r="T232" s="165">
        <f>K232*O232</f>
        <v>1546.46</v>
      </c>
      <c r="U232" s="165"/>
      <c r="V232" s="165"/>
      <c r="W232" s="165"/>
      <c r="X232" s="165"/>
      <c r="Y232" s="51">
        <v>0</v>
      </c>
      <c r="Z232" s="83">
        <f>+T232+Y232</f>
        <v>1546.46</v>
      </c>
      <c r="AF232" s="158"/>
      <c r="AG232" s="158"/>
      <c r="AI232" s="15"/>
      <c r="AJ232" s="160"/>
      <c r="AL232" s="162"/>
    </row>
    <row r="233" spans="1:39" ht="25.5" customHeight="1">
      <c r="A233" s="174" t="s">
        <v>48</v>
      </c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9"/>
      <c r="AG233" s="37"/>
      <c r="AL233" s="38" t="s">
        <v>117</v>
      </c>
      <c r="AM233" s="39" t="s">
        <v>118</v>
      </c>
    </row>
    <row r="234" spans="1:38" ht="12.75" customHeight="1">
      <c r="A234" s="167" t="s">
        <v>7</v>
      </c>
      <c r="B234" s="131"/>
      <c r="C234" s="168" t="s">
        <v>86</v>
      </c>
      <c r="D234" s="169"/>
      <c r="E234" s="169"/>
      <c r="F234" s="169"/>
      <c r="G234" s="170"/>
      <c r="H234" s="74" t="s">
        <v>8</v>
      </c>
      <c r="I234" s="163" t="s">
        <v>9</v>
      </c>
      <c r="J234" s="164"/>
      <c r="K234" s="165">
        <f>+K229</f>
        <v>78.11</v>
      </c>
      <c r="L234" s="165"/>
      <c r="M234" s="165"/>
      <c r="N234" s="165"/>
      <c r="O234" s="165">
        <f>+O130*5</f>
        <v>2.75</v>
      </c>
      <c r="P234" s="165"/>
      <c r="Q234" s="165"/>
      <c r="R234" s="165"/>
      <c r="S234" s="165"/>
      <c r="T234" s="165">
        <f>K234*O234</f>
        <v>214.8</v>
      </c>
      <c r="U234" s="165"/>
      <c r="V234" s="165"/>
      <c r="W234" s="165"/>
      <c r="X234" s="165"/>
      <c r="Y234" s="49">
        <f>ROUND(T234*$AF$26,2)</f>
        <v>107.4</v>
      </c>
      <c r="Z234" s="83">
        <f>+T234+Y234</f>
        <v>322.2</v>
      </c>
      <c r="AF234" s="157">
        <f>Z234+Z235</f>
        <v>671.68</v>
      </c>
      <c r="AG234" s="157">
        <f>T234+T235</f>
        <v>564.28</v>
      </c>
      <c r="AI234" s="15"/>
      <c r="AJ234" s="159">
        <v>844.99</v>
      </c>
      <c r="AL234" s="161">
        <f>AG234/AJ234</f>
        <v>0.668</v>
      </c>
    </row>
    <row r="235" spans="1:38" ht="12.75" customHeight="1">
      <c r="A235" s="132"/>
      <c r="B235" s="134"/>
      <c r="C235" s="171"/>
      <c r="D235" s="172"/>
      <c r="E235" s="172"/>
      <c r="F235" s="172"/>
      <c r="G235" s="173"/>
      <c r="H235" s="74" t="s">
        <v>10</v>
      </c>
      <c r="I235" s="163" t="s">
        <v>11</v>
      </c>
      <c r="J235" s="164"/>
      <c r="K235" s="165">
        <f>+K230</f>
        <v>1852.05</v>
      </c>
      <c r="L235" s="165"/>
      <c r="M235" s="165"/>
      <c r="N235" s="165"/>
      <c r="O235" s="166">
        <f>O234*O$21</f>
        <v>0.1887</v>
      </c>
      <c r="P235" s="166"/>
      <c r="Q235" s="166"/>
      <c r="R235" s="166"/>
      <c r="S235" s="166"/>
      <c r="T235" s="165">
        <f>K235*O235</f>
        <v>349.48</v>
      </c>
      <c r="U235" s="165"/>
      <c r="V235" s="165"/>
      <c r="W235" s="165"/>
      <c r="X235" s="165"/>
      <c r="Y235" s="51">
        <v>0</v>
      </c>
      <c r="Z235" s="83">
        <f>+T235+Y235</f>
        <v>349.48</v>
      </c>
      <c r="AF235" s="158"/>
      <c r="AG235" s="158"/>
      <c r="AI235" s="15"/>
      <c r="AJ235" s="160"/>
      <c r="AL235" s="162"/>
    </row>
    <row r="236" spans="1:38" ht="12.75" customHeight="1">
      <c r="A236" s="167" t="s">
        <v>7</v>
      </c>
      <c r="B236" s="131"/>
      <c r="C236" s="168" t="s">
        <v>87</v>
      </c>
      <c r="D236" s="169"/>
      <c r="E236" s="169"/>
      <c r="F236" s="169"/>
      <c r="G236" s="170"/>
      <c r="H236" s="74" t="s">
        <v>8</v>
      </c>
      <c r="I236" s="163" t="s">
        <v>9</v>
      </c>
      <c r="J236" s="164"/>
      <c r="K236" s="165">
        <f>+K231</f>
        <v>78.11</v>
      </c>
      <c r="L236" s="165"/>
      <c r="M236" s="165"/>
      <c r="N236" s="165"/>
      <c r="O236" s="165">
        <f>+O234</f>
        <v>2.75</v>
      </c>
      <c r="P236" s="165"/>
      <c r="Q236" s="165"/>
      <c r="R236" s="165"/>
      <c r="S236" s="165"/>
      <c r="T236" s="165">
        <f>K236*O236</f>
        <v>214.8</v>
      </c>
      <c r="U236" s="165"/>
      <c r="V236" s="165"/>
      <c r="W236" s="165"/>
      <c r="X236" s="165"/>
      <c r="Y236" s="49">
        <f>ROUND(T236*$AF$26,2)</f>
        <v>107.4</v>
      </c>
      <c r="Z236" s="83">
        <f>+T236+Y236</f>
        <v>322.2</v>
      </c>
      <c r="AF236" s="157">
        <f>Z236+Z237</f>
        <v>645.57</v>
      </c>
      <c r="AG236" s="157">
        <f>T236+T237</f>
        <v>538.17</v>
      </c>
      <c r="AI236" s="15"/>
      <c r="AJ236" s="159">
        <v>844.99</v>
      </c>
      <c r="AL236" s="161">
        <f>AG236/AJ236</f>
        <v>0.637</v>
      </c>
    </row>
    <row r="237" spans="1:38" ht="12.75" customHeight="1">
      <c r="A237" s="132"/>
      <c r="B237" s="134"/>
      <c r="C237" s="171"/>
      <c r="D237" s="172"/>
      <c r="E237" s="172"/>
      <c r="F237" s="172"/>
      <c r="G237" s="173"/>
      <c r="H237" s="74" t="s">
        <v>10</v>
      </c>
      <c r="I237" s="163" t="s">
        <v>11</v>
      </c>
      <c r="J237" s="164"/>
      <c r="K237" s="165">
        <f>+K232</f>
        <v>1852.05</v>
      </c>
      <c r="L237" s="165"/>
      <c r="M237" s="165"/>
      <c r="N237" s="165"/>
      <c r="O237" s="166">
        <f>O236*O$23</f>
        <v>0.1746</v>
      </c>
      <c r="P237" s="166"/>
      <c r="Q237" s="166"/>
      <c r="R237" s="166"/>
      <c r="S237" s="166"/>
      <c r="T237" s="165">
        <f>K237*O237</f>
        <v>323.37</v>
      </c>
      <c r="U237" s="165"/>
      <c r="V237" s="165"/>
      <c r="W237" s="165"/>
      <c r="X237" s="165"/>
      <c r="Y237" s="51">
        <v>0</v>
      </c>
      <c r="Z237" s="83">
        <f>+T237+Y237</f>
        <v>323.37</v>
      </c>
      <c r="AF237" s="158"/>
      <c r="AG237" s="158"/>
      <c r="AI237" s="15"/>
      <c r="AJ237" s="160"/>
      <c r="AL237" s="162"/>
    </row>
    <row r="238" spans="1:33" s="24" customFormat="1" ht="25.5" customHeight="1">
      <c r="A238" s="174" t="s">
        <v>49</v>
      </c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</row>
    <row r="239" spans="1:38" ht="12.75" customHeight="1">
      <c r="A239" s="167" t="s">
        <v>7</v>
      </c>
      <c r="B239" s="131"/>
      <c r="C239" s="168" t="s">
        <v>86</v>
      </c>
      <c r="D239" s="169"/>
      <c r="E239" s="169"/>
      <c r="F239" s="169"/>
      <c r="G239" s="170"/>
      <c r="H239" s="74" t="s">
        <v>8</v>
      </c>
      <c r="I239" s="163" t="s">
        <v>9</v>
      </c>
      <c r="J239" s="164"/>
      <c r="K239" s="165">
        <f>+K234</f>
        <v>78.11</v>
      </c>
      <c r="L239" s="165"/>
      <c r="M239" s="165"/>
      <c r="N239" s="165"/>
      <c r="O239" s="165">
        <f>+O142*5</f>
        <v>9.55</v>
      </c>
      <c r="P239" s="165"/>
      <c r="Q239" s="165"/>
      <c r="R239" s="165"/>
      <c r="S239" s="165"/>
      <c r="T239" s="165">
        <f>K239*O239</f>
        <v>745.95</v>
      </c>
      <c r="U239" s="165"/>
      <c r="V239" s="165"/>
      <c r="W239" s="165"/>
      <c r="X239" s="165"/>
      <c r="Y239" s="49">
        <f>ROUND(T239*$AF$26,2)</f>
        <v>372.98</v>
      </c>
      <c r="Z239" s="83">
        <f>+T239+Y239</f>
        <v>1118.93</v>
      </c>
      <c r="AF239" s="157">
        <f>Z239+Z240</f>
        <v>2332.21</v>
      </c>
      <c r="AG239" s="157">
        <f>T239+T240</f>
        <v>1959.23</v>
      </c>
      <c r="AI239" s="15"/>
      <c r="AJ239" s="159">
        <v>844.99</v>
      </c>
      <c r="AL239" s="161">
        <f>AG239/AJ239</f>
        <v>2.319</v>
      </c>
    </row>
    <row r="240" spans="1:38" ht="12.75" customHeight="1">
      <c r="A240" s="132"/>
      <c r="B240" s="134"/>
      <c r="C240" s="171"/>
      <c r="D240" s="172"/>
      <c r="E240" s="172"/>
      <c r="F240" s="172"/>
      <c r="G240" s="173"/>
      <c r="H240" s="74" t="s">
        <v>10</v>
      </c>
      <c r="I240" s="163" t="s">
        <v>11</v>
      </c>
      <c r="J240" s="164"/>
      <c r="K240" s="165">
        <f>+K235</f>
        <v>1852.05</v>
      </c>
      <c r="L240" s="165"/>
      <c r="M240" s="165"/>
      <c r="N240" s="165"/>
      <c r="O240" s="166">
        <f>O239*O$21</f>
        <v>0.6551</v>
      </c>
      <c r="P240" s="166"/>
      <c r="Q240" s="166"/>
      <c r="R240" s="166"/>
      <c r="S240" s="166"/>
      <c r="T240" s="165">
        <f>K240*O240</f>
        <v>1213.28</v>
      </c>
      <c r="U240" s="165"/>
      <c r="V240" s="165"/>
      <c r="W240" s="165"/>
      <c r="X240" s="165"/>
      <c r="Y240" s="51">
        <v>0</v>
      </c>
      <c r="Z240" s="83">
        <f>+T240+Y240</f>
        <v>1213.28</v>
      </c>
      <c r="AF240" s="158"/>
      <c r="AG240" s="158"/>
      <c r="AI240" s="15"/>
      <c r="AJ240" s="160"/>
      <c r="AL240" s="162"/>
    </row>
    <row r="241" spans="1:38" ht="12.75" customHeight="1">
      <c r="A241" s="167" t="s">
        <v>7</v>
      </c>
      <c r="B241" s="131"/>
      <c r="C241" s="168" t="s">
        <v>87</v>
      </c>
      <c r="D241" s="169"/>
      <c r="E241" s="169"/>
      <c r="F241" s="169"/>
      <c r="G241" s="170"/>
      <c r="H241" s="74" t="s">
        <v>8</v>
      </c>
      <c r="I241" s="163" t="s">
        <v>9</v>
      </c>
      <c r="J241" s="164"/>
      <c r="K241" s="165">
        <f>+K236</f>
        <v>78.11</v>
      </c>
      <c r="L241" s="165"/>
      <c r="M241" s="165"/>
      <c r="N241" s="165"/>
      <c r="O241" s="165">
        <f>+O239</f>
        <v>9.55</v>
      </c>
      <c r="P241" s="165"/>
      <c r="Q241" s="165"/>
      <c r="R241" s="165"/>
      <c r="S241" s="165"/>
      <c r="T241" s="165">
        <f>K241*O241</f>
        <v>745.95</v>
      </c>
      <c r="U241" s="165"/>
      <c r="V241" s="165"/>
      <c r="W241" s="165"/>
      <c r="X241" s="165"/>
      <c r="Y241" s="49">
        <f>ROUND(T241*$AF$26,2)</f>
        <v>372.98</v>
      </c>
      <c r="Z241" s="83">
        <f>+T241+Y241</f>
        <v>1118.93</v>
      </c>
      <c r="AF241" s="157">
        <f>Z241+Z242</f>
        <v>2242.01</v>
      </c>
      <c r="AG241" s="157">
        <f>T241+T242</f>
        <v>1869.03</v>
      </c>
      <c r="AI241" s="15"/>
      <c r="AJ241" s="159">
        <v>844.99</v>
      </c>
      <c r="AL241" s="161">
        <f>AG241/AJ241</f>
        <v>2.212</v>
      </c>
    </row>
    <row r="242" spans="1:38" ht="12.75" customHeight="1">
      <c r="A242" s="132"/>
      <c r="B242" s="134"/>
      <c r="C242" s="171"/>
      <c r="D242" s="172"/>
      <c r="E242" s="172"/>
      <c r="F242" s="172"/>
      <c r="G242" s="173"/>
      <c r="H242" s="74" t="s">
        <v>10</v>
      </c>
      <c r="I242" s="163" t="s">
        <v>11</v>
      </c>
      <c r="J242" s="164"/>
      <c r="K242" s="165">
        <f>+K237</f>
        <v>1852.05</v>
      </c>
      <c r="L242" s="165"/>
      <c r="M242" s="165"/>
      <c r="N242" s="165"/>
      <c r="O242" s="166">
        <f>O241*O$23</f>
        <v>0.6064</v>
      </c>
      <c r="P242" s="166"/>
      <c r="Q242" s="166"/>
      <c r="R242" s="166"/>
      <c r="S242" s="166"/>
      <c r="T242" s="165">
        <f>K242*O242</f>
        <v>1123.08</v>
      </c>
      <c r="U242" s="165"/>
      <c r="V242" s="165"/>
      <c r="W242" s="165"/>
      <c r="X242" s="165"/>
      <c r="Y242" s="51">
        <v>0</v>
      </c>
      <c r="Z242" s="83">
        <f>+T242+Y242</f>
        <v>1123.08</v>
      </c>
      <c r="AF242" s="158"/>
      <c r="AG242" s="158"/>
      <c r="AI242" s="15"/>
      <c r="AJ242" s="160"/>
      <c r="AL242" s="162"/>
    </row>
    <row r="243" ht="12.75">
      <c r="A243" s="7" t="s">
        <v>23</v>
      </c>
    </row>
    <row r="244" spans="1:38" ht="24" customHeight="1">
      <c r="A244" s="8">
        <v>1</v>
      </c>
      <c r="B244" s="86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",AK244," № ",AL244,)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29.11.2021 г. № 135-п</v>
      </c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9"/>
      <c r="AF244" s="37"/>
      <c r="AK244" s="38" t="str">
        <f>+'[7]Шуш_1-2 эт'!AL161</f>
        <v>от 29.11.2021 г.</v>
      </c>
      <c r="AL244" s="39" t="str">
        <f>+'[7]Шуш_1-2 эт'!AM161</f>
        <v>135-п</v>
      </c>
    </row>
    <row r="245" spans="1:30" ht="23.25" customHeight="1">
      <c r="A245" s="8">
        <v>2</v>
      </c>
      <c r="B245" s="87" t="str">
        <f>+'[7]Шуш_1-2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</row>
    <row r="246" spans="1:32" ht="37.5" customHeight="1">
      <c r="A246" s="8">
        <v>3</v>
      </c>
      <c r="B246" s="87" t="str">
        <f>+'[7]Шуш_1-2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F246" s="37"/>
    </row>
    <row r="247" spans="1:32" ht="25.5" customHeight="1">
      <c r="A247" s="8">
        <v>4</v>
      </c>
      <c r="B247" s="219" t="s">
        <v>82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F247" s="37"/>
    </row>
    <row r="248" spans="4:34" ht="3.75" customHeight="1">
      <c r="D248" s="61"/>
      <c r="E248" s="61"/>
      <c r="F248" s="61"/>
      <c r="G248" s="61"/>
      <c r="H248" s="61"/>
      <c r="I248" s="61"/>
      <c r="J248" s="61"/>
      <c r="AH248" s="15"/>
    </row>
    <row r="249" spans="1:34" s="4" customFormat="1" ht="18" hidden="1">
      <c r="A249" s="150" t="s">
        <v>13</v>
      </c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3"/>
      <c r="AF249" s="25"/>
      <c r="AG249"/>
      <c r="AH249" s="26"/>
    </row>
    <row r="250" spans="1:34" ht="33.75" customHeight="1" hidden="1">
      <c r="A250" s="220" t="s">
        <v>94</v>
      </c>
      <c r="B250" s="220"/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F250" s="46">
        <v>0.5</v>
      </c>
      <c r="AH250" s="15"/>
    </row>
    <row r="251" spans="1:34" ht="64.5" customHeight="1" hidden="1">
      <c r="A251" s="151" t="s">
        <v>4</v>
      </c>
      <c r="B251" s="152"/>
      <c r="C251" s="152"/>
      <c r="D251" s="152"/>
      <c r="E251" s="152"/>
      <c r="F251" s="152"/>
      <c r="G251" s="152"/>
      <c r="H251" s="153"/>
      <c r="I251" s="139" t="s">
        <v>14</v>
      </c>
      <c r="J251" s="139"/>
      <c r="K251" s="139"/>
      <c r="L251" s="139"/>
      <c r="M251" s="139"/>
      <c r="N251" s="139"/>
      <c r="O251" s="140" t="s">
        <v>15</v>
      </c>
      <c r="P251" s="141"/>
      <c r="Q251" s="141"/>
      <c r="R251" s="141"/>
      <c r="S251" s="142"/>
      <c r="T251" s="140" t="s">
        <v>16</v>
      </c>
      <c r="U251" s="141"/>
      <c r="V251" s="141"/>
      <c r="W251" s="141"/>
      <c r="X251" s="141"/>
      <c r="Y251" s="54" t="s">
        <v>95</v>
      </c>
      <c r="Z251" s="54" t="s">
        <v>96</v>
      </c>
      <c r="AA251" s="57"/>
      <c r="AB251" s="57"/>
      <c r="AC251" s="57"/>
      <c r="AD251" s="58"/>
      <c r="AE251" s="67"/>
      <c r="AH251" s="15"/>
    </row>
    <row r="252" spans="1:34" ht="12.75" customHeight="1" hidden="1">
      <c r="A252" s="154"/>
      <c r="B252" s="155"/>
      <c r="C252" s="155"/>
      <c r="D252" s="155"/>
      <c r="E252" s="155"/>
      <c r="F252" s="155"/>
      <c r="G252" s="155"/>
      <c r="H252" s="156"/>
      <c r="I252" s="139" t="s">
        <v>18</v>
      </c>
      <c r="J252" s="139"/>
      <c r="K252" s="139"/>
      <c r="L252" s="139"/>
      <c r="M252" s="139"/>
      <c r="N252" s="139"/>
      <c r="O252" s="140" t="s">
        <v>19</v>
      </c>
      <c r="P252" s="141"/>
      <c r="Q252" s="141"/>
      <c r="R252" s="141"/>
      <c r="S252" s="142"/>
      <c r="T252" s="140" t="s">
        <v>20</v>
      </c>
      <c r="U252" s="141"/>
      <c r="V252" s="141"/>
      <c r="W252" s="141"/>
      <c r="X252" s="141"/>
      <c r="Y252" s="54" t="s">
        <v>21</v>
      </c>
      <c r="Z252" s="54" t="s">
        <v>21</v>
      </c>
      <c r="AA252" s="57"/>
      <c r="AB252" s="57"/>
      <c r="AC252" s="57"/>
      <c r="AD252" s="58"/>
      <c r="AE252" s="68"/>
      <c r="AH252" s="15"/>
    </row>
    <row r="253" spans="1:37" s="6" customFormat="1" ht="28.5" customHeight="1" hidden="1">
      <c r="A253" s="143">
        <v>1</v>
      </c>
      <c r="B253" s="144"/>
      <c r="C253" s="144"/>
      <c r="D253" s="144"/>
      <c r="E253" s="144"/>
      <c r="F253" s="144"/>
      <c r="G253" s="144"/>
      <c r="H253" s="145"/>
      <c r="I253" s="146">
        <v>2</v>
      </c>
      <c r="J253" s="146"/>
      <c r="K253" s="146"/>
      <c r="L253" s="146"/>
      <c r="M253" s="146"/>
      <c r="N253" s="146"/>
      <c r="O253" s="147">
        <v>3</v>
      </c>
      <c r="P253" s="148"/>
      <c r="Q253" s="148"/>
      <c r="R253" s="148"/>
      <c r="S253" s="149"/>
      <c r="T253" s="147">
        <v>4</v>
      </c>
      <c r="U253" s="148"/>
      <c r="V253" s="148"/>
      <c r="W253" s="148"/>
      <c r="X253" s="148"/>
      <c r="Y253" s="53" t="s">
        <v>22</v>
      </c>
      <c r="Z253" s="53" t="s">
        <v>97</v>
      </c>
      <c r="AA253" s="59"/>
      <c r="AB253" s="59"/>
      <c r="AC253" s="59"/>
      <c r="AD253" s="60"/>
      <c r="AE253" s="69"/>
      <c r="AF253" s="27" t="s">
        <v>34</v>
      </c>
      <c r="AG253"/>
      <c r="AH253" s="28"/>
      <c r="AI253" s="27" t="s">
        <v>35</v>
      </c>
      <c r="AK253" s="27" t="s">
        <v>32</v>
      </c>
    </row>
    <row r="254" spans="1:37" s="32" customFormat="1" ht="19.5" customHeight="1" hidden="1">
      <c r="A254" s="89" t="s">
        <v>55</v>
      </c>
      <c r="B254" s="130"/>
      <c r="C254" s="130"/>
      <c r="D254" s="130"/>
      <c r="E254" s="130"/>
      <c r="F254" s="130"/>
      <c r="G254" s="130"/>
      <c r="H254" s="131"/>
      <c r="I254" s="135">
        <v>19.8</v>
      </c>
      <c r="J254" s="135"/>
      <c r="K254" s="135"/>
      <c r="L254" s="135"/>
      <c r="M254" s="135"/>
      <c r="N254" s="135"/>
      <c r="O254" s="98">
        <f>+ROUND('[7]Шуш_3 эт и выше'!O253,4)</f>
        <v>0.0446</v>
      </c>
      <c r="P254" s="99"/>
      <c r="Q254" s="99"/>
      <c r="R254" s="99"/>
      <c r="S254" s="100"/>
      <c r="T254" s="101">
        <f>K17</f>
        <v>1852.05</v>
      </c>
      <c r="U254" s="102"/>
      <c r="V254" s="102"/>
      <c r="W254" s="102"/>
      <c r="X254" s="102"/>
      <c r="Y254" s="71">
        <f>ROUND(I254*O254*T254,2)</f>
        <v>1635.51</v>
      </c>
      <c r="Z254" s="64">
        <f>ROUND(Y254*$AF$250,2)</f>
        <v>817.76</v>
      </c>
      <c r="AA254" s="65"/>
      <c r="AB254" s="65"/>
      <c r="AC254" s="65"/>
      <c r="AD254" s="66"/>
      <c r="AE254" s="62"/>
      <c r="AF254" s="29">
        <f>ROUND(O254*T254,2)+ROUND((ROUND(O254*T254,2)*$AF$250),2)</f>
        <v>123.9</v>
      </c>
      <c r="AG254"/>
      <c r="AH254" s="30"/>
      <c r="AI254" s="31">
        <v>54.52</v>
      </c>
      <c r="AK254" s="63">
        <f>AF254/AI254</f>
        <v>2.273</v>
      </c>
    </row>
    <row r="255" spans="1:34" s="32" customFormat="1" ht="31.5" customHeight="1" hidden="1">
      <c r="A255" s="132"/>
      <c r="B255" s="133"/>
      <c r="C255" s="133"/>
      <c r="D255" s="133"/>
      <c r="E255" s="133"/>
      <c r="F255" s="133"/>
      <c r="G255" s="133"/>
      <c r="H255" s="134"/>
      <c r="I255" s="216" t="e">
        <f>CONCATENATE(I254," ",$I$252," х ",O254," ",$O$252," х ",T254," ",$T$252," = ",Y254," ",$Y$252,"                                         ",Y254," ",$Y$252,"+",Y254," ",$Y$252,"х коэф. ",$AF$250," = ",#REF!,#REF!)</f>
        <v>#REF!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8"/>
      <c r="AE255" s="70"/>
      <c r="AF255" s="33"/>
      <c r="AG255"/>
      <c r="AH255" s="30"/>
    </row>
    <row r="256" spans="1:37" s="32" customFormat="1" ht="19.5" customHeight="1" hidden="1">
      <c r="A256" s="89" t="s">
        <v>56</v>
      </c>
      <c r="B256" s="130"/>
      <c r="C256" s="130"/>
      <c r="D256" s="130"/>
      <c r="E256" s="130"/>
      <c r="F256" s="130"/>
      <c r="G256" s="130"/>
      <c r="H256" s="131"/>
      <c r="I256" s="135">
        <v>19.8</v>
      </c>
      <c r="J256" s="135"/>
      <c r="K256" s="135"/>
      <c r="L256" s="135"/>
      <c r="M256" s="135"/>
      <c r="N256" s="135"/>
      <c r="O256" s="98">
        <f>+ROUND('[7]Шуш_3 эт и выше'!O255,4)</f>
        <v>0.0452</v>
      </c>
      <c r="P256" s="99"/>
      <c r="Q256" s="99"/>
      <c r="R256" s="99"/>
      <c r="S256" s="100"/>
      <c r="T256" s="101">
        <f>+T254</f>
        <v>1852.05</v>
      </c>
      <c r="U256" s="102"/>
      <c r="V256" s="102"/>
      <c r="W256" s="102"/>
      <c r="X256" s="102"/>
      <c r="Y256" s="71">
        <f>ROUND(I256*O256*T256,2)</f>
        <v>1657.51</v>
      </c>
      <c r="Z256" s="64">
        <f>ROUND(Y256*$AF$250,2)</f>
        <v>828.76</v>
      </c>
      <c r="AA256" s="65"/>
      <c r="AB256" s="65"/>
      <c r="AC256" s="65"/>
      <c r="AD256" s="66"/>
      <c r="AE256" s="62"/>
      <c r="AF256" s="29">
        <f>ROUND(O256*T256,2)+ROUND((ROUND(O256*T256,2)*$AF$250),2)</f>
        <v>125.57</v>
      </c>
      <c r="AG256"/>
      <c r="AH256" s="30"/>
      <c r="AI256" s="31">
        <v>54.52</v>
      </c>
      <c r="AK256" s="63">
        <f>AF256/AI256</f>
        <v>2.303</v>
      </c>
    </row>
    <row r="257" spans="1:34" s="32" customFormat="1" ht="34.5" customHeight="1" hidden="1">
      <c r="A257" s="132"/>
      <c r="B257" s="133"/>
      <c r="C257" s="133"/>
      <c r="D257" s="133"/>
      <c r="E257" s="133"/>
      <c r="F257" s="133"/>
      <c r="G257" s="133"/>
      <c r="H257" s="134"/>
      <c r="I257" s="216" t="e">
        <f>CONCATENATE(I256," ",$I$252," х ",O256," ",$O$252," х ",T256," ",$T$252," = ",Y256," ",$Y$252,"                                         ",Y256," ",$Y$252,"+",Y256," ",$Y$252,"х коэф. ",$AF$250," = ",#REF!,#REF!)</f>
        <v>#REF!</v>
      </c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8"/>
      <c r="AE257" s="70"/>
      <c r="AF257" s="33"/>
      <c r="AG257"/>
      <c r="AH257" s="30"/>
    </row>
    <row r="258" spans="1:37" s="32" customFormat="1" ht="19.5" customHeight="1" hidden="1">
      <c r="A258" s="89" t="s">
        <v>57</v>
      </c>
      <c r="B258" s="130"/>
      <c r="C258" s="130"/>
      <c r="D258" s="130"/>
      <c r="E258" s="130"/>
      <c r="F258" s="130"/>
      <c r="G258" s="130"/>
      <c r="H258" s="131"/>
      <c r="I258" s="135">
        <v>19.8</v>
      </c>
      <c r="J258" s="135"/>
      <c r="K258" s="135"/>
      <c r="L258" s="135"/>
      <c r="M258" s="135"/>
      <c r="N258" s="135"/>
      <c r="O258" s="98">
        <f>+ROUND('[7]Шуш_3 эт и выше'!O257,4)</f>
        <v>0.0451</v>
      </c>
      <c r="P258" s="99"/>
      <c r="Q258" s="99"/>
      <c r="R258" s="99"/>
      <c r="S258" s="100"/>
      <c r="T258" s="101">
        <f>+T254</f>
        <v>1852.05</v>
      </c>
      <c r="U258" s="102"/>
      <c r="V258" s="102"/>
      <c r="W258" s="102"/>
      <c r="X258" s="102"/>
      <c r="Y258" s="71">
        <f>ROUND(I258*O258*T258,2)</f>
        <v>1653.84</v>
      </c>
      <c r="Z258" s="64">
        <f>ROUND(Y258*$AF$250,2)</f>
        <v>826.92</v>
      </c>
      <c r="AA258" s="65"/>
      <c r="AB258" s="65"/>
      <c r="AC258" s="65"/>
      <c r="AD258" s="66"/>
      <c r="AE258" s="62"/>
      <c r="AF258" s="29">
        <f>ROUND(O258*T258,2)+ROUND((ROUND(O258*T258,2)*$AF$250),2)</f>
        <v>125.3</v>
      </c>
      <c r="AG258"/>
      <c r="AH258" s="30"/>
      <c r="AI258" s="31">
        <v>54.52</v>
      </c>
      <c r="AK258" s="63">
        <f>AF258/AI258</f>
        <v>2.298</v>
      </c>
    </row>
    <row r="259" spans="1:34" s="32" customFormat="1" ht="32.25" customHeight="1" hidden="1">
      <c r="A259" s="132"/>
      <c r="B259" s="133"/>
      <c r="C259" s="133"/>
      <c r="D259" s="133"/>
      <c r="E259" s="133"/>
      <c r="F259" s="133"/>
      <c r="G259" s="133"/>
      <c r="H259" s="134"/>
      <c r="I259" s="216" t="e">
        <f>CONCATENATE(I258," ",$I$252," х ",O258," ",$O$252," х ",T258," ",$T$252," = ",Y258," ",$Y$252,"                                         ",Y258," ",$Y$252,"+",Y258," ",$Y$252,"х коэф. ",$AF$250," = ",#REF!,#REF!)</f>
        <v>#REF!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8"/>
      <c r="AE259" s="70"/>
      <c r="AF259" s="33"/>
      <c r="AG259"/>
      <c r="AH259" s="30"/>
    </row>
    <row r="260" spans="1:37" s="32" customFormat="1" ht="19.5" customHeight="1" hidden="1">
      <c r="A260" s="89" t="s">
        <v>58</v>
      </c>
      <c r="B260" s="130"/>
      <c r="C260" s="130"/>
      <c r="D260" s="130"/>
      <c r="E260" s="130"/>
      <c r="F260" s="130"/>
      <c r="G260" s="130"/>
      <c r="H260" s="131"/>
      <c r="I260" s="135">
        <v>19.8</v>
      </c>
      <c r="J260" s="135"/>
      <c r="K260" s="135"/>
      <c r="L260" s="135"/>
      <c r="M260" s="135"/>
      <c r="N260" s="135"/>
      <c r="O260" s="98">
        <f>+ROUND('[7]Шуш_3 эт и выше'!O259,4)</f>
        <v>0.0444</v>
      </c>
      <c r="P260" s="99"/>
      <c r="Q260" s="99"/>
      <c r="R260" s="99"/>
      <c r="S260" s="100"/>
      <c r="T260" s="101">
        <f>+T254</f>
        <v>1852.05</v>
      </c>
      <c r="U260" s="102"/>
      <c r="V260" s="102"/>
      <c r="W260" s="102"/>
      <c r="X260" s="102"/>
      <c r="Y260" s="71">
        <f>ROUND(I260*O260*T260,2)</f>
        <v>1628.17</v>
      </c>
      <c r="Z260" s="64">
        <f>ROUND(Y260*$AF$250,2)</f>
        <v>814.09</v>
      </c>
      <c r="AA260" s="65"/>
      <c r="AB260" s="65"/>
      <c r="AC260" s="65"/>
      <c r="AD260" s="66"/>
      <c r="AE260" s="62"/>
      <c r="AF260" s="29">
        <f>ROUND(O260*T260,2)+ROUND((ROUND(O260*T260,2)*$AF$250),2)</f>
        <v>123.35</v>
      </c>
      <c r="AG260"/>
      <c r="AH260" s="30"/>
      <c r="AI260" s="31">
        <v>54.52</v>
      </c>
      <c r="AK260" s="63">
        <f>AF260/AI260</f>
        <v>2.262</v>
      </c>
    </row>
    <row r="261" spans="1:34" s="32" customFormat="1" ht="30.75" customHeight="1" hidden="1">
      <c r="A261" s="132"/>
      <c r="B261" s="133"/>
      <c r="C261" s="133"/>
      <c r="D261" s="133"/>
      <c r="E261" s="133"/>
      <c r="F261" s="133"/>
      <c r="G261" s="133"/>
      <c r="H261" s="134"/>
      <c r="I261" s="216" t="e">
        <f>CONCATENATE(I260," ",$I$252," х ",O260," ",$O$252," х ",T260," ",$T$252," = ",Y260," ",$Y$252,"                                         ",Y260," ",$Y$252,"+",Y260," ",$Y$252,"х коэф. ",$AF$250," = ",#REF!,#REF!)</f>
        <v>#REF!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8"/>
      <c r="AE261" s="70"/>
      <c r="AF261" s="33"/>
      <c r="AG261"/>
      <c r="AH261" s="30"/>
    </row>
    <row r="262" spans="1:37" s="32" customFormat="1" ht="19.5" customHeight="1" hidden="1">
      <c r="A262" s="89" t="s">
        <v>59</v>
      </c>
      <c r="B262" s="130"/>
      <c r="C262" s="130"/>
      <c r="D262" s="130"/>
      <c r="E262" s="130"/>
      <c r="F262" s="130"/>
      <c r="G262" s="130"/>
      <c r="H262" s="131"/>
      <c r="I262" s="135">
        <v>19.8</v>
      </c>
      <c r="J262" s="135"/>
      <c r="K262" s="135"/>
      <c r="L262" s="135"/>
      <c r="M262" s="135"/>
      <c r="N262" s="135"/>
      <c r="O262" s="98">
        <f>+ROUND('[7]Шуш_3 эт и выше'!O261,4)</f>
        <v>0.0284</v>
      </c>
      <c r="P262" s="99"/>
      <c r="Q262" s="99"/>
      <c r="R262" s="99"/>
      <c r="S262" s="100"/>
      <c r="T262" s="101">
        <f>+T254</f>
        <v>1852.05</v>
      </c>
      <c r="U262" s="102"/>
      <c r="V262" s="102"/>
      <c r="W262" s="102"/>
      <c r="X262" s="102"/>
      <c r="Y262" s="71">
        <f>ROUND(I262*O262*T262,2)</f>
        <v>1041.44</v>
      </c>
      <c r="Z262" s="64">
        <f>ROUND(Y262*$AF$250,2)</f>
        <v>520.72</v>
      </c>
      <c r="AA262" s="65"/>
      <c r="AB262" s="65"/>
      <c r="AC262" s="65"/>
      <c r="AD262" s="66"/>
      <c r="AE262" s="62"/>
      <c r="AF262" s="29">
        <f>ROUND(O262*T262,2)+ROUND((ROUND(O262*T262,2)*$AF$250),2)</f>
        <v>78.9</v>
      </c>
      <c r="AG262"/>
      <c r="AH262" s="30"/>
      <c r="AI262" s="31">
        <v>54.52</v>
      </c>
      <c r="AK262" s="63">
        <f>AF262/AI262</f>
        <v>1.447</v>
      </c>
    </row>
    <row r="263" spans="1:34" s="32" customFormat="1" ht="33.75" customHeight="1" hidden="1">
      <c r="A263" s="132"/>
      <c r="B263" s="133"/>
      <c r="C263" s="133"/>
      <c r="D263" s="133"/>
      <c r="E263" s="133"/>
      <c r="F263" s="133"/>
      <c r="G263" s="133"/>
      <c r="H263" s="134"/>
      <c r="I263" s="216" t="e">
        <f>CONCATENATE(I262," ",$I$252," х ",O262," ",$O$252," х ",T262," ",$T$252," = ",Y262," ",$Y$252,"                                         ",Y262," ",$Y$252,"+",Y262," ",$Y$252,"х коэф. ",$AF$250," = ",#REF!,#REF!)</f>
        <v>#REF!</v>
      </c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8"/>
      <c r="AE263" s="70"/>
      <c r="AF263" s="33"/>
      <c r="AG263"/>
      <c r="AH263" s="30"/>
    </row>
    <row r="264" spans="1:37" s="32" customFormat="1" ht="19.5" customHeight="1" hidden="1">
      <c r="A264" s="89" t="s">
        <v>60</v>
      </c>
      <c r="B264" s="130"/>
      <c r="C264" s="130"/>
      <c r="D264" s="130"/>
      <c r="E264" s="130"/>
      <c r="F264" s="130"/>
      <c r="G264" s="130"/>
      <c r="H264" s="131"/>
      <c r="I264" s="135">
        <v>19.8</v>
      </c>
      <c r="J264" s="135"/>
      <c r="K264" s="135"/>
      <c r="L264" s="135"/>
      <c r="M264" s="135"/>
      <c r="N264" s="135"/>
      <c r="O264" s="98">
        <f>+ROUND('[7]Шуш_3 эт и выше'!O263,4)</f>
        <v>0.0287</v>
      </c>
      <c r="P264" s="99"/>
      <c r="Q264" s="99"/>
      <c r="R264" s="99"/>
      <c r="S264" s="100"/>
      <c r="T264" s="101">
        <f>+T254</f>
        <v>1852.05</v>
      </c>
      <c r="U264" s="102"/>
      <c r="V264" s="102"/>
      <c r="W264" s="102"/>
      <c r="X264" s="102"/>
      <c r="Y264" s="71">
        <f>ROUND(I264*O264*T264,2)</f>
        <v>1052.45</v>
      </c>
      <c r="Z264" s="64">
        <f>ROUND(Y264*$AF$250,2)</f>
        <v>526.23</v>
      </c>
      <c r="AA264" s="65"/>
      <c r="AB264" s="65"/>
      <c r="AC264" s="65"/>
      <c r="AD264" s="66"/>
      <c r="AE264" s="62"/>
      <c r="AF264" s="29">
        <f>ROUND(O264*T264,2)+ROUND((ROUND(O264*T264,2)*$AF$250),2)</f>
        <v>79.73</v>
      </c>
      <c r="AG264"/>
      <c r="AH264" s="30"/>
      <c r="AI264" s="31">
        <v>54.52</v>
      </c>
      <c r="AK264" s="63">
        <f>AF264/AI264</f>
        <v>1.462</v>
      </c>
    </row>
    <row r="265" spans="1:34" s="32" customFormat="1" ht="31.5" customHeight="1" hidden="1">
      <c r="A265" s="132"/>
      <c r="B265" s="133"/>
      <c r="C265" s="133"/>
      <c r="D265" s="133"/>
      <c r="E265" s="133"/>
      <c r="F265" s="133"/>
      <c r="G265" s="133"/>
      <c r="H265" s="134"/>
      <c r="I265" s="216" t="e">
        <f>CONCATENATE(I264," ",$I$252," х ",O264," ",$O$252," х ",T264," ",$T$252," = ",Y264," ",$Y$252,"                                         ",Y264," ",$Y$252,"+",Y264," ",$Y$252,"х коэф. ",$AF$250," = ",#REF!,#REF!)</f>
        <v>#REF!</v>
      </c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8"/>
      <c r="AE265" s="70"/>
      <c r="AF265" s="33"/>
      <c r="AG265"/>
      <c r="AH265" s="30"/>
    </row>
    <row r="266" spans="1:37" s="32" customFormat="1" ht="19.5" customHeight="1" hidden="1">
      <c r="A266" s="89" t="s">
        <v>61</v>
      </c>
      <c r="B266" s="130"/>
      <c r="C266" s="130"/>
      <c r="D266" s="130"/>
      <c r="E266" s="130"/>
      <c r="F266" s="130"/>
      <c r="G266" s="130"/>
      <c r="H266" s="131"/>
      <c r="I266" s="135">
        <v>19.8</v>
      </c>
      <c r="J266" s="135"/>
      <c r="K266" s="135"/>
      <c r="L266" s="135"/>
      <c r="M266" s="135"/>
      <c r="N266" s="135"/>
      <c r="O266" s="98">
        <f>+ROUND('[7]Шуш_3 эт и выше'!O265,4)</f>
        <v>0.0243</v>
      </c>
      <c r="P266" s="99"/>
      <c r="Q266" s="99"/>
      <c r="R266" s="99"/>
      <c r="S266" s="100"/>
      <c r="T266" s="101">
        <f>+T258</f>
        <v>1852.05</v>
      </c>
      <c r="U266" s="102"/>
      <c r="V266" s="102"/>
      <c r="W266" s="102"/>
      <c r="X266" s="102"/>
      <c r="Y266" s="71">
        <f>ROUND(I266*O266*T266,2)</f>
        <v>891.1</v>
      </c>
      <c r="Z266" s="64">
        <f>ROUND(Y266*$AF$250,2)</f>
        <v>445.55</v>
      </c>
      <c r="AA266" s="65"/>
      <c r="AB266" s="65"/>
      <c r="AC266" s="65"/>
      <c r="AD266" s="66"/>
      <c r="AE266" s="62"/>
      <c r="AF266" s="29">
        <f>ROUND(O266*T266,2)+ROUND((ROUND(O266*T266,2)*$AF$250),2)</f>
        <v>67.5</v>
      </c>
      <c r="AG266"/>
      <c r="AH266" s="30"/>
      <c r="AI266" s="31">
        <v>54.52</v>
      </c>
      <c r="AK266" s="63">
        <f>AF266/AI266</f>
        <v>1.238</v>
      </c>
    </row>
    <row r="267" spans="1:34" s="32" customFormat="1" ht="38.25" customHeight="1" hidden="1">
      <c r="A267" s="132"/>
      <c r="B267" s="133"/>
      <c r="C267" s="133"/>
      <c r="D267" s="133"/>
      <c r="E267" s="133"/>
      <c r="F267" s="133"/>
      <c r="G267" s="133"/>
      <c r="H267" s="134"/>
      <c r="I267" s="216" t="e">
        <f>CONCATENATE(I266," ",$I$252," х ",O266," ",$O$252," х ",T266," ",$T$252," = ",Y266," ",$Y$252,"                                         ",Y266," ",$Y$252,"+",Y266," ",$Y$252,"х коэф. ",$AF$250," = ",#REF!,#REF!)</f>
        <v>#REF!</v>
      </c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8"/>
      <c r="AE267" s="70"/>
      <c r="AF267" s="33"/>
      <c r="AG267"/>
      <c r="AH267" s="30"/>
    </row>
    <row r="268" spans="1:37" s="32" customFormat="1" ht="19.5" customHeight="1" hidden="1">
      <c r="A268" s="89" t="s">
        <v>62</v>
      </c>
      <c r="B268" s="130"/>
      <c r="C268" s="130"/>
      <c r="D268" s="130"/>
      <c r="E268" s="130"/>
      <c r="F268" s="130"/>
      <c r="G268" s="130"/>
      <c r="H268" s="131"/>
      <c r="I268" s="135">
        <v>19.8</v>
      </c>
      <c r="J268" s="135"/>
      <c r="K268" s="135"/>
      <c r="L268" s="135"/>
      <c r="M268" s="135"/>
      <c r="N268" s="135"/>
      <c r="O268" s="98">
        <f>+ROUND('[7]Шуш_3 эт и выше'!O267,4)</f>
        <v>0.0247</v>
      </c>
      <c r="P268" s="99"/>
      <c r="Q268" s="99"/>
      <c r="R268" s="99"/>
      <c r="S268" s="100"/>
      <c r="T268" s="101">
        <f>+T258</f>
        <v>1852.05</v>
      </c>
      <c r="U268" s="102"/>
      <c r="V268" s="102"/>
      <c r="W268" s="102"/>
      <c r="X268" s="102"/>
      <c r="Y268" s="71">
        <f>ROUND(I268*O268*T268,2)</f>
        <v>905.76</v>
      </c>
      <c r="Z268" s="64">
        <f>ROUND(Y268*$AF$250,2)</f>
        <v>452.88</v>
      </c>
      <c r="AA268" s="65"/>
      <c r="AB268" s="65"/>
      <c r="AC268" s="65"/>
      <c r="AD268" s="66"/>
      <c r="AE268" s="62"/>
      <c r="AF268" s="29">
        <f>ROUND(O268*T268,2)+ROUND((ROUND(O268*T268,2)*$AF$250),2)</f>
        <v>68.63</v>
      </c>
      <c r="AG268"/>
      <c r="AH268" s="30"/>
      <c r="AI268" s="31">
        <v>54.52</v>
      </c>
      <c r="AK268" s="63">
        <f>AF268/AI268</f>
        <v>1.259</v>
      </c>
    </row>
    <row r="269" spans="1:34" s="32" customFormat="1" ht="31.5" customHeight="1" hidden="1">
      <c r="A269" s="132"/>
      <c r="B269" s="133"/>
      <c r="C269" s="133"/>
      <c r="D269" s="133"/>
      <c r="E269" s="133"/>
      <c r="F269" s="133"/>
      <c r="G269" s="133"/>
      <c r="H269" s="134"/>
      <c r="I269" s="216" t="e">
        <f>CONCATENATE(I268," ",$I$252," х ",O268," ",$O$252," х ",T268," ",$T$252," = ",Y268," ",$Y$252,"                                         ",Y268," ",$Y$252,"+",Y268," ",$Y$252,"х коэф. ",$AF$250," = ",#REF!,#REF!)</f>
        <v>#REF!</v>
      </c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217"/>
      <c r="AC269" s="217"/>
      <c r="AD269" s="218"/>
      <c r="AE269" s="70"/>
      <c r="AF269" s="33"/>
      <c r="AG269"/>
      <c r="AH269" s="30"/>
    </row>
    <row r="270" spans="1:37" s="32" customFormat="1" ht="19.5" customHeight="1" hidden="1">
      <c r="A270" s="89" t="s">
        <v>63</v>
      </c>
      <c r="B270" s="130"/>
      <c r="C270" s="130"/>
      <c r="D270" s="130"/>
      <c r="E270" s="130"/>
      <c r="F270" s="130"/>
      <c r="G270" s="130"/>
      <c r="H270" s="131"/>
      <c r="I270" s="135">
        <v>19.8</v>
      </c>
      <c r="J270" s="135"/>
      <c r="K270" s="135"/>
      <c r="L270" s="135"/>
      <c r="M270" s="135"/>
      <c r="N270" s="135"/>
      <c r="O270" s="98">
        <f>+ROUND('[7]Шуш_3 эт и выше'!O269,4)</f>
        <v>0.0192</v>
      </c>
      <c r="P270" s="99"/>
      <c r="Q270" s="99"/>
      <c r="R270" s="99"/>
      <c r="S270" s="100"/>
      <c r="T270" s="101">
        <f>+T254</f>
        <v>1852.05</v>
      </c>
      <c r="U270" s="102"/>
      <c r="V270" s="102"/>
      <c r="W270" s="102"/>
      <c r="X270" s="102"/>
      <c r="Y270" s="71">
        <f>ROUND(I270*O270*T270,2)</f>
        <v>704.08</v>
      </c>
      <c r="Z270" s="64">
        <f>ROUND(Y270*$AF$250,2)</f>
        <v>352.04</v>
      </c>
      <c r="AA270" s="65"/>
      <c r="AB270" s="65"/>
      <c r="AC270" s="65"/>
      <c r="AD270" s="66"/>
      <c r="AE270" s="62"/>
      <c r="AF270" s="29">
        <f>ROUND(O270*T270,2)+ROUND((ROUND(O270*T270,2)*$AF$250),2)</f>
        <v>53.34</v>
      </c>
      <c r="AG270"/>
      <c r="AH270" s="30"/>
      <c r="AI270" s="31">
        <v>54.52</v>
      </c>
      <c r="AK270" s="63">
        <f>AF270/AI270</f>
        <v>0.978</v>
      </c>
    </row>
    <row r="271" spans="1:34" s="32" customFormat="1" ht="31.5" customHeight="1" hidden="1">
      <c r="A271" s="132"/>
      <c r="B271" s="133"/>
      <c r="C271" s="133"/>
      <c r="D271" s="133"/>
      <c r="E271" s="133"/>
      <c r="F271" s="133"/>
      <c r="G271" s="133"/>
      <c r="H271" s="134"/>
      <c r="I271" s="216" t="e">
        <f>CONCATENATE(I270," ",$I$252," х ",O270," ",$O$252," х ",T270," ",$T$252," = ",Y270," ",$Y$252,"                                         ",Y270," ",$Y$252,"+",Y270," ",$Y$252,"х коэф. ",$AF$250," = ",#REF!,#REF!)</f>
        <v>#REF!</v>
      </c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  <c r="AA271" s="217"/>
      <c r="AB271" s="217"/>
      <c r="AC271" s="217"/>
      <c r="AD271" s="218"/>
      <c r="AE271" s="70"/>
      <c r="AF271" s="33"/>
      <c r="AG271"/>
      <c r="AH271" s="30"/>
    </row>
    <row r="272" spans="1:37" s="32" customFormat="1" ht="19.5" customHeight="1" hidden="1">
      <c r="A272" s="89" t="s">
        <v>64</v>
      </c>
      <c r="B272" s="130"/>
      <c r="C272" s="130"/>
      <c r="D272" s="130"/>
      <c r="E272" s="130"/>
      <c r="F272" s="130"/>
      <c r="G272" s="130"/>
      <c r="H272" s="131"/>
      <c r="I272" s="135">
        <v>19.8</v>
      </c>
      <c r="J272" s="135"/>
      <c r="K272" s="135"/>
      <c r="L272" s="135"/>
      <c r="M272" s="135"/>
      <c r="N272" s="135"/>
      <c r="O272" s="98">
        <f>+ROUND('[7]Шуш_3 эт и выше'!O271,4)</f>
        <v>0.0176</v>
      </c>
      <c r="P272" s="99"/>
      <c r="Q272" s="99"/>
      <c r="R272" s="99"/>
      <c r="S272" s="100"/>
      <c r="T272" s="101">
        <f>+T254</f>
        <v>1852.05</v>
      </c>
      <c r="U272" s="102"/>
      <c r="V272" s="102"/>
      <c r="W272" s="102"/>
      <c r="X272" s="102"/>
      <c r="Y272" s="71">
        <f>ROUND(I272*O272*T272,2)</f>
        <v>645.4</v>
      </c>
      <c r="Z272" s="64">
        <f>ROUND(Y272*$AF$250,2)</f>
        <v>322.7</v>
      </c>
      <c r="AA272" s="65"/>
      <c r="AB272" s="65"/>
      <c r="AC272" s="65"/>
      <c r="AD272" s="66"/>
      <c r="AE272" s="62"/>
      <c r="AF272" s="29">
        <f>ROUND(O272*T272,2)+ROUND((ROUND(O272*T272,2)*$AF$250),2)</f>
        <v>48.9</v>
      </c>
      <c r="AG272"/>
      <c r="AH272" s="30"/>
      <c r="AI272" s="31">
        <v>54.52</v>
      </c>
      <c r="AK272" s="63">
        <f>AF272/AI272</f>
        <v>0.897</v>
      </c>
    </row>
    <row r="273" spans="1:34" s="32" customFormat="1" ht="31.5" customHeight="1" hidden="1">
      <c r="A273" s="132"/>
      <c r="B273" s="133"/>
      <c r="C273" s="133"/>
      <c r="D273" s="133"/>
      <c r="E273" s="133"/>
      <c r="F273" s="133"/>
      <c r="G273" s="133"/>
      <c r="H273" s="134"/>
      <c r="I273" s="216" t="e">
        <f>CONCATENATE(I272," ",$I$252," х ",O272," ",$O$252," х ",T272," ",$T$252," = ",Y272," ",$Y$252,"                                         ",Y272," ",$Y$252,"+",Y272," ",$Y$252,"х коэф. ",$AF$250," = ",#REF!,#REF!)</f>
        <v>#REF!</v>
      </c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8"/>
      <c r="AE273" s="70"/>
      <c r="AF273" s="33"/>
      <c r="AG273"/>
      <c r="AH273" s="30"/>
    </row>
    <row r="274" spans="1:37" s="32" customFormat="1" ht="19.5" customHeight="1" hidden="1">
      <c r="A274" s="89" t="s">
        <v>65</v>
      </c>
      <c r="B274" s="130"/>
      <c r="C274" s="130"/>
      <c r="D274" s="130"/>
      <c r="E274" s="130"/>
      <c r="F274" s="130"/>
      <c r="G274" s="130"/>
      <c r="H274" s="131"/>
      <c r="I274" s="135">
        <v>19.8</v>
      </c>
      <c r="J274" s="135"/>
      <c r="K274" s="135"/>
      <c r="L274" s="135"/>
      <c r="M274" s="135"/>
      <c r="N274" s="135"/>
      <c r="O274" s="98">
        <f>+ROUND('[7]Шуш_3 эт и выше'!O273,4)</f>
        <v>0.0164</v>
      </c>
      <c r="P274" s="99"/>
      <c r="Q274" s="99"/>
      <c r="R274" s="99"/>
      <c r="S274" s="100"/>
      <c r="T274" s="101">
        <f>+T254</f>
        <v>1852.05</v>
      </c>
      <c r="U274" s="102"/>
      <c r="V274" s="102"/>
      <c r="W274" s="102"/>
      <c r="X274" s="102"/>
      <c r="Y274" s="71">
        <f>ROUND(I274*O274*T274,2)</f>
        <v>601.4</v>
      </c>
      <c r="Z274" s="64">
        <f>ROUND(Y274*$AF$250,2)</f>
        <v>300.7</v>
      </c>
      <c r="AA274" s="65"/>
      <c r="AB274" s="65"/>
      <c r="AC274" s="65"/>
      <c r="AD274" s="66"/>
      <c r="AE274" s="62"/>
      <c r="AF274" s="29">
        <f>ROUND(O274*T274,2)+ROUND((ROUND(O274*T274,2)*$AF$250),2)</f>
        <v>45.56</v>
      </c>
      <c r="AG274"/>
      <c r="AH274" s="30"/>
      <c r="AI274" s="31">
        <v>54.52</v>
      </c>
      <c r="AK274" s="63">
        <f>AF274/AI274</f>
        <v>0.836</v>
      </c>
    </row>
    <row r="275" spans="1:34" s="32" customFormat="1" ht="33" customHeight="1" hidden="1">
      <c r="A275" s="132"/>
      <c r="B275" s="133"/>
      <c r="C275" s="133"/>
      <c r="D275" s="133"/>
      <c r="E275" s="133"/>
      <c r="F275" s="133"/>
      <c r="G275" s="133"/>
      <c r="H275" s="134"/>
      <c r="I275" s="216" t="e">
        <f>CONCATENATE(I274," ",$I$252," х ",O274," ",$O$252," х ",T274," ",$T$252," = ",Y274," ",$Y$252,"                                         ",Y274," ",$Y$252,"+",Y274," ",$Y$252,"х коэф. ",$AF$250," = ",#REF!,#REF!)</f>
        <v>#REF!</v>
      </c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X275" s="217"/>
      <c r="Y275" s="217"/>
      <c r="Z275" s="217"/>
      <c r="AA275" s="217"/>
      <c r="AB275" s="217"/>
      <c r="AC275" s="217"/>
      <c r="AD275" s="218"/>
      <c r="AE275" s="70"/>
      <c r="AF275" s="33"/>
      <c r="AG275"/>
      <c r="AH275" s="30"/>
    </row>
    <row r="276" spans="1:37" s="32" customFormat="1" ht="19.5" customHeight="1" hidden="1">
      <c r="A276" s="89" t="s">
        <v>66</v>
      </c>
      <c r="B276" s="130"/>
      <c r="C276" s="130"/>
      <c r="D276" s="130"/>
      <c r="E276" s="130"/>
      <c r="F276" s="130"/>
      <c r="G276" s="130"/>
      <c r="H276" s="131"/>
      <c r="I276" s="135">
        <v>19.8</v>
      </c>
      <c r="J276" s="135"/>
      <c r="K276" s="135"/>
      <c r="L276" s="135"/>
      <c r="M276" s="135"/>
      <c r="N276" s="135"/>
      <c r="O276" s="98">
        <f>+ROUND('[7]Шуш_3 эт и выше'!O275,4)</f>
        <v>0.0179</v>
      </c>
      <c r="P276" s="99"/>
      <c r="Q276" s="99"/>
      <c r="R276" s="99"/>
      <c r="S276" s="100"/>
      <c r="T276" s="101">
        <f>+T254</f>
        <v>1852.05</v>
      </c>
      <c r="U276" s="102"/>
      <c r="V276" s="102"/>
      <c r="W276" s="102"/>
      <c r="X276" s="102"/>
      <c r="Y276" s="71">
        <f>ROUND(I276*O276*T276,2)</f>
        <v>656.4</v>
      </c>
      <c r="Z276" s="64">
        <f>ROUND(Y276*$AF$250,2)</f>
        <v>328.2</v>
      </c>
      <c r="AA276" s="65"/>
      <c r="AB276" s="65"/>
      <c r="AC276" s="65"/>
      <c r="AD276" s="66"/>
      <c r="AE276" s="62"/>
      <c r="AF276" s="29">
        <f>ROUND(O276*T276,2)+ROUND((ROUND(O276*T276,2)*$AF$250),2)</f>
        <v>49.73</v>
      </c>
      <c r="AG276"/>
      <c r="AH276" s="30"/>
      <c r="AI276" s="31">
        <v>54.52</v>
      </c>
      <c r="AK276" s="63">
        <f>AF276/AI276</f>
        <v>0.912</v>
      </c>
    </row>
    <row r="277" spans="1:34" s="32" customFormat="1" ht="35.25" customHeight="1" hidden="1">
      <c r="A277" s="132"/>
      <c r="B277" s="133"/>
      <c r="C277" s="133"/>
      <c r="D277" s="133"/>
      <c r="E277" s="133"/>
      <c r="F277" s="133"/>
      <c r="G277" s="133"/>
      <c r="H277" s="134"/>
      <c r="I277" s="216" t="e">
        <f>CONCATENATE(I276," ",$I$252," х ",O276," ",$O$252," х ",T276," ",$T$252," = ",Y276," ",$Y$252,"                                         ",Y276," ",$Y$252,"+",Y276," ",$Y$252,"х коэф. ",$AF$250," = ",#REF!,#REF!)</f>
        <v>#REF!</v>
      </c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X277" s="217"/>
      <c r="Y277" s="217"/>
      <c r="Z277" s="217"/>
      <c r="AA277" s="217"/>
      <c r="AB277" s="217"/>
      <c r="AC277" s="217"/>
      <c r="AD277" s="218"/>
      <c r="AE277" s="70"/>
      <c r="AF277" s="33"/>
      <c r="AG277"/>
      <c r="AH277" s="30"/>
    </row>
    <row r="278" spans="1:37" s="32" customFormat="1" ht="19.5" customHeight="1" hidden="1">
      <c r="A278" s="89" t="s">
        <v>67</v>
      </c>
      <c r="B278" s="130"/>
      <c r="C278" s="130"/>
      <c r="D278" s="130"/>
      <c r="E278" s="130"/>
      <c r="F278" s="130"/>
      <c r="G278" s="130"/>
      <c r="H278" s="131"/>
      <c r="I278" s="135">
        <v>19.8</v>
      </c>
      <c r="J278" s="135"/>
      <c r="K278" s="135"/>
      <c r="L278" s="135"/>
      <c r="M278" s="135"/>
      <c r="N278" s="135"/>
      <c r="O278" s="98">
        <f>+ROUND('[7]Шуш_3 эт и выше'!O277,4)</f>
        <v>0.0154</v>
      </c>
      <c r="P278" s="99"/>
      <c r="Q278" s="99"/>
      <c r="R278" s="99"/>
      <c r="S278" s="100"/>
      <c r="T278" s="101">
        <f>+T254</f>
        <v>1852.05</v>
      </c>
      <c r="U278" s="102"/>
      <c r="V278" s="102"/>
      <c r="W278" s="102"/>
      <c r="X278" s="102"/>
      <c r="Y278" s="71">
        <f>ROUND(I278*O278*T278,2)</f>
        <v>564.73</v>
      </c>
      <c r="Z278" s="64">
        <f>ROUND(Y278*$AF$250,2)</f>
        <v>282.37</v>
      </c>
      <c r="AA278" s="65"/>
      <c r="AB278" s="65"/>
      <c r="AC278" s="65"/>
      <c r="AD278" s="66"/>
      <c r="AE278" s="62"/>
      <c r="AF278" s="29">
        <f>ROUND(O278*T278,2)+ROUND((ROUND(O278*T278,2)*$AF$250),2)</f>
        <v>42.78</v>
      </c>
      <c r="AG278"/>
      <c r="AH278" s="30"/>
      <c r="AI278" s="31">
        <v>54.52</v>
      </c>
      <c r="AK278" s="63">
        <f>AF278/AI278</f>
        <v>0.785</v>
      </c>
    </row>
    <row r="279" spans="1:34" s="32" customFormat="1" ht="30" customHeight="1" hidden="1">
      <c r="A279" s="132"/>
      <c r="B279" s="133"/>
      <c r="C279" s="133"/>
      <c r="D279" s="133"/>
      <c r="E279" s="133"/>
      <c r="F279" s="133"/>
      <c r="G279" s="133"/>
      <c r="H279" s="134"/>
      <c r="I279" s="216" t="e">
        <f>CONCATENATE(I278," ",$I$252," х ",O278," ",$O$252," х ",T278," ",$T$252," = ",Y278," ",$Y$252,"                                         ",Y278," ",$Y$252,"+",Y278," ",$Y$252,"х коэф. ",$AF$250," = ",#REF!,#REF!)</f>
        <v>#REF!</v>
      </c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  <c r="AA279" s="217"/>
      <c r="AB279" s="217"/>
      <c r="AC279" s="217"/>
      <c r="AD279" s="218"/>
      <c r="AE279" s="70"/>
      <c r="AF279" s="33"/>
      <c r="AG279"/>
      <c r="AH279" s="30"/>
    </row>
    <row r="280" spans="1:37" s="32" customFormat="1" ht="19.5" customHeight="1" hidden="1">
      <c r="A280" s="89" t="s">
        <v>68</v>
      </c>
      <c r="B280" s="130"/>
      <c r="C280" s="130"/>
      <c r="D280" s="130"/>
      <c r="E280" s="130"/>
      <c r="F280" s="130"/>
      <c r="G280" s="130"/>
      <c r="H280" s="131"/>
      <c r="I280" s="135">
        <v>19.8</v>
      </c>
      <c r="J280" s="135"/>
      <c r="K280" s="135"/>
      <c r="L280" s="135"/>
      <c r="M280" s="135"/>
      <c r="N280" s="135"/>
      <c r="O280" s="98">
        <f>+ROUND('[7]Шуш_3 эт и выше'!O279,4)</f>
        <v>0.0139</v>
      </c>
      <c r="P280" s="99"/>
      <c r="Q280" s="99"/>
      <c r="R280" s="99"/>
      <c r="S280" s="100"/>
      <c r="T280" s="101">
        <f>+T254</f>
        <v>1852.05</v>
      </c>
      <c r="U280" s="102"/>
      <c r="V280" s="102"/>
      <c r="W280" s="102"/>
      <c r="X280" s="102"/>
      <c r="Y280" s="71">
        <f>ROUND(I280*O280*T280,2)</f>
        <v>509.72</v>
      </c>
      <c r="Z280" s="64">
        <f>ROUND(Y280*$AF$250,2)</f>
        <v>254.86</v>
      </c>
      <c r="AA280" s="65"/>
      <c r="AB280" s="65"/>
      <c r="AC280" s="65"/>
      <c r="AD280" s="66"/>
      <c r="AE280" s="62"/>
      <c r="AF280" s="29">
        <f>ROUND(O280*T280,2)+ROUND((ROUND(O280*T280,2)*$AF$250),2)</f>
        <v>38.61</v>
      </c>
      <c r="AG280"/>
      <c r="AH280" s="30"/>
      <c r="AI280" s="31">
        <v>54.52</v>
      </c>
      <c r="AK280" s="63">
        <f>AF280/AI280</f>
        <v>0.708</v>
      </c>
    </row>
    <row r="281" spans="1:34" s="32" customFormat="1" ht="34.5" customHeight="1" hidden="1">
      <c r="A281" s="132"/>
      <c r="B281" s="133"/>
      <c r="C281" s="133"/>
      <c r="D281" s="133"/>
      <c r="E281" s="133"/>
      <c r="F281" s="133"/>
      <c r="G281" s="133"/>
      <c r="H281" s="134"/>
      <c r="I281" s="216" t="e">
        <f>CONCATENATE(I280," ",$I$252," х ",O280," ",$O$252," х ",T280," ",$T$252," = ",Y280," ",$Y$252,"                                         ",Y280," ",$Y$252,"+",Y280," ",$Y$252,"х коэф. ",$AF$250," = ",#REF!,#REF!)</f>
        <v>#REF!</v>
      </c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8"/>
      <c r="AE281" s="70"/>
      <c r="AF281" s="33"/>
      <c r="AG281"/>
      <c r="AH281" s="30"/>
    </row>
    <row r="282" ht="3" customHeight="1" hidden="1"/>
    <row r="283" spans="1:33" s="34" customFormat="1" ht="17.25" customHeight="1">
      <c r="A283" s="34" t="str">
        <f>+'[7]Шуш_3 эт и выше'!A293</f>
        <v>Начальник ПЭО                                         С.А.Окунева</v>
      </c>
      <c r="AD283" s="35"/>
      <c r="AE283" s="35"/>
      <c r="AF283" s="36"/>
      <c r="AG283"/>
    </row>
    <row r="284" ht="3.75" customHeight="1"/>
    <row r="285" ht="12.75" hidden="1">
      <c r="A285" s="7" t="s">
        <v>23</v>
      </c>
    </row>
    <row r="286" spans="1:38" ht="25.5" customHeight="1" hidden="1">
      <c r="A286" s="8">
        <v>1</v>
      </c>
      <c r="B286" s="86" t="str">
        <f>CONCATENATE("Тариф на тепловую энергию в размере ",$K$17," руб./Гкал (с НДС) утвержден Приказом Министерства тарифной политики Красноярского края ",AK286," № ",AL286,)</f>
        <v>Тариф на тепловую энергию в размере 1852,05 руб./Гкал (с НДС) утвержден Приказом Министерства тарифной политики Красноярского края от 15.12.2016 г. № 618-п</v>
      </c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9"/>
      <c r="AF286" s="37"/>
      <c r="AK286" s="38" t="s">
        <v>70</v>
      </c>
      <c r="AL286" s="39" t="s">
        <v>71</v>
      </c>
    </row>
    <row r="287" spans="1:38" ht="27" customHeight="1" hidden="1">
      <c r="A287" s="8">
        <v>3</v>
      </c>
      <c r="B287" s="86" t="str">
        <f>CONCATENATE("Тариф на теплоноситель ",,"утвержден Приказом Министерства тарифной политики Красноярского края ",AK287," № ",AL287)</f>
        <v>Тариф на теплоноситель утвержден Приказом Министерства тарифной политики Красноярского края от 16.12.2015 г. № 568-п</v>
      </c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9"/>
      <c r="AF287" s="37"/>
      <c r="AK287" s="38" t="s">
        <v>98</v>
      </c>
      <c r="AL287" s="39" t="s">
        <v>99</v>
      </c>
    </row>
    <row r="288" spans="1:38" ht="37.5" customHeight="1" hidden="1">
      <c r="A288" s="8">
        <v>2</v>
      </c>
      <c r="B288" s="87" t="s">
        <v>69</v>
      </c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9"/>
      <c r="AF288" s="37"/>
      <c r="AK288" s="72"/>
      <c r="AL288" s="73"/>
    </row>
    <row r="289" ht="12" customHeight="1">
      <c r="A289" s="40" t="s">
        <v>126</v>
      </c>
    </row>
    <row r="290" spans="1:28" ht="12.75" hidden="1">
      <c r="A290" s="41" t="s">
        <v>52</v>
      </c>
      <c r="Z290" s="215"/>
      <c r="AA290" s="215"/>
      <c r="AB290" s="215"/>
    </row>
  </sheetData>
  <sheetProtection/>
  <mergeCells count="1349">
    <mergeCell ref="A5:AD5"/>
    <mergeCell ref="A6:AD6"/>
    <mergeCell ref="A7:AC7"/>
    <mergeCell ref="A8:AD8"/>
    <mergeCell ref="A9:AE9"/>
    <mergeCell ref="AI10:AI11"/>
    <mergeCell ref="AK10:AK11"/>
    <mergeCell ref="A11:AD11"/>
    <mergeCell ref="A12:AD12"/>
    <mergeCell ref="AE12:AF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16:B17"/>
    <mergeCell ref="C16:G17"/>
    <mergeCell ref="I16:J16"/>
    <mergeCell ref="K16:N16"/>
    <mergeCell ref="O16:S16"/>
    <mergeCell ref="T16:X16"/>
    <mergeCell ref="AF16:AF17"/>
    <mergeCell ref="AI16:AI17"/>
    <mergeCell ref="AK16:AK17"/>
    <mergeCell ref="I17:J17"/>
    <mergeCell ref="K17:N17"/>
    <mergeCell ref="O17:S17"/>
    <mergeCell ref="T17:X17"/>
    <mergeCell ref="A18:B19"/>
    <mergeCell ref="C18:G19"/>
    <mergeCell ref="I18:J18"/>
    <mergeCell ref="K18:N18"/>
    <mergeCell ref="O18:S18"/>
    <mergeCell ref="T18:X18"/>
    <mergeCell ref="AF18:AF19"/>
    <mergeCell ref="AI18:AI19"/>
    <mergeCell ref="AK18:AK19"/>
    <mergeCell ref="I19:J19"/>
    <mergeCell ref="K19:N19"/>
    <mergeCell ref="O19:S19"/>
    <mergeCell ref="T19:X19"/>
    <mergeCell ref="A20:B21"/>
    <mergeCell ref="C20:G21"/>
    <mergeCell ref="I20:J20"/>
    <mergeCell ref="K20:N20"/>
    <mergeCell ref="O20:S20"/>
    <mergeCell ref="T20:X20"/>
    <mergeCell ref="AF20:AF21"/>
    <mergeCell ref="AI20:AI21"/>
    <mergeCell ref="AK20:AK21"/>
    <mergeCell ref="I21:J21"/>
    <mergeCell ref="K21:N21"/>
    <mergeCell ref="O21:S21"/>
    <mergeCell ref="T21:X21"/>
    <mergeCell ref="A22:B23"/>
    <mergeCell ref="C22:G23"/>
    <mergeCell ref="I22:J22"/>
    <mergeCell ref="K22:N22"/>
    <mergeCell ref="O22:S22"/>
    <mergeCell ref="T22:X22"/>
    <mergeCell ref="AF22:AF23"/>
    <mergeCell ref="AI22:AI23"/>
    <mergeCell ref="AK22:AK23"/>
    <mergeCell ref="I23:J23"/>
    <mergeCell ref="K23:N23"/>
    <mergeCell ref="O23:S23"/>
    <mergeCell ref="T23:X23"/>
    <mergeCell ref="A25:AD25"/>
    <mergeCell ref="A26:Z26"/>
    <mergeCell ref="A27:Z27"/>
    <mergeCell ref="A28:B28"/>
    <mergeCell ref="C28:H28"/>
    <mergeCell ref="I28:J28"/>
    <mergeCell ref="K28:N28"/>
    <mergeCell ref="O28:S28"/>
    <mergeCell ref="T28:X28"/>
    <mergeCell ref="A29:B29"/>
    <mergeCell ref="C29:H29"/>
    <mergeCell ref="I29:J29"/>
    <mergeCell ref="K29:N29"/>
    <mergeCell ref="O29:S29"/>
    <mergeCell ref="T29:X29"/>
    <mergeCell ref="A30:B31"/>
    <mergeCell ref="C30:G31"/>
    <mergeCell ref="I30:J30"/>
    <mergeCell ref="K30:N30"/>
    <mergeCell ref="O30:S30"/>
    <mergeCell ref="T30:X30"/>
    <mergeCell ref="AF30:AF31"/>
    <mergeCell ref="AI30:AI31"/>
    <mergeCell ref="AK30:AK31"/>
    <mergeCell ref="I31:J31"/>
    <mergeCell ref="K31:N31"/>
    <mergeCell ref="O31:S31"/>
    <mergeCell ref="T31:X31"/>
    <mergeCell ref="A32:B33"/>
    <mergeCell ref="C32:G33"/>
    <mergeCell ref="I32:J32"/>
    <mergeCell ref="K32:N32"/>
    <mergeCell ref="O32:S32"/>
    <mergeCell ref="T32:X32"/>
    <mergeCell ref="AF32:AF33"/>
    <mergeCell ref="AI32:AI33"/>
    <mergeCell ref="AK32:AK33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F34:AF35"/>
    <mergeCell ref="AI34:AI35"/>
    <mergeCell ref="AK34:AK35"/>
    <mergeCell ref="I35:J35"/>
    <mergeCell ref="K35:N35"/>
    <mergeCell ref="O35:S35"/>
    <mergeCell ref="T35:X35"/>
    <mergeCell ref="A36:B37"/>
    <mergeCell ref="C36:G37"/>
    <mergeCell ref="I36:J36"/>
    <mergeCell ref="K36:N36"/>
    <mergeCell ref="O36:S36"/>
    <mergeCell ref="T36:X36"/>
    <mergeCell ref="AF36:AF37"/>
    <mergeCell ref="AI36:AI37"/>
    <mergeCell ref="AK36:AK37"/>
    <mergeCell ref="I37:J37"/>
    <mergeCell ref="K37:N37"/>
    <mergeCell ref="O37:S37"/>
    <mergeCell ref="T37:X37"/>
    <mergeCell ref="A39:AD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C42:G43"/>
    <mergeCell ref="I42:J42"/>
    <mergeCell ref="K42:N42"/>
    <mergeCell ref="O42:S42"/>
    <mergeCell ref="T42:X42"/>
    <mergeCell ref="AF42:AF43"/>
    <mergeCell ref="AI42:AI43"/>
    <mergeCell ref="AK42:AK43"/>
    <mergeCell ref="I43:J43"/>
    <mergeCell ref="K43:N43"/>
    <mergeCell ref="O43:S43"/>
    <mergeCell ref="T43:X43"/>
    <mergeCell ref="A44:B45"/>
    <mergeCell ref="C44:G45"/>
    <mergeCell ref="I44:J44"/>
    <mergeCell ref="K44:N44"/>
    <mergeCell ref="O44:S44"/>
    <mergeCell ref="T44:X44"/>
    <mergeCell ref="AF44:AF45"/>
    <mergeCell ref="AI44:AI45"/>
    <mergeCell ref="AK44:AK45"/>
    <mergeCell ref="I45:J45"/>
    <mergeCell ref="K45:N45"/>
    <mergeCell ref="O45:S45"/>
    <mergeCell ref="T45:X45"/>
    <mergeCell ref="A46:B47"/>
    <mergeCell ref="C46:G47"/>
    <mergeCell ref="I46:J46"/>
    <mergeCell ref="K46:N46"/>
    <mergeCell ref="O46:S46"/>
    <mergeCell ref="T46:X46"/>
    <mergeCell ref="AF46:AF47"/>
    <mergeCell ref="AI46:AI47"/>
    <mergeCell ref="AK46:AK47"/>
    <mergeCell ref="I47:J47"/>
    <mergeCell ref="K47:N47"/>
    <mergeCell ref="O47:S47"/>
    <mergeCell ref="T47:X47"/>
    <mergeCell ref="A48:B49"/>
    <mergeCell ref="C48:G49"/>
    <mergeCell ref="I48:J48"/>
    <mergeCell ref="K48:N48"/>
    <mergeCell ref="O48:S48"/>
    <mergeCell ref="T48:X48"/>
    <mergeCell ref="AF48:AF49"/>
    <mergeCell ref="AI48:AI49"/>
    <mergeCell ref="AK48:AK49"/>
    <mergeCell ref="I49:J49"/>
    <mergeCell ref="K49:N49"/>
    <mergeCell ref="O49:S49"/>
    <mergeCell ref="T49:X49"/>
    <mergeCell ref="A51:AD51"/>
    <mergeCell ref="AE51:AF51"/>
    <mergeCell ref="A52:B52"/>
    <mergeCell ref="C52:H52"/>
    <mergeCell ref="I52:J52"/>
    <mergeCell ref="K52:N52"/>
    <mergeCell ref="O52:S52"/>
    <mergeCell ref="T52:X52"/>
    <mergeCell ref="A53:B53"/>
    <mergeCell ref="C53:H53"/>
    <mergeCell ref="I53:J53"/>
    <mergeCell ref="K53:N53"/>
    <mergeCell ref="O53:S53"/>
    <mergeCell ref="T53:X53"/>
    <mergeCell ref="A54:B55"/>
    <mergeCell ref="C54:G55"/>
    <mergeCell ref="I54:J54"/>
    <mergeCell ref="K54:N54"/>
    <mergeCell ref="O54:S54"/>
    <mergeCell ref="T54:X54"/>
    <mergeCell ref="AF54:AF55"/>
    <mergeCell ref="AI54:AI55"/>
    <mergeCell ref="AK54:AK55"/>
    <mergeCell ref="I55:J55"/>
    <mergeCell ref="K55:N55"/>
    <mergeCell ref="O55:S55"/>
    <mergeCell ref="T55:X55"/>
    <mergeCell ref="A56:B57"/>
    <mergeCell ref="C56:G57"/>
    <mergeCell ref="I56:J56"/>
    <mergeCell ref="K56:N56"/>
    <mergeCell ref="O56:S56"/>
    <mergeCell ref="T56:X56"/>
    <mergeCell ref="AF56:AF57"/>
    <mergeCell ref="AI56:AI57"/>
    <mergeCell ref="AK56:AK57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F58:AF59"/>
    <mergeCell ref="AI58:AI59"/>
    <mergeCell ref="AK58:AK59"/>
    <mergeCell ref="I59:J59"/>
    <mergeCell ref="K59:N59"/>
    <mergeCell ref="O59:S59"/>
    <mergeCell ref="T59:X59"/>
    <mergeCell ref="A60:B61"/>
    <mergeCell ref="C60:G61"/>
    <mergeCell ref="I60:J60"/>
    <mergeCell ref="K60:N60"/>
    <mergeCell ref="O60:S60"/>
    <mergeCell ref="T60:X60"/>
    <mergeCell ref="AF60:AF61"/>
    <mergeCell ref="AI60:AI61"/>
    <mergeCell ref="AK60:AK61"/>
    <mergeCell ref="I61:J61"/>
    <mergeCell ref="K61:N61"/>
    <mergeCell ref="O61:S61"/>
    <mergeCell ref="T61:X61"/>
    <mergeCell ref="A63:AD63"/>
    <mergeCell ref="AE63:AF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C66:G67"/>
    <mergeCell ref="I66:J66"/>
    <mergeCell ref="K66:N66"/>
    <mergeCell ref="O66:S66"/>
    <mergeCell ref="T66:X66"/>
    <mergeCell ref="AF66:AF67"/>
    <mergeCell ref="AI66:AI67"/>
    <mergeCell ref="AK66:AK67"/>
    <mergeCell ref="I67:J67"/>
    <mergeCell ref="K67:N67"/>
    <mergeCell ref="O67:S67"/>
    <mergeCell ref="T67:X67"/>
    <mergeCell ref="A68:B69"/>
    <mergeCell ref="C68:G69"/>
    <mergeCell ref="I68:J68"/>
    <mergeCell ref="K68:N68"/>
    <mergeCell ref="O68:S68"/>
    <mergeCell ref="T68:X68"/>
    <mergeCell ref="AF68:AF69"/>
    <mergeCell ref="AI68:AI69"/>
    <mergeCell ref="AK68:AK69"/>
    <mergeCell ref="I69:J69"/>
    <mergeCell ref="K69:N69"/>
    <mergeCell ref="O69:S69"/>
    <mergeCell ref="T69:X69"/>
    <mergeCell ref="A70:B71"/>
    <mergeCell ref="C70:G71"/>
    <mergeCell ref="I70:J70"/>
    <mergeCell ref="K70:N70"/>
    <mergeCell ref="O70:S70"/>
    <mergeCell ref="T70:X70"/>
    <mergeCell ref="AF70:AF71"/>
    <mergeCell ref="AI70:AI71"/>
    <mergeCell ref="AK70:AK71"/>
    <mergeCell ref="I71:J71"/>
    <mergeCell ref="K71:N71"/>
    <mergeCell ref="O71:S71"/>
    <mergeCell ref="T71:X71"/>
    <mergeCell ref="A72:B73"/>
    <mergeCell ref="C72:G73"/>
    <mergeCell ref="I72:J72"/>
    <mergeCell ref="K72:N72"/>
    <mergeCell ref="O72:S72"/>
    <mergeCell ref="T72:X72"/>
    <mergeCell ref="AF72:AF73"/>
    <mergeCell ref="AI72:AI73"/>
    <mergeCell ref="AK72:AK73"/>
    <mergeCell ref="I73:J73"/>
    <mergeCell ref="K73:N73"/>
    <mergeCell ref="O73:S73"/>
    <mergeCell ref="T73:X73"/>
    <mergeCell ref="A75:AD75"/>
    <mergeCell ref="AE75:AF75"/>
    <mergeCell ref="A76:B76"/>
    <mergeCell ref="C76:H76"/>
    <mergeCell ref="I76:J76"/>
    <mergeCell ref="K76:N76"/>
    <mergeCell ref="O76:S76"/>
    <mergeCell ref="T76:X76"/>
    <mergeCell ref="A77:B77"/>
    <mergeCell ref="C77:H77"/>
    <mergeCell ref="I77:J77"/>
    <mergeCell ref="K77:N77"/>
    <mergeCell ref="O77:S77"/>
    <mergeCell ref="T77:X77"/>
    <mergeCell ref="A78:B79"/>
    <mergeCell ref="C78:G79"/>
    <mergeCell ref="I78:J78"/>
    <mergeCell ref="K78:N78"/>
    <mergeCell ref="O78:S78"/>
    <mergeCell ref="T78:X78"/>
    <mergeCell ref="AF78:AF79"/>
    <mergeCell ref="AI78:AI79"/>
    <mergeCell ref="AK78:AK79"/>
    <mergeCell ref="I79:J79"/>
    <mergeCell ref="K79:N79"/>
    <mergeCell ref="O79:S79"/>
    <mergeCell ref="T79:X79"/>
    <mergeCell ref="A80:B81"/>
    <mergeCell ref="C80:G81"/>
    <mergeCell ref="I80:J80"/>
    <mergeCell ref="K80:N80"/>
    <mergeCell ref="O80:S80"/>
    <mergeCell ref="T80:X80"/>
    <mergeCell ref="AF80:AF81"/>
    <mergeCell ref="AI80:AI81"/>
    <mergeCell ref="AK80:AK81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F82:AF83"/>
    <mergeCell ref="AI82:AI83"/>
    <mergeCell ref="AK82:AK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F84:AF85"/>
    <mergeCell ref="AI84:AI85"/>
    <mergeCell ref="AK84:AK85"/>
    <mergeCell ref="I85:J85"/>
    <mergeCell ref="K85:N85"/>
    <mergeCell ref="O85:S85"/>
    <mergeCell ref="T85:X85"/>
    <mergeCell ref="A87:AD87"/>
    <mergeCell ref="AE87:AF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F90:AF91"/>
    <mergeCell ref="AI90:AI91"/>
    <mergeCell ref="AK90:AK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F92:AF93"/>
    <mergeCell ref="AI92:AI93"/>
    <mergeCell ref="AK92:AK93"/>
    <mergeCell ref="I93:J93"/>
    <mergeCell ref="K93:N93"/>
    <mergeCell ref="O93:S93"/>
    <mergeCell ref="T93:X93"/>
    <mergeCell ref="A94:B95"/>
    <mergeCell ref="C94:G95"/>
    <mergeCell ref="I94:J94"/>
    <mergeCell ref="K94:N94"/>
    <mergeCell ref="O94:S94"/>
    <mergeCell ref="T94:X94"/>
    <mergeCell ref="AF94:AF95"/>
    <mergeCell ref="AI94:AI95"/>
    <mergeCell ref="AK94:AK95"/>
    <mergeCell ref="I95:J95"/>
    <mergeCell ref="K95:N95"/>
    <mergeCell ref="O95:S95"/>
    <mergeCell ref="T95:X95"/>
    <mergeCell ref="A96:B97"/>
    <mergeCell ref="C96:G97"/>
    <mergeCell ref="I96:J96"/>
    <mergeCell ref="K96:N96"/>
    <mergeCell ref="O96:S96"/>
    <mergeCell ref="T96:X96"/>
    <mergeCell ref="AF96:AF97"/>
    <mergeCell ref="AI96:AI97"/>
    <mergeCell ref="AK96:AK97"/>
    <mergeCell ref="I97:J97"/>
    <mergeCell ref="K97:N97"/>
    <mergeCell ref="O97:S97"/>
    <mergeCell ref="T97:X97"/>
    <mergeCell ref="A99:AD99"/>
    <mergeCell ref="AE99:AF99"/>
    <mergeCell ref="A100:B100"/>
    <mergeCell ref="C100:H100"/>
    <mergeCell ref="I100:J100"/>
    <mergeCell ref="K100:N100"/>
    <mergeCell ref="O100:S100"/>
    <mergeCell ref="T100:X100"/>
    <mergeCell ref="A101:B101"/>
    <mergeCell ref="C101:H101"/>
    <mergeCell ref="I101:J101"/>
    <mergeCell ref="K101:N101"/>
    <mergeCell ref="O101:S101"/>
    <mergeCell ref="T101:X101"/>
    <mergeCell ref="A102:B103"/>
    <mergeCell ref="C102:G103"/>
    <mergeCell ref="I102:J102"/>
    <mergeCell ref="K102:N102"/>
    <mergeCell ref="O102:S102"/>
    <mergeCell ref="T102:X102"/>
    <mergeCell ref="AF102:AF103"/>
    <mergeCell ref="AI102:AI103"/>
    <mergeCell ref="AK102:AK103"/>
    <mergeCell ref="I103:J103"/>
    <mergeCell ref="K103:N103"/>
    <mergeCell ref="O103:S103"/>
    <mergeCell ref="T103:X103"/>
    <mergeCell ref="A104:B105"/>
    <mergeCell ref="C104:G105"/>
    <mergeCell ref="I104:J104"/>
    <mergeCell ref="K104:N104"/>
    <mergeCell ref="O104:S104"/>
    <mergeCell ref="T104:X104"/>
    <mergeCell ref="AF104:AF105"/>
    <mergeCell ref="AI104:AI105"/>
    <mergeCell ref="AK104:AK105"/>
    <mergeCell ref="I105:J105"/>
    <mergeCell ref="K105:N105"/>
    <mergeCell ref="O105:S105"/>
    <mergeCell ref="T105:X105"/>
    <mergeCell ref="A106:B107"/>
    <mergeCell ref="C106:G107"/>
    <mergeCell ref="I106:J106"/>
    <mergeCell ref="K106:N106"/>
    <mergeCell ref="O106:S106"/>
    <mergeCell ref="T106:X106"/>
    <mergeCell ref="AF106:AF107"/>
    <mergeCell ref="AI106:AI107"/>
    <mergeCell ref="AK106:AK107"/>
    <mergeCell ref="I107:J107"/>
    <mergeCell ref="K107:N107"/>
    <mergeCell ref="O107:S107"/>
    <mergeCell ref="T107:X107"/>
    <mergeCell ref="A108:B109"/>
    <mergeCell ref="C108:G109"/>
    <mergeCell ref="I108:J108"/>
    <mergeCell ref="K108:N108"/>
    <mergeCell ref="O108:S108"/>
    <mergeCell ref="T108:X108"/>
    <mergeCell ref="AF108:AF109"/>
    <mergeCell ref="AI108:AI109"/>
    <mergeCell ref="AK108:AK109"/>
    <mergeCell ref="I109:J109"/>
    <mergeCell ref="K109:N109"/>
    <mergeCell ref="O109:S109"/>
    <mergeCell ref="T109:X109"/>
    <mergeCell ref="A111:AD111"/>
    <mergeCell ref="AE111:AF111"/>
    <mergeCell ref="A112:B112"/>
    <mergeCell ref="C112:H112"/>
    <mergeCell ref="I112:J112"/>
    <mergeCell ref="K112:N112"/>
    <mergeCell ref="O112:S112"/>
    <mergeCell ref="T112:X112"/>
    <mergeCell ref="A113:B113"/>
    <mergeCell ref="C113:H113"/>
    <mergeCell ref="I113:J113"/>
    <mergeCell ref="K113:N113"/>
    <mergeCell ref="O113:S113"/>
    <mergeCell ref="T113:X113"/>
    <mergeCell ref="A114:B115"/>
    <mergeCell ref="C114:G115"/>
    <mergeCell ref="I114:J114"/>
    <mergeCell ref="K114:N114"/>
    <mergeCell ref="O114:S114"/>
    <mergeCell ref="T114:X114"/>
    <mergeCell ref="AF114:AF115"/>
    <mergeCell ref="AI114:AI115"/>
    <mergeCell ref="AK114:AK115"/>
    <mergeCell ref="I115:J115"/>
    <mergeCell ref="K115:N115"/>
    <mergeCell ref="O115:S115"/>
    <mergeCell ref="T115:X115"/>
    <mergeCell ref="A116:B117"/>
    <mergeCell ref="C116:G117"/>
    <mergeCell ref="I116:J116"/>
    <mergeCell ref="K116:N116"/>
    <mergeCell ref="O116:S116"/>
    <mergeCell ref="T116:X116"/>
    <mergeCell ref="AF116:AF117"/>
    <mergeCell ref="AI116:AI117"/>
    <mergeCell ref="AK116:AK117"/>
    <mergeCell ref="I117:J117"/>
    <mergeCell ref="K117:N117"/>
    <mergeCell ref="O117:S117"/>
    <mergeCell ref="T117:X117"/>
    <mergeCell ref="A118:B119"/>
    <mergeCell ref="C118:G119"/>
    <mergeCell ref="I118:J118"/>
    <mergeCell ref="K118:N118"/>
    <mergeCell ref="O118:S118"/>
    <mergeCell ref="T118:X118"/>
    <mergeCell ref="AF118:AF119"/>
    <mergeCell ref="AI118:AI119"/>
    <mergeCell ref="AK118:AK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O120:S120"/>
    <mergeCell ref="T120:X120"/>
    <mergeCell ref="AF120:AF121"/>
    <mergeCell ref="AI120:AI121"/>
    <mergeCell ref="AK120:AK121"/>
    <mergeCell ref="I121:J121"/>
    <mergeCell ref="K121:N121"/>
    <mergeCell ref="O121:S121"/>
    <mergeCell ref="T121:X121"/>
    <mergeCell ref="A123:AD123"/>
    <mergeCell ref="AE123:AF123"/>
    <mergeCell ref="A124:B124"/>
    <mergeCell ref="C124:H124"/>
    <mergeCell ref="I124:J124"/>
    <mergeCell ref="K124:N124"/>
    <mergeCell ref="O124:S124"/>
    <mergeCell ref="T124:X124"/>
    <mergeCell ref="A125:B125"/>
    <mergeCell ref="C125:H125"/>
    <mergeCell ref="I125:J125"/>
    <mergeCell ref="K125:N125"/>
    <mergeCell ref="O125:S125"/>
    <mergeCell ref="T125:X125"/>
    <mergeCell ref="A126:B127"/>
    <mergeCell ref="C126:G127"/>
    <mergeCell ref="I126:J126"/>
    <mergeCell ref="K126:N126"/>
    <mergeCell ref="O126:S126"/>
    <mergeCell ref="T126:X126"/>
    <mergeCell ref="AF126:AF127"/>
    <mergeCell ref="AI126:AI127"/>
    <mergeCell ref="AK126:AK127"/>
    <mergeCell ref="I127:J127"/>
    <mergeCell ref="K127:N127"/>
    <mergeCell ref="O127:S127"/>
    <mergeCell ref="T127:X127"/>
    <mergeCell ref="A128:B129"/>
    <mergeCell ref="C128:G129"/>
    <mergeCell ref="I128:J128"/>
    <mergeCell ref="K128:N128"/>
    <mergeCell ref="O128:S128"/>
    <mergeCell ref="T128:X128"/>
    <mergeCell ref="AF128:AF129"/>
    <mergeCell ref="AI128:AI129"/>
    <mergeCell ref="AK128:AK129"/>
    <mergeCell ref="I129:J129"/>
    <mergeCell ref="K129:N129"/>
    <mergeCell ref="O129:S129"/>
    <mergeCell ref="T129:X129"/>
    <mergeCell ref="A130:B131"/>
    <mergeCell ref="C130:G131"/>
    <mergeCell ref="I130:J130"/>
    <mergeCell ref="K130:N130"/>
    <mergeCell ref="O130:S130"/>
    <mergeCell ref="T130:X130"/>
    <mergeCell ref="AF130:AF131"/>
    <mergeCell ref="AI130:AI131"/>
    <mergeCell ref="AK130:AK131"/>
    <mergeCell ref="I131:J131"/>
    <mergeCell ref="K131:N131"/>
    <mergeCell ref="O131:S131"/>
    <mergeCell ref="T131:X131"/>
    <mergeCell ref="A132:B133"/>
    <mergeCell ref="C132:G133"/>
    <mergeCell ref="I132:J132"/>
    <mergeCell ref="K132:N132"/>
    <mergeCell ref="O132:S132"/>
    <mergeCell ref="T132:X132"/>
    <mergeCell ref="AF132:AF133"/>
    <mergeCell ref="AI132:AI133"/>
    <mergeCell ref="AK132:AK133"/>
    <mergeCell ref="I133:J133"/>
    <mergeCell ref="K133:N133"/>
    <mergeCell ref="O133:S133"/>
    <mergeCell ref="T133:X133"/>
    <mergeCell ref="A135:AD135"/>
    <mergeCell ref="AE135:AF135"/>
    <mergeCell ref="A136:B136"/>
    <mergeCell ref="C136:H136"/>
    <mergeCell ref="I136:J136"/>
    <mergeCell ref="K136:N136"/>
    <mergeCell ref="O136:S136"/>
    <mergeCell ref="T136:X136"/>
    <mergeCell ref="A137:B137"/>
    <mergeCell ref="C137:H137"/>
    <mergeCell ref="I137:J137"/>
    <mergeCell ref="K137:N137"/>
    <mergeCell ref="O137:S137"/>
    <mergeCell ref="T137:X137"/>
    <mergeCell ref="A138:B139"/>
    <mergeCell ref="C138:G139"/>
    <mergeCell ref="I138:J138"/>
    <mergeCell ref="K138:N138"/>
    <mergeCell ref="O138:S138"/>
    <mergeCell ref="T138:X138"/>
    <mergeCell ref="AF138:AF139"/>
    <mergeCell ref="AI138:AI139"/>
    <mergeCell ref="AK138:AK139"/>
    <mergeCell ref="I139:J139"/>
    <mergeCell ref="K139:N139"/>
    <mergeCell ref="O139:S139"/>
    <mergeCell ref="T139:X139"/>
    <mergeCell ref="A140:B141"/>
    <mergeCell ref="C140:G141"/>
    <mergeCell ref="I140:J140"/>
    <mergeCell ref="K140:N140"/>
    <mergeCell ref="O140:S140"/>
    <mergeCell ref="T140:X140"/>
    <mergeCell ref="AF140:AF141"/>
    <mergeCell ref="AI140:AI141"/>
    <mergeCell ref="AK140:AK141"/>
    <mergeCell ref="I141:J141"/>
    <mergeCell ref="K141:N141"/>
    <mergeCell ref="O141:S141"/>
    <mergeCell ref="T141:X141"/>
    <mergeCell ref="A142:B143"/>
    <mergeCell ref="C142:G143"/>
    <mergeCell ref="I142:J142"/>
    <mergeCell ref="K142:N142"/>
    <mergeCell ref="O142:S142"/>
    <mergeCell ref="T142:X142"/>
    <mergeCell ref="AF142:AF143"/>
    <mergeCell ref="AI142:AI143"/>
    <mergeCell ref="AK142:AK143"/>
    <mergeCell ref="I143:J143"/>
    <mergeCell ref="K143:N143"/>
    <mergeCell ref="O143:S143"/>
    <mergeCell ref="T143:X143"/>
    <mergeCell ref="A144:B145"/>
    <mergeCell ref="C144:G145"/>
    <mergeCell ref="I144:J144"/>
    <mergeCell ref="K144:N144"/>
    <mergeCell ref="O144:S144"/>
    <mergeCell ref="T144:X144"/>
    <mergeCell ref="AF144:AF145"/>
    <mergeCell ref="AI144:AI145"/>
    <mergeCell ref="AK144:AK145"/>
    <mergeCell ref="I145:J145"/>
    <mergeCell ref="K145:N145"/>
    <mergeCell ref="O145:S145"/>
    <mergeCell ref="T145:X145"/>
    <mergeCell ref="A154:B155"/>
    <mergeCell ref="C154:G155"/>
    <mergeCell ref="I154:J154"/>
    <mergeCell ref="A148:AE148"/>
    <mergeCell ref="A149:AE149"/>
    <mergeCell ref="A150:B150"/>
    <mergeCell ref="C150:H150"/>
    <mergeCell ref="O157:S157"/>
    <mergeCell ref="T157:X157"/>
    <mergeCell ref="O158:S158"/>
    <mergeCell ref="T158:X158"/>
    <mergeCell ref="T159:X159"/>
    <mergeCell ref="O155:S155"/>
    <mergeCell ref="T155:X155"/>
    <mergeCell ref="O168:S168"/>
    <mergeCell ref="T168:X168"/>
    <mergeCell ref="O170:S170"/>
    <mergeCell ref="T170:X170"/>
    <mergeCell ref="O164:S164"/>
    <mergeCell ref="T164:X164"/>
    <mergeCell ref="A185:AE185"/>
    <mergeCell ref="O182:S182"/>
    <mergeCell ref="T182:X182"/>
    <mergeCell ref="O176:S176"/>
    <mergeCell ref="T176:X176"/>
    <mergeCell ref="O178:S178"/>
    <mergeCell ref="T178:X178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2:B153"/>
    <mergeCell ref="C152:G153"/>
    <mergeCell ref="I152:J152"/>
    <mergeCell ref="K152:N152"/>
    <mergeCell ref="O152:S152"/>
    <mergeCell ref="T152:X152"/>
    <mergeCell ref="AF152:AF153"/>
    <mergeCell ref="AG152:AG153"/>
    <mergeCell ref="AJ152:AJ153"/>
    <mergeCell ref="AL152:AL153"/>
    <mergeCell ref="I153:J153"/>
    <mergeCell ref="K153:N153"/>
    <mergeCell ref="O153:S153"/>
    <mergeCell ref="T153:X153"/>
    <mergeCell ref="K154:N154"/>
    <mergeCell ref="O154:S154"/>
    <mergeCell ref="T154:X154"/>
    <mergeCell ref="AF154:AF155"/>
    <mergeCell ref="AG154:AG155"/>
    <mergeCell ref="AJ154:AJ155"/>
    <mergeCell ref="AL154:AL155"/>
    <mergeCell ref="I155:J155"/>
    <mergeCell ref="K155:N155"/>
    <mergeCell ref="A156:AE156"/>
    <mergeCell ref="AF156:AG156"/>
    <mergeCell ref="A157:B158"/>
    <mergeCell ref="C157:G158"/>
    <mergeCell ref="I157:J157"/>
    <mergeCell ref="K157:N157"/>
    <mergeCell ref="AF157:AF158"/>
    <mergeCell ref="AG157:AG158"/>
    <mergeCell ref="AJ157:AJ158"/>
    <mergeCell ref="AL157:AL158"/>
    <mergeCell ref="I158:J158"/>
    <mergeCell ref="K158:N158"/>
    <mergeCell ref="A159:B160"/>
    <mergeCell ref="C159:G160"/>
    <mergeCell ref="I159:J159"/>
    <mergeCell ref="K159:N159"/>
    <mergeCell ref="O159:S159"/>
    <mergeCell ref="AF159:AF160"/>
    <mergeCell ref="AG159:AG160"/>
    <mergeCell ref="AJ159:AJ160"/>
    <mergeCell ref="AL159:AL160"/>
    <mergeCell ref="I160:J160"/>
    <mergeCell ref="K160:N160"/>
    <mergeCell ref="O160:S160"/>
    <mergeCell ref="T160:X160"/>
    <mergeCell ref="A161:AE161"/>
    <mergeCell ref="A162:B163"/>
    <mergeCell ref="C162:G163"/>
    <mergeCell ref="I162:J162"/>
    <mergeCell ref="K162:N162"/>
    <mergeCell ref="AF162:AF163"/>
    <mergeCell ref="O162:S162"/>
    <mergeCell ref="T162:X162"/>
    <mergeCell ref="AG162:AG163"/>
    <mergeCell ref="AJ162:AJ163"/>
    <mergeCell ref="AL162:AL163"/>
    <mergeCell ref="I163:J163"/>
    <mergeCell ref="K163:N163"/>
    <mergeCell ref="O163:S163"/>
    <mergeCell ref="T163:X163"/>
    <mergeCell ref="A164:B165"/>
    <mergeCell ref="C164:G165"/>
    <mergeCell ref="I164:J164"/>
    <mergeCell ref="K164:N164"/>
    <mergeCell ref="AF164:AF165"/>
    <mergeCell ref="AG164:AG165"/>
    <mergeCell ref="AJ164:AJ165"/>
    <mergeCell ref="AL164:AL165"/>
    <mergeCell ref="I165:J165"/>
    <mergeCell ref="K165:N165"/>
    <mergeCell ref="O165:S165"/>
    <mergeCell ref="T165:X165"/>
    <mergeCell ref="A166:AE166"/>
    <mergeCell ref="AF166:AG166"/>
    <mergeCell ref="A167:B168"/>
    <mergeCell ref="C167:G168"/>
    <mergeCell ref="I167:J167"/>
    <mergeCell ref="K167:N167"/>
    <mergeCell ref="O167:S167"/>
    <mergeCell ref="T167:X167"/>
    <mergeCell ref="AF167:AF168"/>
    <mergeCell ref="AG167:AG168"/>
    <mergeCell ref="AJ167:AJ168"/>
    <mergeCell ref="AL167:AL168"/>
    <mergeCell ref="I168:J168"/>
    <mergeCell ref="K168:N168"/>
    <mergeCell ref="A169:B170"/>
    <mergeCell ref="C169:G170"/>
    <mergeCell ref="I169:J169"/>
    <mergeCell ref="K169:N169"/>
    <mergeCell ref="O169:S169"/>
    <mergeCell ref="T169:X169"/>
    <mergeCell ref="AF169:AF170"/>
    <mergeCell ref="AG169:AG170"/>
    <mergeCell ref="AJ169:AJ170"/>
    <mergeCell ref="AL169:AL170"/>
    <mergeCell ref="I170:J170"/>
    <mergeCell ref="K170:N170"/>
    <mergeCell ref="A172:AE172"/>
    <mergeCell ref="A173:AE173"/>
    <mergeCell ref="A174:B174"/>
    <mergeCell ref="C174:H174"/>
    <mergeCell ref="I174:J174"/>
    <mergeCell ref="K174:N174"/>
    <mergeCell ref="O174:S174"/>
    <mergeCell ref="T174:X174"/>
    <mergeCell ref="A175:B175"/>
    <mergeCell ref="C175:H175"/>
    <mergeCell ref="I175:J175"/>
    <mergeCell ref="K175:N175"/>
    <mergeCell ref="O175:S175"/>
    <mergeCell ref="T175:X175"/>
    <mergeCell ref="A176:B177"/>
    <mergeCell ref="C176:G177"/>
    <mergeCell ref="I176:J176"/>
    <mergeCell ref="K176:N176"/>
    <mergeCell ref="AF176:AF177"/>
    <mergeCell ref="AG176:AG177"/>
    <mergeCell ref="AJ176:AJ177"/>
    <mergeCell ref="AL176:AL177"/>
    <mergeCell ref="I177:J177"/>
    <mergeCell ref="K177:N177"/>
    <mergeCell ref="O177:S177"/>
    <mergeCell ref="T177:X177"/>
    <mergeCell ref="A178:B179"/>
    <mergeCell ref="C178:G179"/>
    <mergeCell ref="I178:J178"/>
    <mergeCell ref="K178:N178"/>
    <mergeCell ref="AF178:AF179"/>
    <mergeCell ref="AG178:AG179"/>
    <mergeCell ref="AJ178:AJ179"/>
    <mergeCell ref="AL178:AL179"/>
    <mergeCell ref="I179:J179"/>
    <mergeCell ref="K179:N179"/>
    <mergeCell ref="O179:S179"/>
    <mergeCell ref="T179:X179"/>
    <mergeCell ref="A180:AE180"/>
    <mergeCell ref="AF180:AG180"/>
    <mergeCell ref="A181:B182"/>
    <mergeCell ref="C181:G182"/>
    <mergeCell ref="I181:J181"/>
    <mergeCell ref="K181:N181"/>
    <mergeCell ref="O181:S181"/>
    <mergeCell ref="T181:X181"/>
    <mergeCell ref="AF181:AF182"/>
    <mergeCell ref="AG181:AG182"/>
    <mergeCell ref="AJ181:AJ182"/>
    <mergeCell ref="AL181:AL182"/>
    <mergeCell ref="I182:J182"/>
    <mergeCell ref="K182:N182"/>
    <mergeCell ref="A183:B184"/>
    <mergeCell ref="C183:G184"/>
    <mergeCell ref="I183:J183"/>
    <mergeCell ref="K183:N183"/>
    <mergeCell ref="O183:S183"/>
    <mergeCell ref="T183:X183"/>
    <mergeCell ref="AF183:AF184"/>
    <mergeCell ref="AG183:AG184"/>
    <mergeCell ref="AJ183:AJ184"/>
    <mergeCell ref="AL183:AL184"/>
    <mergeCell ref="I184:J184"/>
    <mergeCell ref="K184:N184"/>
    <mergeCell ref="O184:S184"/>
    <mergeCell ref="T184:X184"/>
    <mergeCell ref="A186:B187"/>
    <mergeCell ref="C186:G187"/>
    <mergeCell ref="I186:J186"/>
    <mergeCell ref="K186:N186"/>
    <mergeCell ref="O186:S186"/>
    <mergeCell ref="T186:X186"/>
    <mergeCell ref="AF186:AF187"/>
    <mergeCell ref="AG186:AG187"/>
    <mergeCell ref="AJ186:AJ187"/>
    <mergeCell ref="AL186:AL187"/>
    <mergeCell ref="I187:J187"/>
    <mergeCell ref="K187:N187"/>
    <mergeCell ref="O187:S187"/>
    <mergeCell ref="T187:X187"/>
    <mergeCell ref="A188:B189"/>
    <mergeCell ref="C188:G189"/>
    <mergeCell ref="I188:J188"/>
    <mergeCell ref="K188:N188"/>
    <mergeCell ref="O188:S188"/>
    <mergeCell ref="T188:X188"/>
    <mergeCell ref="AF188:AF189"/>
    <mergeCell ref="AG188:AG189"/>
    <mergeCell ref="AJ188:AJ189"/>
    <mergeCell ref="AL188:AL189"/>
    <mergeCell ref="I189:J189"/>
    <mergeCell ref="K189:N189"/>
    <mergeCell ref="O189:S189"/>
    <mergeCell ref="T189:X189"/>
    <mergeCell ref="A190:AE190"/>
    <mergeCell ref="AF190:AG190"/>
    <mergeCell ref="A191:B192"/>
    <mergeCell ref="C191:G192"/>
    <mergeCell ref="I191:J191"/>
    <mergeCell ref="K191:N191"/>
    <mergeCell ref="O191:S191"/>
    <mergeCell ref="T191:X191"/>
    <mergeCell ref="AF191:AF192"/>
    <mergeCell ref="AG191:AG192"/>
    <mergeCell ref="AJ191:AJ192"/>
    <mergeCell ref="AL191:AL192"/>
    <mergeCell ref="I192:J192"/>
    <mergeCell ref="K192:N192"/>
    <mergeCell ref="O192:S192"/>
    <mergeCell ref="T192:X192"/>
    <mergeCell ref="A193:B194"/>
    <mergeCell ref="C193:G194"/>
    <mergeCell ref="I193:J193"/>
    <mergeCell ref="K193:N193"/>
    <mergeCell ref="O193:S193"/>
    <mergeCell ref="T193:X193"/>
    <mergeCell ref="AF193:AF194"/>
    <mergeCell ref="AG193:AG194"/>
    <mergeCell ref="AJ193:AJ194"/>
    <mergeCell ref="AL193:AL194"/>
    <mergeCell ref="I194:J194"/>
    <mergeCell ref="K194:N194"/>
    <mergeCell ref="O194:S194"/>
    <mergeCell ref="T194:X194"/>
    <mergeCell ref="A196:AE196"/>
    <mergeCell ref="A197:AE197"/>
    <mergeCell ref="A198:B198"/>
    <mergeCell ref="C198:H198"/>
    <mergeCell ref="I198:J198"/>
    <mergeCell ref="K198:N198"/>
    <mergeCell ref="O198:S198"/>
    <mergeCell ref="T198:X198"/>
    <mergeCell ref="A199:B199"/>
    <mergeCell ref="C199:H199"/>
    <mergeCell ref="I199:J199"/>
    <mergeCell ref="K199:N199"/>
    <mergeCell ref="O199:S199"/>
    <mergeCell ref="T199:X199"/>
    <mergeCell ref="A200:B201"/>
    <mergeCell ref="C200:G201"/>
    <mergeCell ref="I200:J200"/>
    <mergeCell ref="K200:N200"/>
    <mergeCell ref="O200:S200"/>
    <mergeCell ref="T200:X200"/>
    <mergeCell ref="AF200:AF201"/>
    <mergeCell ref="AG200:AG201"/>
    <mergeCell ref="AJ200:AJ201"/>
    <mergeCell ref="AL200:AL201"/>
    <mergeCell ref="I201:J201"/>
    <mergeCell ref="K201:N201"/>
    <mergeCell ref="O201:S201"/>
    <mergeCell ref="T201:X201"/>
    <mergeCell ref="A202:B203"/>
    <mergeCell ref="C202:G203"/>
    <mergeCell ref="I202:J202"/>
    <mergeCell ref="K202:N202"/>
    <mergeCell ref="O202:S202"/>
    <mergeCell ref="T202:X202"/>
    <mergeCell ref="AF202:AF203"/>
    <mergeCell ref="AG202:AG203"/>
    <mergeCell ref="AJ202:AJ203"/>
    <mergeCell ref="AL202:AL203"/>
    <mergeCell ref="I203:J203"/>
    <mergeCell ref="K203:N203"/>
    <mergeCell ref="O203:S203"/>
    <mergeCell ref="T203:X203"/>
    <mergeCell ref="A204:AE204"/>
    <mergeCell ref="AF204:AG204"/>
    <mergeCell ref="A205:B206"/>
    <mergeCell ref="C205:G206"/>
    <mergeCell ref="I205:J205"/>
    <mergeCell ref="K205:N205"/>
    <mergeCell ref="O205:S205"/>
    <mergeCell ref="T205:X205"/>
    <mergeCell ref="AF205:AF206"/>
    <mergeCell ref="AG205:AG206"/>
    <mergeCell ref="AJ205:AJ206"/>
    <mergeCell ref="AL205:AL206"/>
    <mergeCell ref="I206:J206"/>
    <mergeCell ref="K206:N206"/>
    <mergeCell ref="O206:S206"/>
    <mergeCell ref="T206:X206"/>
    <mergeCell ref="A207:B208"/>
    <mergeCell ref="C207:G208"/>
    <mergeCell ref="I207:J207"/>
    <mergeCell ref="K207:N207"/>
    <mergeCell ref="O207:S207"/>
    <mergeCell ref="T207:X207"/>
    <mergeCell ref="AF207:AF208"/>
    <mergeCell ref="AG207:AG208"/>
    <mergeCell ref="AJ207:AJ208"/>
    <mergeCell ref="AL207:AL208"/>
    <mergeCell ref="I208:J208"/>
    <mergeCell ref="K208:N208"/>
    <mergeCell ref="O208:S208"/>
    <mergeCell ref="T208:X208"/>
    <mergeCell ref="A209:AE209"/>
    <mergeCell ref="A210:B211"/>
    <mergeCell ref="C210:G211"/>
    <mergeCell ref="I210:J210"/>
    <mergeCell ref="K210:N210"/>
    <mergeCell ref="O210:S210"/>
    <mergeCell ref="T210:X210"/>
    <mergeCell ref="AF210:AF211"/>
    <mergeCell ref="AG210:AG211"/>
    <mergeCell ref="AJ210:AJ211"/>
    <mergeCell ref="AL210:AL211"/>
    <mergeCell ref="I211:J211"/>
    <mergeCell ref="K211:N211"/>
    <mergeCell ref="O211:S211"/>
    <mergeCell ref="T211:X211"/>
    <mergeCell ref="A212:B213"/>
    <mergeCell ref="C212:G213"/>
    <mergeCell ref="I212:J212"/>
    <mergeCell ref="K212:N212"/>
    <mergeCell ref="O212:S212"/>
    <mergeCell ref="T212:X212"/>
    <mergeCell ref="AF212:AF213"/>
    <mergeCell ref="AG212:AG213"/>
    <mergeCell ref="AJ212:AJ213"/>
    <mergeCell ref="AL212:AL213"/>
    <mergeCell ref="I213:J213"/>
    <mergeCell ref="K213:N213"/>
    <mergeCell ref="O213:S213"/>
    <mergeCell ref="T213:X213"/>
    <mergeCell ref="A214:AE214"/>
    <mergeCell ref="AF214:AG214"/>
    <mergeCell ref="A215:B216"/>
    <mergeCell ref="C215:G216"/>
    <mergeCell ref="I215:J215"/>
    <mergeCell ref="K215:N215"/>
    <mergeCell ref="O215:S215"/>
    <mergeCell ref="T215:X215"/>
    <mergeCell ref="AF215:AF216"/>
    <mergeCell ref="AG215:AG216"/>
    <mergeCell ref="AJ215:AJ216"/>
    <mergeCell ref="AL215:AL216"/>
    <mergeCell ref="I216:J216"/>
    <mergeCell ref="K216:N216"/>
    <mergeCell ref="O216:S216"/>
    <mergeCell ref="T216:X216"/>
    <mergeCell ref="A217:B218"/>
    <mergeCell ref="C217:G218"/>
    <mergeCell ref="I217:J217"/>
    <mergeCell ref="K217:N217"/>
    <mergeCell ref="O217:S217"/>
    <mergeCell ref="T217:X217"/>
    <mergeCell ref="AF217:AF218"/>
    <mergeCell ref="AG217:AG218"/>
    <mergeCell ref="AJ217:AJ218"/>
    <mergeCell ref="AL217:AL218"/>
    <mergeCell ref="I218:J218"/>
    <mergeCell ref="K218:N218"/>
    <mergeCell ref="O218:S218"/>
    <mergeCell ref="T218:X218"/>
    <mergeCell ref="A220:AE220"/>
    <mergeCell ref="A221:AE221"/>
    <mergeCell ref="A222:B222"/>
    <mergeCell ref="C222:H222"/>
    <mergeCell ref="I222:J222"/>
    <mergeCell ref="K222:N222"/>
    <mergeCell ref="O222:S222"/>
    <mergeCell ref="T222:X222"/>
    <mergeCell ref="A223:B223"/>
    <mergeCell ref="C223:H223"/>
    <mergeCell ref="I223:J223"/>
    <mergeCell ref="K223:N223"/>
    <mergeCell ref="O223:S223"/>
    <mergeCell ref="T223:X223"/>
    <mergeCell ref="A224:B225"/>
    <mergeCell ref="C224:G225"/>
    <mergeCell ref="I224:J224"/>
    <mergeCell ref="K224:N224"/>
    <mergeCell ref="O224:S224"/>
    <mergeCell ref="T224:X224"/>
    <mergeCell ref="AF224:AF225"/>
    <mergeCell ref="AG224:AG225"/>
    <mergeCell ref="AJ224:AJ225"/>
    <mergeCell ref="AL224:AL225"/>
    <mergeCell ref="I225:J225"/>
    <mergeCell ref="K225:N225"/>
    <mergeCell ref="O225:S225"/>
    <mergeCell ref="T225:X225"/>
    <mergeCell ref="A226:B227"/>
    <mergeCell ref="C226:G227"/>
    <mergeCell ref="I226:J226"/>
    <mergeCell ref="K226:N226"/>
    <mergeCell ref="O226:S226"/>
    <mergeCell ref="T226:X226"/>
    <mergeCell ref="AF226:AF227"/>
    <mergeCell ref="AG226:AG227"/>
    <mergeCell ref="AJ226:AJ227"/>
    <mergeCell ref="AL226:AL227"/>
    <mergeCell ref="I227:J227"/>
    <mergeCell ref="K227:N227"/>
    <mergeCell ref="O227:S227"/>
    <mergeCell ref="T227:X227"/>
    <mergeCell ref="A228:AE228"/>
    <mergeCell ref="AF228:AG228"/>
    <mergeCell ref="A229:B230"/>
    <mergeCell ref="C229:G230"/>
    <mergeCell ref="I229:J229"/>
    <mergeCell ref="K229:N229"/>
    <mergeCell ref="O229:S229"/>
    <mergeCell ref="T229:X229"/>
    <mergeCell ref="AF229:AF230"/>
    <mergeCell ref="AG229:AG230"/>
    <mergeCell ref="AJ229:AJ230"/>
    <mergeCell ref="AL229:AL230"/>
    <mergeCell ref="I230:J230"/>
    <mergeCell ref="K230:N230"/>
    <mergeCell ref="O230:S230"/>
    <mergeCell ref="T230:X230"/>
    <mergeCell ref="A231:B232"/>
    <mergeCell ref="C231:G232"/>
    <mergeCell ref="I231:J231"/>
    <mergeCell ref="K231:N231"/>
    <mergeCell ref="O231:S231"/>
    <mergeCell ref="T231:X231"/>
    <mergeCell ref="AF231:AF232"/>
    <mergeCell ref="AG231:AG232"/>
    <mergeCell ref="AJ231:AJ232"/>
    <mergeCell ref="AL231:AL232"/>
    <mergeCell ref="I232:J232"/>
    <mergeCell ref="K232:N232"/>
    <mergeCell ref="O232:S232"/>
    <mergeCell ref="T232:X232"/>
    <mergeCell ref="A233:AE233"/>
    <mergeCell ref="A234:B235"/>
    <mergeCell ref="C234:G235"/>
    <mergeCell ref="I234:J234"/>
    <mergeCell ref="K234:N234"/>
    <mergeCell ref="O234:S234"/>
    <mergeCell ref="T234:X234"/>
    <mergeCell ref="AF234:AF235"/>
    <mergeCell ref="AG234:AG235"/>
    <mergeCell ref="AJ234:AJ235"/>
    <mergeCell ref="AL234:AL235"/>
    <mergeCell ref="I235:J235"/>
    <mergeCell ref="K235:N235"/>
    <mergeCell ref="O235:S235"/>
    <mergeCell ref="T235:X235"/>
    <mergeCell ref="A236:B237"/>
    <mergeCell ref="C236:G237"/>
    <mergeCell ref="I236:J236"/>
    <mergeCell ref="K236:N236"/>
    <mergeCell ref="O236:S236"/>
    <mergeCell ref="T236:X236"/>
    <mergeCell ref="AF236:AF237"/>
    <mergeCell ref="AG236:AG237"/>
    <mergeCell ref="AJ236:AJ237"/>
    <mergeCell ref="AL236:AL237"/>
    <mergeCell ref="I237:J237"/>
    <mergeCell ref="K237:N237"/>
    <mergeCell ref="O237:S237"/>
    <mergeCell ref="T237:X237"/>
    <mergeCell ref="A238:AE238"/>
    <mergeCell ref="AF238:AG238"/>
    <mergeCell ref="A239:B240"/>
    <mergeCell ref="C239:G240"/>
    <mergeCell ref="I239:J239"/>
    <mergeCell ref="K239:N239"/>
    <mergeCell ref="O239:S239"/>
    <mergeCell ref="T239:X239"/>
    <mergeCell ref="AF239:AF240"/>
    <mergeCell ref="AG239:AG240"/>
    <mergeCell ref="AJ239:AJ240"/>
    <mergeCell ref="AL239:AL240"/>
    <mergeCell ref="I240:J240"/>
    <mergeCell ref="K240:N240"/>
    <mergeCell ref="O240:S240"/>
    <mergeCell ref="T240:X240"/>
    <mergeCell ref="A241:B242"/>
    <mergeCell ref="C241:G242"/>
    <mergeCell ref="I241:J241"/>
    <mergeCell ref="K241:N241"/>
    <mergeCell ref="O241:S241"/>
    <mergeCell ref="T241:X241"/>
    <mergeCell ref="AF241:AF242"/>
    <mergeCell ref="AG241:AG242"/>
    <mergeCell ref="AJ241:AJ242"/>
    <mergeCell ref="AL241:AL242"/>
    <mergeCell ref="I242:J242"/>
    <mergeCell ref="K242:N242"/>
    <mergeCell ref="O242:S242"/>
    <mergeCell ref="T242:X242"/>
    <mergeCell ref="B244:AD244"/>
    <mergeCell ref="B245:AD245"/>
    <mergeCell ref="B246:AD246"/>
    <mergeCell ref="B247:AD247"/>
    <mergeCell ref="A249:AD249"/>
    <mergeCell ref="A250:AD250"/>
    <mergeCell ref="A251:H252"/>
    <mergeCell ref="I251:N251"/>
    <mergeCell ref="O251:S251"/>
    <mergeCell ref="T251:X251"/>
    <mergeCell ref="I252:N252"/>
    <mergeCell ref="O252:S252"/>
    <mergeCell ref="T252:X252"/>
    <mergeCell ref="A253:H253"/>
    <mergeCell ref="I253:N253"/>
    <mergeCell ref="O253:S253"/>
    <mergeCell ref="T253:X253"/>
    <mergeCell ref="A254:H255"/>
    <mergeCell ref="I254:N254"/>
    <mergeCell ref="O254:S254"/>
    <mergeCell ref="T254:X254"/>
    <mergeCell ref="I255:AD255"/>
    <mergeCell ref="A256:H257"/>
    <mergeCell ref="I256:N256"/>
    <mergeCell ref="O256:S256"/>
    <mergeCell ref="T256:X256"/>
    <mergeCell ref="I257:AD257"/>
    <mergeCell ref="A258:H259"/>
    <mergeCell ref="I258:N258"/>
    <mergeCell ref="O258:S258"/>
    <mergeCell ref="T258:X258"/>
    <mergeCell ref="I259:AD259"/>
    <mergeCell ref="A260:H261"/>
    <mergeCell ref="I260:N260"/>
    <mergeCell ref="O260:S260"/>
    <mergeCell ref="T260:X260"/>
    <mergeCell ref="I261:AD261"/>
    <mergeCell ref="A262:H263"/>
    <mergeCell ref="I262:N262"/>
    <mergeCell ref="O262:S262"/>
    <mergeCell ref="T262:X262"/>
    <mergeCell ref="I263:AD263"/>
    <mergeCell ref="A264:H265"/>
    <mergeCell ref="I264:N264"/>
    <mergeCell ref="O264:S264"/>
    <mergeCell ref="T264:X264"/>
    <mergeCell ref="I265:AD265"/>
    <mergeCell ref="A266:H267"/>
    <mergeCell ref="I266:N266"/>
    <mergeCell ref="O266:S266"/>
    <mergeCell ref="T266:X266"/>
    <mergeCell ref="I267:AD267"/>
    <mergeCell ref="A268:H269"/>
    <mergeCell ref="I268:N268"/>
    <mergeCell ref="O268:S268"/>
    <mergeCell ref="T268:X268"/>
    <mergeCell ref="I269:AD269"/>
    <mergeCell ref="A270:H271"/>
    <mergeCell ref="I270:N270"/>
    <mergeCell ref="O270:S270"/>
    <mergeCell ref="T270:X270"/>
    <mergeCell ref="I271:AD271"/>
    <mergeCell ref="A272:H273"/>
    <mergeCell ref="I272:N272"/>
    <mergeCell ref="O272:S272"/>
    <mergeCell ref="T272:X272"/>
    <mergeCell ref="I273:AD273"/>
    <mergeCell ref="A274:H275"/>
    <mergeCell ref="I274:N274"/>
    <mergeCell ref="O274:S274"/>
    <mergeCell ref="T274:X274"/>
    <mergeCell ref="I275:AD275"/>
    <mergeCell ref="A276:H277"/>
    <mergeCell ref="I276:N276"/>
    <mergeCell ref="O276:S276"/>
    <mergeCell ref="T276:X276"/>
    <mergeCell ref="I277:AD277"/>
    <mergeCell ref="A278:H279"/>
    <mergeCell ref="I278:N278"/>
    <mergeCell ref="O278:S278"/>
    <mergeCell ref="T278:X278"/>
    <mergeCell ref="I279:AD279"/>
    <mergeCell ref="B287:AD287"/>
    <mergeCell ref="B288:AD288"/>
    <mergeCell ref="Z290:AB290"/>
    <mergeCell ref="A280:H281"/>
    <mergeCell ref="I280:N280"/>
    <mergeCell ref="O280:S280"/>
    <mergeCell ref="T280:X280"/>
    <mergeCell ref="I281:AD281"/>
    <mergeCell ref="B286:AD286"/>
  </mergeCells>
  <printOptions/>
  <pageMargins left="0.4724409448818898" right="0.15748031496062992" top="0.31496062992125984" bottom="0.3937007874015748" header="0.31496062992125984" footer="0.31496062992125984"/>
  <pageSetup fitToHeight="2" horizontalDpi="600" verticalDpi="600" orientation="portrait" paperSize="9" scale="81" r:id="rId1"/>
  <rowBreaks count="1" manualBreakCount="1">
    <brk id="86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95"/>
  <sheetViews>
    <sheetView showGridLines="0" view="pageBreakPreview" zoomScaleSheetLayoutView="100" zoomScalePageLayoutView="0" workbookViewId="0" topLeftCell="A1">
      <selection activeCell="I276" sqref="I276:AE276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625" style="0" customWidth="1"/>
    <col min="8" max="8" width="19.625" style="0" customWidth="1"/>
    <col min="9" max="9" width="3.50390625" style="0" customWidth="1"/>
    <col min="10" max="10" width="5.125" style="0" customWidth="1"/>
    <col min="11" max="24" width="3.50390625" style="0" customWidth="1"/>
    <col min="25" max="25" width="4.625" style="0" customWidth="1"/>
    <col min="26" max="26" width="5.50390625" style="0" customWidth="1"/>
    <col min="27" max="27" width="9.50390625" style="0" hidden="1" customWidth="1"/>
    <col min="28" max="28" width="8.50390625" style="0" hidden="1" customWidth="1"/>
    <col min="29" max="29" width="3.50390625" style="0" customWidth="1"/>
    <col min="30" max="31" width="3.375" style="0" customWidth="1"/>
    <col min="32" max="32" width="0.12890625" style="0" hidden="1" customWidth="1"/>
    <col min="33" max="33" width="12.50390625" style="14" customWidth="1"/>
    <col min="34" max="35" width="1.875" style="0" hidden="1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customWidth="1"/>
    <col min="40" max="40" width="4.50390625" style="0" customWidth="1"/>
    <col min="41" max="50" width="3.50390625" style="0" customWidth="1"/>
    <col min="51" max="51" width="11.125" style="0" customWidth="1"/>
    <col min="52" max="52" width="8.125" style="0" customWidth="1"/>
  </cols>
  <sheetData>
    <row r="1" spans="20:34" s="11" customFormat="1" ht="16.5">
      <c r="T1" s="12" t="s">
        <v>25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">
        <v>74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">
        <v>75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5" spans="1:32" ht="20.25" customHeight="1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"/>
    </row>
    <row r="6" spans="1:32" ht="20.25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"/>
    </row>
    <row r="7" spans="1:32" ht="20.25" customHeight="1">
      <c r="A7" s="125" t="s">
        <v>26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"/>
      <c r="AF7" s="1"/>
    </row>
    <row r="8" spans="1:32" ht="20.25" customHeight="1">
      <c r="A8" s="127" t="s">
        <v>134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0"/>
    </row>
    <row r="9" spans="1:35" ht="20.25" customHeight="1">
      <c r="A9" s="125" t="s">
        <v>111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2"/>
      <c r="AI9" s="15"/>
    </row>
    <row r="10" spans="35:38" ht="12.75">
      <c r="AI10" s="16"/>
      <c r="AJ10" s="209" t="s">
        <v>36</v>
      </c>
      <c r="AL10" s="209" t="s">
        <v>27</v>
      </c>
    </row>
    <row r="11" spans="1:38" s="19" customFormat="1" ht="15">
      <c r="A11" s="211" t="s">
        <v>2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14"/>
      <c r="AG11" s="14"/>
      <c r="AH11" s="17"/>
      <c r="AI11" s="18"/>
      <c r="AJ11" s="210"/>
      <c r="AL11" s="210"/>
    </row>
    <row r="12" spans="1:35" s="5" customFormat="1" ht="15">
      <c r="A12" s="183" t="s">
        <v>3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/>
      <c r="AI12" s="20"/>
    </row>
    <row r="13" ht="12.75">
      <c r="AI13" s="15"/>
    </row>
    <row r="14" spans="1:35" ht="60" customHeight="1">
      <c r="A14" s="184" t="s">
        <v>4</v>
      </c>
      <c r="B14" s="185"/>
      <c r="C14" s="186" t="s">
        <v>28</v>
      </c>
      <c r="D14" s="187"/>
      <c r="E14" s="187"/>
      <c r="F14" s="187"/>
      <c r="G14" s="187"/>
      <c r="H14" s="188"/>
      <c r="I14" s="189" t="s">
        <v>5</v>
      </c>
      <c r="J14" s="189"/>
      <c r="K14" s="189" t="s">
        <v>29</v>
      </c>
      <c r="L14" s="189"/>
      <c r="M14" s="189"/>
      <c r="N14" s="189"/>
      <c r="O14" s="212" t="s">
        <v>83</v>
      </c>
      <c r="P14" s="213"/>
      <c r="Q14" s="213"/>
      <c r="R14" s="213"/>
      <c r="S14" s="214"/>
      <c r="T14" s="189" t="s">
        <v>6</v>
      </c>
      <c r="U14" s="189"/>
      <c r="V14" s="189"/>
      <c r="W14" s="189"/>
      <c r="X14" s="189"/>
      <c r="AI14" s="15"/>
    </row>
    <row r="15" spans="1:38" s="21" customFormat="1" ht="13.5" customHeight="1">
      <c r="A15" s="176">
        <v>1</v>
      </c>
      <c r="B15" s="177"/>
      <c r="C15" s="176">
        <v>2</v>
      </c>
      <c r="D15" s="178"/>
      <c r="E15" s="178"/>
      <c r="F15" s="178"/>
      <c r="G15" s="178"/>
      <c r="H15" s="177"/>
      <c r="I15" s="179">
        <v>3</v>
      </c>
      <c r="J15" s="179"/>
      <c r="K15" s="179">
        <v>4</v>
      </c>
      <c r="L15" s="179"/>
      <c r="M15" s="179"/>
      <c r="N15" s="179"/>
      <c r="O15" s="180">
        <v>5</v>
      </c>
      <c r="P15" s="181"/>
      <c r="Q15" s="181"/>
      <c r="R15" s="181"/>
      <c r="S15" s="182"/>
      <c r="T15" s="179">
        <v>6</v>
      </c>
      <c r="U15" s="179"/>
      <c r="V15" s="179"/>
      <c r="W15" s="179"/>
      <c r="X15" s="179"/>
      <c r="AG15" s="14" t="s">
        <v>30</v>
      </c>
      <c r="AH15"/>
      <c r="AI15" s="22"/>
      <c r="AJ15" s="14" t="s">
        <v>31</v>
      </c>
      <c r="AL15" s="14" t="s">
        <v>32</v>
      </c>
    </row>
    <row r="16" spans="1:38" ht="18.75" customHeight="1" hidden="1">
      <c r="A16" s="167" t="s">
        <v>7</v>
      </c>
      <c r="B16" s="131"/>
      <c r="C16" s="199" t="s">
        <v>84</v>
      </c>
      <c r="D16" s="200"/>
      <c r="E16" s="200"/>
      <c r="F16" s="200"/>
      <c r="G16" s="201"/>
      <c r="H16" s="74" t="s">
        <v>8</v>
      </c>
      <c r="I16" s="163" t="s">
        <v>9</v>
      </c>
      <c r="J16" s="164"/>
      <c r="K16" s="208">
        <f>+'[7]Шуш_1-2 эт'!K16:N16</f>
        <v>78.11</v>
      </c>
      <c r="L16" s="208"/>
      <c r="M16" s="208"/>
      <c r="N16" s="208"/>
      <c r="O16" s="205">
        <v>0</v>
      </c>
      <c r="P16" s="206"/>
      <c r="Q16" s="206"/>
      <c r="R16" s="206"/>
      <c r="S16" s="207"/>
      <c r="T16" s="165">
        <f>K16</f>
        <v>78.11</v>
      </c>
      <c r="U16" s="165"/>
      <c r="V16" s="165"/>
      <c r="W16" s="165"/>
      <c r="X16" s="165"/>
      <c r="AG16" s="157">
        <f>T16+T17</f>
        <v>241.98</v>
      </c>
      <c r="AI16" s="15"/>
      <c r="AJ16" s="157">
        <v>151.33</v>
      </c>
      <c r="AL16" s="161">
        <f>AG16/AJ16</f>
        <v>1.599</v>
      </c>
    </row>
    <row r="17" spans="1:38" ht="18.75" customHeight="1" hidden="1">
      <c r="A17" s="132"/>
      <c r="B17" s="134"/>
      <c r="C17" s="202"/>
      <c r="D17" s="203"/>
      <c r="E17" s="203"/>
      <c r="F17" s="203"/>
      <c r="G17" s="204"/>
      <c r="H17" s="74" t="s">
        <v>10</v>
      </c>
      <c r="I17" s="163" t="s">
        <v>11</v>
      </c>
      <c r="J17" s="164"/>
      <c r="K17" s="208">
        <v>2580.65</v>
      </c>
      <c r="L17" s="208"/>
      <c r="M17" s="208"/>
      <c r="N17" s="208"/>
      <c r="O17" s="196">
        <f>+'[7]Приказ изм нагрева'!E16</f>
        <v>0.0635</v>
      </c>
      <c r="P17" s="197"/>
      <c r="Q17" s="197"/>
      <c r="R17" s="197"/>
      <c r="S17" s="198"/>
      <c r="T17" s="165">
        <f>K17*O17</f>
        <v>163.87</v>
      </c>
      <c r="U17" s="165"/>
      <c r="V17" s="165"/>
      <c r="W17" s="165"/>
      <c r="X17" s="165"/>
      <c r="AG17" s="158"/>
      <c r="AI17" s="15"/>
      <c r="AJ17" s="158"/>
      <c r="AL17" s="162"/>
    </row>
    <row r="18" spans="1:38" ht="18.75" customHeight="1" hidden="1">
      <c r="A18" s="167" t="s">
        <v>7</v>
      </c>
      <c r="B18" s="131"/>
      <c r="C18" s="199" t="s">
        <v>85</v>
      </c>
      <c r="D18" s="200"/>
      <c r="E18" s="200"/>
      <c r="F18" s="200"/>
      <c r="G18" s="201"/>
      <c r="H18" s="74" t="s">
        <v>8</v>
      </c>
      <c r="I18" s="163" t="s">
        <v>9</v>
      </c>
      <c r="J18" s="164"/>
      <c r="K18" s="165">
        <f>+K16</f>
        <v>78.11</v>
      </c>
      <c r="L18" s="165"/>
      <c r="M18" s="165"/>
      <c r="N18" s="165"/>
      <c r="O18" s="205">
        <v>0</v>
      </c>
      <c r="P18" s="206"/>
      <c r="Q18" s="206"/>
      <c r="R18" s="206"/>
      <c r="S18" s="207"/>
      <c r="T18" s="165">
        <f>K18</f>
        <v>78.11</v>
      </c>
      <c r="U18" s="165"/>
      <c r="V18" s="165"/>
      <c r="W18" s="165"/>
      <c r="X18" s="165"/>
      <c r="AG18" s="157">
        <f>T18+T19</f>
        <v>78.11</v>
      </c>
      <c r="AI18" s="15"/>
      <c r="AJ18" s="157">
        <v>151.33</v>
      </c>
      <c r="AL18" s="161">
        <f>AG18/AJ18</f>
        <v>0.516</v>
      </c>
    </row>
    <row r="19" spans="1:38" ht="18.75" customHeight="1" hidden="1">
      <c r="A19" s="132"/>
      <c r="B19" s="134"/>
      <c r="C19" s="202"/>
      <c r="D19" s="203"/>
      <c r="E19" s="203"/>
      <c r="F19" s="203"/>
      <c r="G19" s="204"/>
      <c r="H19" s="74" t="s">
        <v>10</v>
      </c>
      <c r="I19" s="163" t="s">
        <v>11</v>
      </c>
      <c r="J19" s="164"/>
      <c r="K19" s="165">
        <f>+K17</f>
        <v>2580.65</v>
      </c>
      <c r="L19" s="165"/>
      <c r="M19" s="165"/>
      <c r="N19" s="165"/>
      <c r="O19" s="196">
        <f>+'[7]Приказ изм нагрева'!F16</f>
        <v>0</v>
      </c>
      <c r="P19" s="197"/>
      <c r="Q19" s="197"/>
      <c r="R19" s="197"/>
      <c r="S19" s="198"/>
      <c r="T19" s="165">
        <f>K19*O19</f>
        <v>0</v>
      </c>
      <c r="U19" s="165"/>
      <c r="V19" s="165"/>
      <c r="W19" s="165"/>
      <c r="X19" s="165"/>
      <c r="AG19" s="158"/>
      <c r="AI19" s="15"/>
      <c r="AJ19" s="158"/>
      <c r="AL19" s="162"/>
    </row>
    <row r="20" spans="1:38" ht="18.75" customHeight="1">
      <c r="A20" s="167" t="s">
        <v>7</v>
      </c>
      <c r="B20" s="131"/>
      <c r="C20" s="199" t="s">
        <v>86</v>
      </c>
      <c r="D20" s="200"/>
      <c r="E20" s="200"/>
      <c r="F20" s="200"/>
      <c r="G20" s="201"/>
      <c r="H20" s="74" t="s">
        <v>8</v>
      </c>
      <c r="I20" s="163" t="s">
        <v>9</v>
      </c>
      <c r="J20" s="164"/>
      <c r="K20" s="165">
        <f>+K16</f>
        <v>78.11</v>
      </c>
      <c r="L20" s="165"/>
      <c r="M20" s="165"/>
      <c r="N20" s="165"/>
      <c r="O20" s="205">
        <v>0</v>
      </c>
      <c r="P20" s="206"/>
      <c r="Q20" s="206"/>
      <c r="R20" s="206"/>
      <c r="S20" s="207"/>
      <c r="T20" s="165">
        <f>K20</f>
        <v>78.11</v>
      </c>
      <c r="U20" s="165"/>
      <c r="V20" s="165"/>
      <c r="W20" s="165"/>
      <c r="X20" s="165"/>
      <c r="AG20" s="157">
        <f>T20+T21</f>
        <v>255.14</v>
      </c>
      <c r="AI20" s="15"/>
      <c r="AJ20" s="157">
        <v>151.33</v>
      </c>
      <c r="AL20" s="161">
        <f>AG20/AJ20</f>
        <v>1.686</v>
      </c>
    </row>
    <row r="21" spans="1:38" ht="18.75" customHeight="1">
      <c r="A21" s="132"/>
      <c r="B21" s="134"/>
      <c r="C21" s="202"/>
      <c r="D21" s="203"/>
      <c r="E21" s="203"/>
      <c r="F21" s="203"/>
      <c r="G21" s="204"/>
      <c r="H21" s="74" t="s">
        <v>10</v>
      </c>
      <c r="I21" s="163" t="s">
        <v>11</v>
      </c>
      <c r="J21" s="164"/>
      <c r="K21" s="165">
        <f>+K17</f>
        <v>2580.65</v>
      </c>
      <c r="L21" s="165"/>
      <c r="M21" s="165"/>
      <c r="N21" s="165"/>
      <c r="O21" s="196">
        <f>+'[7]Приказ изм нагрева'!D16</f>
        <v>0.0686</v>
      </c>
      <c r="P21" s="197"/>
      <c r="Q21" s="197"/>
      <c r="R21" s="197"/>
      <c r="S21" s="198"/>
      <c r="T21" s="165">
        <f>K21*O21</f>
        <v>177.03</v>
      </c>
      <c r="U21" s="165"/>
      <c r="V21" s="165"/>
      <c r="W21" s="165"/>
      <c r="X21" s="165"/>
      <c r="AG21" s="158"/>
      <c r="AI21" s="15"/>
      <c r="AJ21" s="158"/>
      <c r="AL21" s="162"/>
    </row>
    <row r="22" spans="1:38" ht="18.75" customHeight="1">
      <c r="A22" s="167" t="s">
        <v>7</v>
      </c>
      <c r="B22" s="131"/>
      <c r="C22" s="199" t="s">
        <v>87</v>
      </c>
      <c r="D22" s="200"/>
      <c r="E22" s="200"/>
      <c r="F22" s="200"/>
      <c r="G22" s="201"/>
      <c r="H22" s="74" t="s">
        <v>8</v>
      </c>
      <c r="I22" s="163" t="s">
        <v>9</v>
      </c>
      <c r="J22" s="164"/>
      <c r="K22" s="165">
        <f>+K16</f>
        <v>78.11</v>
      </c>
      <c r="L22" s="165"/>
      <c r="M22" s="165"/>
      <c r="N22" s="165"/>
      <c r="O22" s="205">
        <v>0</v>
      </c>
      <c r="P22" s="206"/>
      <c r="Q22" s="206"/>
      <c r="R22" s="206"/>
      <c r="S22" s="207"/>
      <c r="T22" s="165">
        <f>K22</f>
        <v>78.11</v>
      </c>
      <c r="U22" s="165"/>
      <c r="V22" s="165"/>
      <c r="W22" s="165"/>
      <c r="X22" s="165"/>
      <c r="AG22" s="157">
        <f>T22+T23</f>
        <v>241.98</v>
      </c>
      <c r="AI22" s="15"/>
      <c r="AJ22" s="157">
        <v>151.33</v>
      </c>
      <c r="AL22" s="161">
        <f>AG22/AJ22</f>
        <v>1.599</v>
      </c>
    </row>
    <row r="23" spans="1:38" ht="18.75" customHeight="1">
      <c r="A23" s="132"/>
      <c r="B23" s="134"/>
      <c r="C23" s="202"/>
      <c r="D23" s="203"/>
      <c r="E23" s="203"/>
      <c r="F23" s="203"/>
      <c r="G23" s="204"/>
      <c r="H23" s="74" t="s">
        <v>10</v>
      </c>
      <c r="I23" s="163" t="s">
        <v>11</v>
      </c>
      <c r="J23" s="164"/>
      <c r="K23" s="165">
        <f>+K17</f>
        <v>2580.65</v>
      </c>
      <c r="L23" s="165"/>
      <c r="M23" s="165"/>
      <c r="N23" s="165"/>
      <c r="O23" s="196">
        <f>+'[7]Приказ изм нагрева'!E16</f>
        <v>0.0635</v>
      </c>
      <c r="P23" s="197"/>
      <c r="Q23" s="197"/>
      <c r="R23" s="197"/>
      <c r="S23" s="198"/>
      <c r="T23" s="165">
        <f>K23*O23</f>
        <v>163.87</v>
      </c>
      <c r="U23" s="165"/>
      <c r="V23" s="165"/>
      <c r="W23" s="165"/>
      <c r="X23" s="165"/>
      <c r="AG23" s="158"/>
      <c r="AI23" s="15"/>
      <c r="AJ23" s="158"/>
      <c r="AL23" s="162"/>
    </row>
    <row r="24" ht="12.75">
      <c r="AI24" s="15"/>
    </row>
    <row r="25" spans="1:35" s="5" customFormat="1" ht="15">
      <c r="A25" s="183" t="s">
        <v>12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75"/>
      <c r="AG25" s="75"/>
      <c r="AH25"/>
      <c r="AI25" s="20"/>
    </row>
    <row r="26" ht="12.75" hidden="1">
      <c r="AI26" s="15"/>
    </row>
    <row r="27" spans="1:33" s="24" customFormat="1" ht="28.5" customHeight="1" hidden="1">
      <c r="A27" s="174" t="s">
        <v>39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23"/>
      <c r="AG27" s="23"/>
    </row>
    <row r="28" spans="1:35" ht="51" customHeight="1" hidden="1">
      <c r="A28" s="184" t="s">
        <v>4</v>
      </c>
      <c r="B28" s="185"/>
      <c r="C28" s="186" t="s">
        <v>28</v>
      </c>
      <c r="D28" s="187"/>
      <c r="E28" s="187"/>
      <c r="F28" s="187"/>
      <c r="G28" s="187"/>
      <c r="H28" s="188"/>
      <c r="I28" s="189" t="s">
        <v>5</v>
      </c>
      <c r="J28" s="189"/>
      <c r="K28" s="189" t="s">
        <v>29</v>
      </c>
      <c r="L28" s="189"/>
      <c r="M28" s="189"/>
      <c r="N28" s="189"/>
      <c r="O28" s="189" t="s">
        <v>40</v>
      </c>
      <c r="P28" s="189"/>
      <c r="Q28" s="189"/>
      <c r="R28" s="189"/>
      <c r="S28" s="189"/>
      <c r="T28" s="189" t="s">
        <v>6</v>
      </c>
      <c r="U28" s="189"/>
      <c r="V28" s="189"/>
      <c r="W28" s="189"/>
      <c r="X28" s="189"/>
      <c r="AI28" s="15"/>
    </row>
    <row r="29" spans="1:38" ht="12.75" customHeight="1" hidden="1">
      <c r="A29" s="176">
        <v>1</v>
      </c>
      <c r="B29" s="177"/>
      <c r="C29" s="176">
        <v>2</v>
      </c>
      <c r="D29" s="178"/>
      <c r="E29" s="178"/>
      <c r="F29" s="178"/>
      <c r="G29" s="178"/>
      <c r="H29" s="177"/>
      <c r="I29" s="179">
        <v>3</v>
      </c>
      <c r="J29" s="179"/>
      <c r="K29" s="179">
        <v>4</v>
      </c>
      <c r="L29" s="179"/>
      <c r="M29" s="179"/>
      <c r="N29" s="179"/>
      <c r="O29" s="179">
        <v>5</v>
      </c>
      <c r="P29" s="179"/>
      <c r="Q29" s="179"/>
      <c r="R29" s="179"/>
      <c r="S29" s="179"/>
      <c r="T29" s="180" t="s">
        <v>80</v>
      </c>
      <c r="U29" s="181"/>
      <c r="V29" s="181"/>
      <c r="W29" s="181"/>
      <c r="X29" s="182"/>
      <c r="AG29" s="14" t="s">
        <v>33</v>
      </c>
      <c r="AI29" s="15"/>
      <c r="AJ29" s="14" t="s">
        <v>33</v>
      </c>
      <c r="AL29" s="14" t="s">
        <v>32</v>
      </c>
    </row>
    <row r="30" spans="1:38" ht="12.75" customHeight="1" hidden="1">
      <c r="A30" s="167" t="s">
        <v>7</v>
      </c>
      <c r="B30" s="131"/>
      <c r="C30" s="168" t="s">
        <v>84</v>
      </c>
      <c r="D30" s="169"/>
      <c r="E30" s="169"/>
      <c r="F30" s="169"/>
      <c r="G30" s="170"/>
      <c r="H30" s="74" t="s">
        <v>8</v>
      </c>
      <c r="I30" s="163" t="s">
        <v>9</v>
      </c>
      <c r="J30" s="164"/>
      <c r="K30" s="165">
        <f aca="true" t="shared" si="0" ref="K30:K37">K16</f>
        <v>78.11</v>
      </c>
      <c r="L30" s="165"/>
      <c r="M30" s="165"/>
      <c r="N30" s="165"/>
      <c r="O30" s="175">
        <v>3.3</v>
      </c>
      <c r="P30" s="175"/>
      <c r="Q30" s="175"/>
      <c r="R30" s="175"/>
      <c r="S30" s="175"/>
      <c r="T30" s="165">
        <f aca="true" t="shared" si="1" ref="T30:T37">K30*O30</f>
        <v>257.76</v>
      </c>
      <c r="U30" s="165"/>
      <c r="V30" s="165"/>
      <c r="W30" s="165"/>
      <c r="X30" s="165"/>
      <c r="AG30" s="157">
        <f>T30+T31</f>
        <v>798.66</v>
      </c>
      <c r="AI30" s="15"/>
      <c r="AJ30" s="159">
        <v>844.99</v>
      </c>
      <c r="AL30" s="161">
        <f>AG30/AJ30</f>
        <v>0.945</v>
      </c>
    </row>
    <row r="31" spans="1:38" ht="12.75" hidden="1">
      <c r="A31" s="132"/>
      <c r="B31" s="134"/>
      <c r="C31" s="171"/>
      <c r="D31" s="172"/>
      <c r="E31" s="172"/>
      <c r="F31" s="172"/>
      <c r="G31" s="173"/>
      <c r="H31" s="74" t="s">
        <v>10</v>
      </c>
      <c r="I31" s="163" t="s">
        <v>11</v>
      </c>
      <c r="J31" s="164"/>
      <c r="K31" s="165">
        <f t="shared" si="0"/>
        <v>2580.65</v>
      </c>
      <c r="L31" s="165"/>
      <c r="M31" s="165"/>
      <c r="N31" s="165"/>
      <c r="O31" s="166">
        <f>O30*O$17</f>
        <v>0.2096</v>
      </c>
      <c r="P31" s="166"/>
      <c r="Q31" s="166"/>
      <c r="R31" s="166"/>
      <c r="S31" s="166"/>
      <c r="T31" s="165">
        <f t="shared" si="1"/>
        <v>540.9</v>
      </c>
      <c r="U31" s="165"/>
      <c r="V31" s="165"/>
      <c r="W31" s="165"/>
      <c r="X31" s="165"/>
      <c r="AG31" s="158"/>
      <c r="AI31" s="15"/>
      <c r="AJ31" s="160"/>
      <c r="AL31" s="162"/>
    </row>
    <row r="32" spans="1:38" ht="12.75" customHeight="1" hidden="1">
      <c r="A32" s="167" t="s">
        <v>7</v>
      </c>
      <c r="B32" s="131"/>
      <c r="C32" s="168" t="s">
        <v>85</v>
      </c>
      <c r="D32" s="169"/>
      <c r="E32" s="169"/>
      <c r="F32" s="169"/>
      <c r="G32" s="170"/>
      <c r="H32" s="74" t="s">
        <v>8</v>
      </c>
      <c r="I32" s="163" t="s">
        <v>9</v>
      </c>
      <c r="J32" s="164"/>
      <c r="K32" s="165">
        <f t="shared" si="0"/>
        <v>78.11</v>
      </c>
      <c r="L32" s="165"/>
      <c r="M32" s="165"/>
      <c r="N32" s="165"/>
      <c r="O32" s="166">
        <f>+O30</f>
        <v>3.3</v>
      </c>
      <c r="P32" s="166"/>
      <c r="Q32" s="166"/>
      <c r="R32" s="166"/>
      <c r="S32" s="166"/>
      <c r="T32" s="165">
        <f t="shared" si="1"/>
        <v>257.76</v>
      </c>
      <c r="U32" s="165"/>
      <c r="V32" s="165"/>
      <c r="W32" s="165"/>
      <c r="X32" s="165"/>
      <c r="AG32" s="157">
        <f>T32+T33</f>
        <v>257.76</v>
      </c>
      <c r="AI32" s="15"/>
      <c r="AJ32" s="159">
        <v>844.99</v>
      </c>
      <c r="AL32" s="161">
        <f>AG32/AJ32</f>
        <v>0.305</v>
      </c>
    </row>
    <row r="33" spans="1:38" ht="12.75" customHeight="1" hidden="1">
      <c r="A33" s="132"/>
      <c r="B33" s="134"/>
      <c r="C33" s="171"/>
      <c r="D33" s="172"/>
      <c r="E33" s="172"/>
      <c r="F33" s="172"/>
      <c r="G33" s="173"/>
      <c r="H33" s="74" t="s">
        <v>10</v>
      </c>
      <c r="I33" s="163" t="s">
        <v>11</v>
      </c>
      <c r="J33" s="164"/>
      <c r="K33" s="165">
        <f t="shared" si="0"/>
        <v>2580.65</v>
      </c>
      <c r="L33" s="165"/>
      <c r="M33" s="165"/>
      <c r="N33" s="165"/>
      <c r="O33" s="166">
        <f>O32*O$19</f>
        <v>0</v>
      </c>
      <c r="P33" s="166"/>
      <c r="Q33" s="166"/>
      <c r="R33" s="166"/>
      <c r="S33" s="166"/>
      <c r="T33" s="165">
        <f t="shared" si="1"/>
        <v>0</v>
      </c>
      <c r="U33" s="165"/>
      <c r="V33" s="165"/>
      <c r="W33" s="165"/>
      <c r="X33" s="165"/>
      <c r="AG33" s="158"/>
      <c r="AI33" s="15"/>
      <c r="AJ33" s="160"/>
      <c r="AL33" s="162"/>
    </row>
    <row r="34" spans="1:38" ht="12.75" customHeight="1" hidden="1">
      <c r="A34" s="167" t="s">
        <v>7</v>
      </c>
      <c r="B34" s="131"/>
      <c r="C34" s="168" t="s">
        <v>86</v>
      </c>
      <c r="D34" s="169"/>
      <c r="E34" s="169"/>
      <c r="F34" s="169"/>
      <c r="G34" s="170"/>
      <c r="H34" s="74" t="s">
        <v>8</v>
      </c>
      <c r="I34" s="163" t="s">
        <v>9</v>
      </c>
      <c r="J34" s="164"/>
      <c r="K34" s="165">
        <f t="shared" si="0"/>
        <v>78.11</v>
      </c>
      <c r="L34" s="165"/>
      <c r="M34" s="165"/>
      <c r="N34" s="165"/>
      <c r="O34" s="166">
        <f>+O30</f>
        <v>3.3</v>
      </c>
      <c r="P34" s="166"/>
      <c r="Q34" s="166"/>
      <c r="R34" s="166"/>
      <c r="S34" s="166"/>
      <c r="T34" s="165">
        <f t="shared" si="1"/>
        <v>257.76</v>
      </c>
      <c r="U34" s="165"/>
      <c r="V34" s="165"/>
      <c r="W34" s="165"/>
      <c r="X34" s="165"/>
      <c r="AG34" s="157">
        <f>T34+T35</f>
        <v>842.02</v>
      </c>
      <c r="AI34" s="15"/>
      <c r="AJ34" s="159">
        <v>844.99</v>
      </c>
      <c r="AL34" s="161">
        <f>AG34/AJ34</f>
        <v>0.996</v>
      </c>
    </row>
    <row r="35" spans="1:38" ht="12.75" customHeight="1" hidden="1">
      <c r="A35" s="132"/>
      <c r="B35" s="134"/>
      <c r="C35" s="171"/>
      <c r="D35" s="172"/>
      <c r="E35" s="172"/>
      <c r="F35" s="172"/>
      <c r="G35" s="173"/>
      <c r="H35" s="74" t="s">
        <v>10</v>
      </c>
      <c r="I35" s="163" t="s">
        <v>11</v>
      </c>
      <c r="J35" s="164"/>
      <c r="K35" s="165">
        <f t="shared" si="0"/>
        <v>2580.65</v>
      </c>
      <c r="L35" s="165"/>
      <c r="M35" s="165"/>
      <c r="N35" s="165"/>
      <c r="O35" s="166">
        <f>O34*O$21</f>
        <v>0.2264</v>
      </c>
      <c r="P35" s="166"/>
      <c r="Q35" s="166"/>
      <c r="R35" s="166"/>
      <c r="S35" s="166"/>
      <c r="T35" s="165">
        <f t="shared" si="1"/>
        <v>584.26</v>
      </c>
      <c r="U35" s="165"/>
      <c r="V35" s="165"/>
      <c r="W35" s="165"/>
      <c r="X35" s="165"/>
      <c r="AG35" s="158"/>
      <c r="AI35" s="15"/>
      <c r="AJ35" s="160"/>
      <c r="AL35" s="162"/>
    </row>
    <row r="36" spans="1:38" ht="12.75" customHeight="1" hidden="1">
      <c r="A36" s="167" t="s">
        <v>7</v>
      </c>
      <c r="B36" s="131"/>
      <c r="C36" s="168" t="s">
        <v>87</v>
      </c>
      <c r="D36" s="169"/>
      <c r="E36" s="169"/>
      <c r="F36" s="169"/>
      <c r="G36" s="170"/>
      <c r="H36" s="74" t="s">
        <v>8</v>
      </c>
      <c r="I36" s="163" t="s">
        <v>9</v>
      </c>
      <c r="J36" s="164"/>
      <c r="K36" s="165">
        <f t="shared" si="0"/>
        <v>78.11</v>
      </c>
      <c r="L36" s="165"/>
      <c r="M36" s="165"/>
      <c r="N36" s="165"/>
      <c r="O36" s="166">
        <f>+O30</f>
        <v>3.3</v>
      </c>
      <c r="P36" s="166"/>
      <c r="Q36" s="166"/>
      <c r="R36" s="166"/>
      <c r="S36" s="166"/>
      <c r="T36" s="165">
        <f t="shared" si="1"/>
        <v>257.76</v>
      </c>
      <c r="U36" s="165"/>
      <c r="V36" s="165"/>
      <c r="W36" s="165"/>
      <c r="X36" s="165"/>
      <c r="AG36" s="157">
        <f>T36+T37</f>
        <v>798.66</v>
      </c>
      <c r="AI36" s="15"/>
      <c r="AJ36" s="159">
        <v>844.99</v>
      </c>
      <c r="AL36" s="161">
        <f>AG36/AJ36</f>
        <v>0.945</v>
      </c>
    </row>
    <row r="37" spans="1:38" ht="12.75" customHeight="1" hidden="1">
      <c r="A37" s="132"/>
      <c r="B37" s="134"/>
      <c r="C37" s="171"/>
      <c r="D37" s="172"/>
      <c r="E37" s="172"/>
      <c r="F37" s="172"/>
      <c r="G37" s="173"/>
      <c r="H37" s="74" t="s">
        <v>10</v>
      </c>
      <c r="I37" s="163" t="s">
        <v>11</v>
      </c>
      <c r="J37" s="164"/>
      <c r="K37" s="165">
        <f t="shared" si="0"/>
        <v>2580.65</v>
      </c>
      <c r="L37" s="165"/>
      <c r="M37" s="165"/>
      <c r="N37" s="165"/>
      <c r="O37" s="166">
        <f>O36*O$23</f>
        <v>0.2096</v>
      </c>
      <c r="P37" s="166"/>
      <c r="Q37" s="166"/>
      <c r="R37" s="166"/>
      <c r="S37" s="166"/>
      <c r="T37" s="165">
        <f t="shared" si="1"/>
        <v>540.9</v>
      </c>
      <c r="U37" s="165"/>
      <c r="V37" s="165"/>
      <c r="W37" s="165"/>
      <c r="X37" s="165"/>
      <c r="AG37" s="158"/>
      <c r="AI37" s="15"/>
      <c r="AJ37" s="160"/>
      <c r="AL37" s="162"/>
    </row>
    <row r="38" spans="4:35" ht="12.75" hidden="1">
      <c r="D38" s="61"/>
      <c r="E38" s="61"/>
      <c r="F38" s="61"/>
      <c r="G38" s="61"/>
      <c r="H38" s="61"/>
      <c r="I38" s="61"/>
      <c r="J38" s="61"/>
      <c r="AI38" s="15"/>
    </row>
    <row r="39" spans="1:33" s="24" customFormat="1" ht="27" customHeight="1">
      <c r="A39" s="174" t="s">
        <v>41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23"/>
      <c r="AG39" s="23"/>
    </row>
    <row r="40" spans="1:35" ht="51" customHeight="1">
      <c r="A40" s="184" t="s">
        <v>4</v>
      </c>
      <c r="B40" s="185"/>
      <c r="C40" s="186" t="s">
        <v>28</v>
      </c>
      <c r="D40" s="187"/>
      <c r="E40" s="187"/>
      <c r="F40" s="187"/>
      <c r="G40" s="187"/>
      <c r="H40" s="188"/>
      <c r="I40" s="189" t="s">
        <v>5</v>
      </c>
      <c r="J40" s="189"/>
      <c r="K40" s="189" t="s">
        <v>29</v>
      </c>
      <c r="L40" s="189"/>
      <c r="M40" s="189"/>
      <c r="N40" s="189"/>
      <c r="O40" s="189" t="str">
        <f>+O28</f>
        <v>Норматив
 горячей воды
куб.м. ** Гкал/куб.м</v>
      </c>
      <c r="P40" s="189"/>
      <c r="Q40" s="189"/>
      <c r="R40" s="189"/>
      <c r="S40" s="189"/>
      <c r="T40" s="189" t="s">
        <v>6</v>
      </c>
      <c r="U40" s="189"/>
      <c r="V40" s="189"/>
      <c r="W40" s="189"/>
      <c r="X40" s="189"/>
      <c r="AI40" s="15"/>
    </row>
    <row r="41" spans="1:38" ht="12.75" customHeight="1">
      <c r="A41" s="176">
        <v>1</v>
      </c>
      <c r="B41" s="177"/>
      <c r="C41" s="176">
        <v>2</v>
      </c>
      <c r="D41" s="178"/>
      <c r="E41" s="178"/>
      <c r="F41" s="178"/>
      <c r="G41" s="178"/>
      <c r="H41" s="177"/>
      <c r="I41" s="179">
        <v>3</v>
      </c>
      <c r="J41" s="179"/>
      <c r="K41" s="179">
        <v>4</v>
      </c>
      <c r="L41" s="179"/>
      <c r="M41" s="179"/>
      <c r="N41" s="179"/>
      <c r="O41" s="179">
        <v>5</v>
      </c>
      <c r="P41" s="179"/>
      <c r="Q41" s="179"/>
      <c r="R41" s="179"/>
      <c r="S41" s="179"/>
      <c r="T41" s="180" t="s">
        <v>80</v>
      </c>
      <c r="U41" s="181"/>
      <c r="V41" s="181"/>
      <c r="W41" s="181"/>
      <c r="X41" s="182"/>
      <c r="AI41" s="15"/>
      <c r="AJ41" s="14"/>
      <c r="AL41" s="14"/>
    </row>
    <row r="42" spans="1:38" ht="12.75" customHeight="1" hidden="1">
      <c r="A42" s="167" t="s">
        <v>7</v>
      </c>
      <c r="B42" s="131"/>
      <c r="C42" s="168" t="s">
        <v>84</v>
      </c>
      <c r="D42" s="169"/>
      <c r="E42" s="169"/>
      <c r="F42" s="169"/>
      <c r="G42" s="170"/>
      <c r="H42" s="74" t="s">
        <v>8</v>
      </c>
      <c r="I42" s="163" t="s">
        <v>9</v>
      </c>
      <c r="J42" s="164"/>
      <c r="K42" s="165">
        <f>K20</f>
        <v>78.11</v>
      </c>
      <c r="L42" s="165"/>
      <c r="M42" s="165"/>
      <c r="N42" s="165"/>
      <c r="O42" s="175">
        <v>3.24</v>
      </c>
      <c r="P42" s="175"/>
      <c r="Q42" s="175"/>
      <c r="R42" s="175"/>
      <c r="S42" s="175"/>
      <c r="T42" s="165">
        <f aca="true" t="shared" si="2" ref="T42:T49">K42*O42</f>
        <v>253.08</v>
      </c>
      <c r="U42" s="165"/>
      <c r="V42" s="165"/>
      <c r="W42" s="165"/>
      <c r="X42" s="165"/>
      <c r="AG42" s="157">
        <f>T42+T43</f>
        <v>783.92</v>
      </c>
      <c r="AI42" s="15"/>
      <c r="AJ42" s="159">
        <v>810.49</v>
      </c>
      <c r="AL42" s="161">
        <f>AG42/AJ42</f>
        <v>0.967</v>
      </c>
    </row>
    <row r="43" spans="1:38" ht="12.75" customHeight="1" hidden="1">
      <c r="A43" s="132"/>
      <c r="B43" s="134"/>
      <c r="C43" s="171"/>
      <c r="D43" s="172"/>
      <c r="E43" s="172"/>
      <c r="F43" s="172"/>
      <c r="G43" s="173"/>
      <c r="H43" s="74" t="s">
        <v>10</v>
      </c>
      <c r="I43" s="163" t="s">
        <v>11</v>
      </c>
      <c r="J43" s="164"/>
      <c r="K43" s="165">
        <f>K21</f>
        <v>2580.65</v>
      </c>
      <c r="L43" s="165"/>
      <c r="M43" s="165"/>
      <c r="N43" s="165"/>
      <c r="O43" s="166">
        <f>O42*O$17</f>
        <v>0.2057</v>
      </c>
      <c r="P43" s="166"/>
      <c r="Q43" s="166"/>
      <c r="R43" s="166"/>
      <c r="S43" s="166"/>
      <c r="T43" s="165">
        <f t="shared" si="2"/>
        <v>530.84</v>
      </c>
      <c r="U43" s="165"/>
      <c r="V43" s="165"/>
      <c r="W43" s="165"/>
      <c r="X43" s="165"/>
      <c r="AG43" s="158"/>
      <c r="AI43" s="15"/>
      <c r="AJ43" s="160"/>
      <c r="AL43" s="162"/>
    </row>
    <row r="44" spans="1:38" ht="12.75" customHeight="1" hidden="1">
      <c r="A44" s="167" t="s">
        <v>7</v>
      </c>
      <c r="B44" s="131"/>
      <c r="C44" s="168" t="s">
        <v>85</v>
      </c>
      <c r="D44" s="169"/>
      <c r="E44" s="169"/>
      <c r="F44" s="169"/>
      <c r="G44" s="170"/>
      <c r="H44" s="74" t="s">
        <v>8</v>
      </c>
      <c r="I44" s="163" t="s">
        <v>9</v>
      </c>
      <c r="J44" s="164"/>
      <c r="K44" s="165">
        <f aca="true" t="shared" si="3" ref="K44:K49">K30</f>
        <v>78.11</v>
      </c>
      <c r="L44" s="165"/>
      <c r="M44" s="165"/>
      <c r="N44" s="165"/>
      <c r="O44" s="166">
        <f>+O42</f>
        <v>3.24</v>
      </c>
      <c r="P44" s="166"/>
      <c r="Q44" s="166"/>
      <c r="R44" s="166"/>
      <c r="S44" s="166"/>
      <c r="T44" s="165">
        <f t="shared" si="2"/>
        <v>253.08</v>
      </c>
      <c r="U44" s="165"/>
      <c r="V44" s="165"/>
      <c r="W44" s="165"/>
      <c r="X44" s="165"/>
      <c r="AG44" s="157">
        <f>T44+T45</f>
        <v>253.08</v>
      </c>
      <c r="AI44" s="15"/>
      <c r="AJ44" s="159">
        <v>844.99</v>
      </c>
      <c r="AL44" s="161">
        <f>AG44/AJ44</f>
        <v>0.3</v>
      </c>
    </row>
    <row r="45" spans="1:38" ht="12" customHeight="1" hidden="1">
      <c r="A45" s="132"/>
      <c r="B45" s="134"/>
      <c r="C45" s="171"/>
      <c r="D45" s="172"/>
      <c r="E45" s="172"/>
      <c r="F45" s="172"/>
      <c r="G45" s="173"/>
      <c r="H45" s="74" t="s">
        <v>10</v>
      </c>
      <c r="I45" s="163" t="s">
        <v>11</v>
      </c>
      <c r="J45" s="164"/>
      <c r="K45" s="165">
        <f t="shared" si="3"/>
        <v>2580.65</v>
      </c>
      <c r="L45" s="165"/>
      <c r="M45" s="165"/>
      <c r="N45" s="165"/>
      <c r="O45" s="166">
        <f>O44*O$19</f>
        <v>0</v>
      </c>
      <c r="P45" s="166"/>
      <c r="Q45" s="166"/>
      <c r="R45" s="166"/>
      <c r="S45" s="166"/>
      <c r="T45" s="165">
        <f t="shared" si="2"/>
        <v>0</v>
      </c>
      <c r="U45" s="165"/>
      <c r="V45" s="165"/>
      <c r="W45" s="165"/>
      <c r="X45" s="165"/>
      <c r="AG45" s="158"/>
      <c r="AI45" s="15"/>
      <c r="AJ45" s="160"/>
      <c r="AL45" s="162"/>
    </row>
    <row r="46" spans="1:38" ht="12.75" customHeight="1">
      <c r="A46" s="167" t="s">
        <v>7</v>
      </c>
      <c r="B46" s="131"/>
      <c r="C46" s="168" t="s">
        <v>86</v>
      </c>
      <c r="D46" s="169"/>
      <c r="E46" s="169"/>
      <c r="F46" s="169"/>
      <c r="G46" s="170"/>
      <c r="H46" s="74" t="s">
        <v>8</v>
      </c>
      <c r="I46" s="163" t="s">
        <v>9</v>
      </c>
      <c r="J46" s="164"/>
      <c r="K46" s="165">
        <f t="shared" si="3"/>
        <v>78.11</v>
      </c>
      <c r="L46" s="165"/>
      <c r="M46" s="165"/>
      <c r="N46" s="165"/>
      <c r="O46" s="225">
        <f>+O42</f>
        <v>3.24</v>
      </c>
      <c r="P46" s="225"/>
      <c r="Q46" s="225"/>
      <c r="R46" s="225"/>
      <c r="S46" s="225"/>
      <c r="T46" s="165">
        <f t="shared" si="2"/>
        <v>253.08</v>
      </c>
      <c r="U46" s="165"/>
      <c r="V46" s="165"/>
      <c r="W46" s="165"/>
      <c r="X46" s="165"/>
      <c r="AG46" s="157">
        <f>T46+T47</f>
        <v>826.76</v>
      </c>
      <c r="AI46" s="15"/>
      <c r="AJ46" s="159">
        <v>844.99</v>
      </c>
      <c r="AL46" s="161">
        <f>AG46/AJ46</f>
        <v>0.978</v>
      </c>
    </row>
    <row r="47" spans="1:38" ht="12.75" customHeight="1">
      <c r="A47" s="132"/>
      <c r="B47" s="134"/>
      <c r="C47" s="171"/>
      <c r="D47" s="172"/>
      <c r="E47" s="172"/>
      <c r="F47" s="172"/>
      <c r="G47" s="173"/>
      <c r="H47" s="74" t="s">
        <v>10</v>
      </c>
      <c r="I47" s="163" t="s">
        <v>11</v>
      </c>
      <c r="J47" s="164"/>
      <c r="K47" s="165">
        <f t="shared" si="3"/>
        <v>2580.65</v>
      </c>
      <c r="L47" s="165"/>
      <c r="M47" s="165"/>
      <c r="N47" s="165"/>
      <c r="O47" s="166">
        <f>O46*O$21</f>
        <v>0.2223</v>
      </c>
      <c r="P47" s="166"/>
      <c r="Q47" s="166"/>
      <c r="R47" s="166"/>
      <c r="S47" s="166"/>
      <c r="T47" s="165">
        <f t="shared" si="2"/>
        <v>573.68</v>
      </c>
      <c r="U47" s="165"/>
      <c r="V47" s="165"/>
      <c r="W47" s="165"/>
      <c r="X47" s="165"/>
      <c r="AG47" s="158"/>
      <c r="AI47" s="15"/>
      <c r="AJ47" s="160"/>
      <c r="AL47" s="162"/>
    </row>
    <row r="48" spans="1:38" ht="12.75" customHeight="1">
      <c r="A48" s="167" t="s">
        <v>7</v>
      </c>
      <c r="B48" s="131"/>
      <c r="C48" s="168" t="s">
        <v>87</v>
      </c>
      <c r="D48" s="169"/>
      <c r="E48" s="169"/>
      <c r="F48" s="169"/>
      <c r="G48" s="170"/>
      <c r="H48" s="74" t="s">
        <v>8</v>
      </c>
      <c r="I48" s="163" t="s">
        <v>9</v>
      </c>
      <c r="J48" s="164"/>
      <c r="K48" s="165">
        <f t="shared" si="3"/>
        <v>78.11</v>
      </c>
      <c r="L48" s="165"/>
      <c r="M48" s="165"/>
      <c r="N48" s="165"/>
      <c r="O48" s="165">
        <f>+O42</f>
        <v>3.24</v>
      </c>
      <c r="P48" s="165"/>
      <c r="Q48" s="165"/>
      <c r="R48" s="165"/>
      <c r="S48" s="165"/>
      <c r="T48" s="165">
        <f t="shared" si="2"/>
        <v>253.08</v>
      </c>
      <c r="U48" s="165"/>
      <c r="V48" s="165"/>
      <c r="W48" s="165"/>
      <c r="X48" s="165"/>
      <c r="AG48" s="157">
        <f>T48+T49</f>
        <v>783.92</v>
      </c>
      <c r="AI48" s="15"/>
      <c r="AJ48" s="159">
        <v>844.99</v>
      </c>
      <c r="AL48" s="161">
        <f>AG48/AJ48</f>
        <v>0.928</v>
      </c>
    </row>
    <row r="49" spans="1:38" ht="12" customHeight="1">
      <c r="A49" s="132"/>
      <c r="B49" s="134"/>
      <c r="C49" s="171"/>
      <c r="D49" s="172"/>
      <c r="E49" s="172"/>
      <c r="F49" s="172"/>
      <c r="G49" s="173"/>
      <c r="H49" s="74" t="s">
        <v>10</v>
      </c>
      <c r="I49" s="163" t="s">
        <v>11</v>
      </c>
      <c r="J49" s="164"/>
      <c r="K49" s="165">
        <f t="shared" si="3"/>
        <v>2580.65</v>
      </c>
      <c r="L49" s="165"/>
      <c r="M49" s="165"/>
      <c r="N49" s="165"/>
      <c r="O49" s="166">
        <f>O48*O$23</f>
        <v>0.2057</v>
      </c>
      <c r="P49" s="166"/>
      <c r="Q49" s="166"/>
      <c r="R49" s="166"/>
      <c r="S49" s="166"/>
      <c r="T49" s="165">
        <f t="shared" si="2"/>
        <v>530.84</v>
      </c>
      <c r="U49" s="165"/>
      <c r="V49" s="165"/>
      <c r="W49" s="165"/>
      <c r="X49" s="165"/>
      <c r="AG49" s="158"/>
      <c r="AI49" s="15"/>
      <c r="AJ49" s="160"/>
      <c r="AL49" s="162"/>
    </row>
    <row r="50" spans="4:35" ht="12.75" hidden="1">
      <c r="D50" s="61"/>
      <c r="E50" s="61"/>
      <c r="F50" s="61"/>
      <c r="G50" s="61"/>
      <c r="H50" s="61"/>
      <c r="I50" s="61"/>
      <c r="J50" s="61"/>
      <c r="AI50" s="15"/>
    </row>
    <row r="51" spans="1:33" s="24" customFormat="1" ht="30" customHeight="1" hidden="1">
      <c r="A51" s="174" t="s">
        <v>42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</row>
    <row r="52" spans="1:35" ht="51" customHeight="1" hidden="1">
      <c r="A52" s="184" t="s">
        <v>4</v>
      </c>
      <c r="B52" s="185"/>
      <c r="C52" s="186" t="s">
        <v>28</v>
      </c>
      <c r="D52" s="187"/>
      <c r="E52" s="187"/>
      <c r="F52" s="187"/>
      <c r="G52" s="187"/>
      <c r="H52" s="188"/>
      <c r="I52" s="189" t="s">
        <v>5</v>
      </c>
      <c r="J52" s="189"/>
      <c r="K52" s="189" t="s">
        <v>29</v>
      </c>
      <c r="L52" s="189"/>
      <c r="M52" s="189"/>
      <c r="N52" s="189"/>
      <c r="O52" s="189" t="str">
        <f>+O40</f>
        <v>Норматив
 горячей воды
куб.м. ** Гкал/куб.м</v>
      </c>
      <c r="P52" s="189"/>
      <c r="Q52" s="189"/>
      <c r="R52" s="189"/>
      <c r="S52" s="189"/>
      <c r="T52" s="189" t="s">
        <v>6</v>
      </c>
      <c r="U52" s="189"/>
      <c r="V52" s="189"/>
      <c r="W52" s="189"/>
      <c r="X52" s="189"/>
      <c r="AI52" s="15"/>
    </row>
    <row r="53" spans="1:38" ht="12.75" customHeight="1" hidden="1">
      <c r="A53" s="176">
        <v>1</v>
      </c>
      <c r="B53" s="177"/>
      <c r="C53" s="176">
        <v>2</v>
      </c>
      <c r="D53" s="178"/>
      <c r="E53" s="178"/>
      <c r="F53" s="178"/>
      <c r="G53" s="178"/>
      <c r="H53" s="177"/>
      <c r="I53" s="179">
        <v>3</v>
      </c>
      <c r="J53" s="179"/>
      <c r="K53" s="179">
        <v>4</v>
      </c>
      <c r="L53" s="179"/>
      <c r="M53" s="179"/>
      <c r="N53" s="179"/>
      <c r="O53" s="179">
        <v>5</v>
      </c>
      <c r="P53" s="179"/>
      <c r="Q53" s="179"/>
      <c r="R53" s="179"/>
      <c r="S53" s="179"/>
      <c r="T53" s="179">
        <v>6</v>
      </c>
      <c r="U53" s="179"/>
      <c r="V53" s="179"/>
      <c r="W53" s="179"/>
      <c r="X53" s="179"/>
      <c r="AI53" s="15"/>
      <c r="AJ53" s="14"/>
      <c r="AL53" s="14"/>
    </row>
    <row r="54" spans="1:38" ht="12.75" customHeight="1" hidden="1">
      <c r="A54" s="167" t="s">
        <v>7</v>
      </c>
      <c r="B54" s="131"/>
      <c r="C54" s="168" t="s">
        <v>84</v>
      </c>
      <c r="D54" s="169"/>
      <c r="E54" s="169"/>
      <c r="F54" s="169"/>
      <c r="G54" s="170"/>
      <c r="H54" s="74" t="s">
        <v>8</v>
      </c>
      <c r="I54" s="163" t="s">
        <v>9</v>
      </c>
      <c r="J54" s="164"/>
      <c r="K54" s="165">
        <f>K20</f>
        <v>78.11</v>
      </c>
      <c r="L54" s="165"/>
      <c r="M54" s="165"/>
      <c r="N54" s="165"/>
      <c r="O54" s="175">
        <v>3.19</v>
      </c>
      <c r="P54" s="175"/>
      <c r="Q54" s="175"/>
      <c r="R54" s="175"/>
      <c r="S54" s="175"/>
      <c r="T54" s="165">
        <f aca="true" t="shared" si="4" ref="T54:T61">K54*O54</f>
        <v>249.17</v>
      </c>
      <c r="U54" s="165"/>
      <c r="V54" s="165"/>
      <c r="W54" s="165"/>
      <c r="X54" s="165"/>
      <c r="AG54" s="157">
        <f>T54+T55</f>
        <v>772.01</v>
      </c>
      <c r="AI54" s="15"/>
      <c r="AJ54" s="159">
        <v>777.52</v>
      </c>
      <c r="AL54" s="161">
        <f>AG54/AJ54</f>
        <v>0.993</v>
      </c>
    </row>
    <row r="55" spans="1:38" ht="12.75" customHeight="1" hidden="1">
      <c r="A55" s="132"/>
      <c r="B55" s="134"/>
      <c r="C55" s="171"/>
      <c r="D55" s="172"/>
      <c r="E55" s="172"/>
      <c r="F55" s="172"/>
      <c r="G55" s="173"/>
      <c r="H55" s="74" t="s">
        <v>10</v>
      </c>
      <c r="I55" s="163" t="s">
        <v>11</v>
      </c>
      <c r="J55" s="164"/>
      <c r="K55" s="165">
        <f>K21</f>
        <v>2580.65</v>
      </c>
      <c r="L55" s="165"/>
      <c r="M55" s="165"/>
      <c r="N55" s="165"/>
      <c r="O55" s="166">
        <f>O54*O$17</f>
        <v>0.2026</v>
      </c>
      <c r="P55" s="166"/>
      <c r="Q55" s="166"/>
      <c r="R55" s="166"/>
      <c r="S55" s="166"/>
      <c r="T55" s="165">
        <f t="shared" si="4"/>
        <v>522.84</v>
      </c>
      <c r="U55" s="165"/>
      <c r="V55" s="165"/>
      <c r="W55" s="165"/>
      <c r="X55" s="165"/>
      <c r="AG55" s="158"/>
      <c r="AI55" s="15"/>
      <c r="AJ55" s="160"/>
      <c r="AL55" s="162"/>
    </row>
    <row r="56" spans="1:38" ht="12.75" customHeight="1" hidden="1">
      <c r="A56" s="167" t="s">
        <v>7</v>
      </c>
      <c r="B56" s="131"/>
      <c r="C56" s="168" t="s">
        <v>85</v>
      </c>
      <c r="D56" s="169"/>
      <c r="E56" s="169"/>
      <c r="F56" s="169"/>
      <c r="G56" s="170"/>
      <c r="H56" s="74" t="s">
        <v>8</v>
      </c>
      <c r="I56" s="163" t="s">
        <v>9</v>
      </c>
      <c r="J56" s="164"/>
      <c r="K56" s="165">
        <f aca="true" t="shared" si="5" ref="K56:K61">K42</f>
        <v>78.11</v>
      </c>
      <c r="L56" s="165"/>
      <c r="M56" s="165"/>
      <c r="N56" s="165"/>
      <c r="O56" s="166">
        <f>+O54</f>
        <v>3.19</v>
      </c>
      <c r="P56" s="166"/>
      <c r="Q56" s="166"/>
      <c r="R56" s="166"/>
      <c r="S56" s="166"/>
      <c r="T56" s="165">
        <f t="shared" si="4"/>
        <v>249.17</v>
      </c>
      <c r="U56" s="165"/>
      <c r="V56" s="165"/>
      <c r="W56" s="165"/>
      <c r="X56" s="165"/>
      <c r="AG56" s="157">
        <f>T56+T57</f>
        <v>249.17</v>
      </c>
      <c r="AI56" s="15"/>
      <c r="AJ56" s="159">
        <v>844.99</v>
      </c>
      <c r="AL56" s="161">
        <f>AG56/AJ56</f>
        <v>0.295</v>
      </c>
    </row>
    <row r="57" spans="1:38" ht="12.75" customHeight="1" hidden="1">
      <c r="A57" s="132"/>
      <c r="B57" s="134"/>
      <c r="C57" s="171"/>
      <c r="D57" s="172"/>
      <c r="E57" s="172"/>
      <c r="F57" s="172"/>
      <c r="G57" s="173"/>
      <c r="H57" s="74" t="s">
        <v>10</v>
      </c>
      <c r="I57" s="163" t="s">
        <v>11</v>
      </c>
      <c r="J57" s="164"/>
      <c r="K57" s="165">
        <f t="shared" si="5"/>
        <v>2580.65</v>
      </c>
      <c r="L57" s="165"/>
      <c r="M57" s="165"/>
      <c r="N57" s="165"/>
      <c r="O57" s="166">
        <f>O56*O$19</f>
        <v>0</v>
      </c>
      <c r="P57" s="166"/>
      <c r="Q57" s="166"/>
      <c r="R57" s="166"/>
      <c r="S57" s="166"/>
      <c r="T57" s="165">
        <f t="shared" si="4"/>
        <v>0</v>
      </c>
      <c r="U57" s="165"/>
      <c r="V57" s="165"/>
      <c r="W57" s="165"/>
      <c r="X57" s="165"/>
      <c r="AG57" s="158"/>
      <c r="AI57" s="15"/>
      <c r="AJ57" s="160"/>
      <c r="AL57" s="162"/>
    </row>
    <row r="58" spans="1:38" ht="12.75" customHeight="1" hidden="1">
      <c r="A58" s="167" t="s">
        <v>7</v>
      </c>
      <c r="B58" s="131"/>
      <c r="C58" s="168" t="s">
        <v>86</v>
      </c>
      <c r="D58" s="169"/>
      <c r="E58" s="169"/>
      <c r="F58" s="169"/>
      <c r="G58" s="170"/>
      <c r="H58" s="74" t="s">
        <v>8</v>
      </c>
      <c r="I58" s="163" t="s">
        <v>9</v>
      </c>
      <c r="J58" s="164"/>
      <c r="K58" s="165">
        <f t="shared" si="5"/>
        <v>78.11</v>
      </c>
      <c r="L58" s="165"/>
      <c r="M58" s="165"/>
      <c r="N58" s="165"/>
      <c r="O58" s="166">
        <f>+O54</f>
        <v>3.19</v>
      </c>
      <c r="P58" s="166"/>
      <c r="Q58" s="166"/>
      <c r="R58" s="166"/>
      <c r="S58" s="166"/>
      <c r="T58" s="165">
        <f t="shared" si="4"/>
        <v>249.17</v>
      </c>
      <c r="U58" s="165"/>
      <c r="V58" s="165"/>
      <c r="W58" s="165"/>
      <c r="X58" s="165"/>
      <c r="AG58" s="157">
        <f>T58+T59</f>
        <v>813.82</v>
      </c>
      <c r="AI58" s="15"/>
      <c r="AJ58" s="159">
        <v>844.99</v>
      </c>
      <c r="AL58" s="161">
        <f>AG58/AJ58</f>
        <v>0.963</v>
      </c>
    </row>
    <row r="59" spans="1:38" ht="12.75" customHeight="1" hidden="1">
      <c r="A59" s="132"/>
      <c r="B59" s="134"/>
      <c r="C59" s="171"/>
      <c r="D59" s="172"/>
      <c r="E59" s="172"/>
      <c r="F59" s="172"/>
      <c r="G59" s="173"/>
      <c r="H59" s="74" t="s">
        <v>10</v>
      </c>
      <c r="I59" s="163" t="s">
        <v>11</v>
      </c>
      <c r="J59" s="164"/>
      <c r="K59" s="165">
        <f t="shared" si="5"/>
        <v>2580.65</v>
      </c>
      <c r="L59" s="165"/>
      <c r="M59" s="165"/>
      <c r="N59" s="165"/>
      <c r="O59" s="166">
        <f>O58*O$21</f>
        <v>0.2188</v>
      </c>
      <c r="P59" s="166"/>
      <c r="Q59" s="166"/>
      <c r="R59" s="166"/>
      <c r="S59" s="166"/>
      <c r="T59" s="165">
        <f t="shared" si="4"/>
        <v>564.65</v>
      </c>
      <c r="U59" s="165"/>
      <c r="V59" s="165"/>
      <c r="W59" s="165"/>
      <c r="X59" s="165"/>
      <c r="AG59" s="158"/>
      <c r="AI59" s="15"/>
      <c r="AJ59" s="160"/>
      <c r="AL59" s="162"/>
    </row>
    <row r="60" spans="1:38" ht="12.75" customHeight="1" hidden="1">
      <c r="A60" s="167" t="s">
        <v>7</v>
      </c>
      <c r="B60" s="131"/>
      <c r="C60" s="168" t="s">
        <v>87</v>
      </c>
      <c r="D60" s="169"/>
      <c r="E60" s="169"/>
      <c r="F60" s="169"/>
      <c r="G60" s="170"/>
      <c r="H60" s="74" t="s">
        <v>8</v>
      </c>
      <c r="I60" s="163" t="s">
        <v>9</v>
      </c>
      <c r="J60" s="164"/>
      <c r="K60" s="165">
        <f t="shared" si="5"/>
        <v>78.11</v>
      </c>
      <c r="L60" s="165"/>
      <c r="M60" s="165"/>
      <c r="N60" s="165"/>
      <c r="O60" s="166">
        <f>+O54</f>
        <v>3.19</v>
      </c>
      <c r="P60" s="166"/>
      <c r="Q60" s="166"/>
      <c r="R60" s="166"/>
      <c r="S60" s="166"/>
      <c r="T60" s="165">
        <f t="shared" si="4"/>
        <v>249.17</v>
      </c>
      <c r="U60" s="165"/>
      <c r="V60" s="165"/>
      <c r="W60" s="165"/>
      <c r="X60" s="165"/>
      <c r="AG60" s="157">
        <f>T60+T61</f>
        <v>772.01</v>
      </c>
      <c r="AI60" s="15"/>
      <c r="AJ60" s="159">
        <v>844.99</v>
      </c>
      <c r="AL60" s="161">
        <f>AG60/AJ60</f>
        <v>0.914</v>
      </c>
    </row>
    <row r="61" spans="1:38" ht="12.75" customHeight="1" hidden="1">
      <c r="A61" s="132"/>
      <c r="B61" s="134"/>
      <c r="C61" s="171"/>
      <c r="D61" s="172"/>
      <c r="E61" s="172"/>
      <c r="F61" s="172"/>
      <c r="G61" s="173"/>
      <c r="H61" s="74" t="s">
        <v>10</v>
      </c>
      <c r="I61" s="163" t="s">
        <v>11</v>
      </c>
      <c r="J61" s="164"/>
      <c r="K61" s="165">
        <f t="shared" si="5"/>
        <v>2580.65</v>
      </c>
      <c r="L61" s="165"/>
      <c r="M61" s="165"/>
      <c r="N61" s="165"/>
      <c r="O61" s="166">
        <f>O60*O$23</f>
        <v>0.2026</v>
      </c>
      <c r="P61" s="166"/>
      <c r="Q61" s="166"/>
      <c r="R61" s="166"/>
      <c r="S61" s="166"/>
      <c r="T61" s="165">
        <f t="shared" si="4"/>
        <v>522.84</v>
      </c>
      <c r="U61" s="165"/>
      <c r="V61" s="165"/>
      <c r="W61" s="165"/>
      <c r="X61" s="165"/>
      <c r="AG61" s="158"/>
      <c r="AI61" s="15"/>
      <c r="AJ61" s="160"/>
      <c r="AL61" s="162"/>
    </row>
    <row r="62" spans="4:35" ht="12.75" hidden="1">
      <c r="D62" s="61"/>
      <c r="E62" s="61"/>
      <c r="F62" s="61"/>
      <c r="G62" s="61"/>
      <c r="H62" s="61"/>
      <c r="I62" s="61"/>
      <c r="J62" s="61"/>
      <c r="AI62" s="15"/>
    </row>
    <row r="63" spans="1:33" s="24" customFormat="1" ht="30" customHeight="1">
      <c r="A63" s="174" t="s">
        <v>43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</row>
    <row r="64" spans="1:35" ht="51" customHeight="1" hidden="1">
      <c r="A64" s="184" t="s">
        <v>4</v>
      </c>
      <c r="B64" s="185"/>
      <c r="C64" s="186" t="s">
        <v>28</v>
      </c>
      <c r="D64" s="187"/>
      <c r="E64" s="187"/>
      <c r="F64" s="187"/>
      <c r="G64" s="187"/>
      <c r="H64" s="188"/>
      <c r="I64" s="189" t="s">
        <v>5</v>
      </c>
      <c r="J64" s="189"/>
      <c r="K64" s="189" t="s">
        <v>29</v>
      </c>
      <c r="L64" s="189"/>
      <c r="M64" s="189"/>
      <c r="N64" s="189"/>
      <c r="O64" s="189" t="str">
        <f>+O52</f>
        <v>Норматив
 горячей воды
куб.м. ** Гкал/куб.м</v>
      </c>
      <c r="P64" s="189"/>
      <c r="Q64" s="189"/>
      <c r="R64" s="189"/>
      <c r="S64" s="189"/>
      <c r="T64" s="189" t="s">
        <v>6</v>
      </c>
      <c r="U64" s="189"/>
      <c r="V64" s="189"/>
      <c r="W64" s="189"/>
      <c r="X64" s="189"/>
      <c r="AI64" s="15"/>
    </row>
    <row r="65" spans="1:38" ht="12.75" customHeight="1" hidden="1">
      <c r="A65" s="176">
        <v>1</v>
      </c>
      <c r="B65" s="177"/>
      <c r="C65" s="176">
        <v>2</v>
      </c>
      <c r="D65" s="178"/>
      <c r="E65" s="178"/>
      <c r="F65" s="178"/>
      <c r="G65" s="178"/>
      <c r="H65" s="177"/>
      <c r="I65" s="179">
        <v>3</v>
      </c>
      <c r="J65" s="179"/>
      <c r="K65" s="179">
        <v>4</v>
      </c>
      <c r="L65" s="179"/>
      <c r="M65" s="179"/>
      <c r="N65" s="179"/>
      <c r="O65" s="179">
        <v>5</v>
      </c>
      <c r="P65" s="179"/>
      <c r="Q65" s="179"/>
      <c r="R65" s="179"/>
      <c r="S65" s="179"/>
      <c r="T65" s="179">
        <v>6</v>
      </c>
      <c r="U65" s="179"/>
      <c r="V65" s="179"/>
      <c r="W65" s="179"/>
      <c r="X65" s="179"/>
      <c r="AI65" s="15"/>
      <c r="AJ65" s="14"/>
      <c r="AL65" s="14"/>
    </row>
    <row r="66" spans="1:38" ht="12.75" customHeight="1" hidden="1">
      <c r="A66" s="167" t="s">
        <v>7</v>
      </c>
      <c r="B66" s="131"/>
      <c r="C66" s="168" t="s">
        <v>84</v>
      </c>
      <c r="D66" s="169"/>
      <c r="E66" s="169"/>
      <c r="F66" s="169"/>
      <c r="G66" s="170"/>
      <c r="H66" s="74" t="s">
        <v>8</v>
      </c>
      <c r="I66" s="163" t="s">
        <v>9</v>
      </c>
      <c r="J66" s="164"/>
      <c r="K66" s="165">
        <f>K20</f>
        <v>78.11</v>
      </c>
      <c r="L66" s="165"/>
      <c r="M66" s="165"/>
      <c r="N66" s="165"/>
      <c r="O66" s="175">
        <v>2.63</v>
      </c>
      <c r="P66" s="175"/>
      <c r="Q66" s="175"/>
      <c r="R66" s="175"/>
      <c r="S66" s="175"/>
      <c r="T66" s="165">
        <f aca="true" t="shared" si="6" ref="T66:T73">K66*O66</f>
        <v>205.43</v>
      </c>
      <c r="U66" s="165"/>
      <c r="V66" s="165"/>
      <c r="W66" s="165"/>
      <c r="X66" s="165"/>
      <c r="AG66" s="157">
        <f>T66+T67</f>
        <v>636.4</v>
      </c>
      <c r="AI66" s="15"/>
      <c r="AJ66" s="159">
        <v>693.58</v>
      </c>
      <c r="AL66" s="161">
        <f>AG66/AJ66</f>
        <v>0.918</v>
      </c>
    </row>
    <row r="67" spans="1:38" ht="12.75" customHeight="1" hidden="1">
      <c r="A67" s="132"/>
      <c r="B67" s="134"/>
      <c r="C67" s="171"/>
      <c r="D67" s="172"/>
      <c r="E67" s="172"/>
      <c r="F67" s="172"/>
      <c r="G67" s="173"/>
      <c r="H67" s="74" t="s">
        <v>10</v>
      </c>
      <c r="I67" s="163" t="s">
        <v>11</v>
      </c>
      <c r="J67" s="164"/>
      <c r="K67" s="165">
        <f>K21</f>
        <v>2580.65</v>
      </c>
      <c r="L67" s="165"/>
      <c r="M67" s="165"/>
      <c r="N67" s="165"/>
      <c r="O67" s="166">
        <f>O66*O$17</f>
        <v>0.167</v>
      </c>
      <c r="P67" s="166"/>
      <c r="Q67" s="166"/>
      <c r="R67" s="166"/>
      <c r="S67" s="166"/>
      <c r="T67" s="165">
        <f t="shared" si="6"/>
        <v>430.97</v>
      </c>
      <c r="U67" s="165"/>
      <c r="V67" s="165"/>
      <c r="W67" s="165"/>
      <c r="X67" s="165"/>
      <c r="AG67" s="158"/>
      <c r="AI67" s="15"/>
      <c r="AJ67" s="160"/>
      <c r="AL67" s="162"/>
    </row>
    <row r="68" spans="1:38" ht="12.75" customHeight="1" hidden="1">
      <c r="A68" s="167" t="s">
        <v>7</v>
      </c>
      <c r="B68" s="131"/>
      <c r="C68" s="168" t="s">
        <v>85</v>
      </c>
      <c r="D68" s="169"/>
      <c r="E68" s="169"/>
      <c r="F68" s="169"/>
      <c r="G68" s="170"/>
      <c r="H68" s="74" t="s">
        <v>8</v>
      </c>
      <c r="I68" s="163" t="s">
        <v>9</v>
      </c>
      <c r="J68" s="164"/>
      <c r="K68" s="165">
        <f aca="true" t="shared" si="7" ref="K68:K73">K54</f>
        <v>78.11</v>
      </c>
      <c r="L68" s="165"/>
      <c r="M68" s="165"/>
      <c r="N68" s="165"/>
      <c r="O68" s="166">
        <f>+O66</f>
        <v>2.63</v>
      </c>
      <c r="P68" s="166"/>
      <c r="Q68" s="166"/>
      <c r="R68" s="166"/>
      <c r="S68" s="166"/>
      <c r="T68" s="165">
        <f t="shared" si="6"/>
        <v>205.43</v>
      </c>
      <c r="U68" s="165"/>
      <c r="V68" s="165"/>
      <c r="W68" s="165"/>
      <c r="X68" s="165"/>
      <c r="AG68" s="157">
        <f>T68+T69</f>
        <v>205.43</v>
      </c>
      <c r="AI68" s="15"/>
      <c r="AJ68" s="159">
        <v>844.99</v>
      </c>
      <c r="AL68" s="161">
        <f>AG68/AJ68</f>
        <v>0.243</v>
      </c>
    </row>
    <row r="69" spans="1:38" ht="12.75" customHeight="1" hidden="1">
      <c r="A69" s="132"/>
      <c r="B69" s="134"/>
      <c r="C69" s="171"/>
      <c r="D69" s="172"/>
      <c r="E69" s="172"/>
      <c r="F69" s="172"/>
      <c r="G69" s="173"/>
      <c r="H69" s="74" t="s">
        <v>10</v>
      </c>
      <c r="I69" s="163" t="s">
        <v>11</v>
      </c>
      <c r="J69" s="164"/>
      <c r="K69" s="165">
        <f t="shared" si="7"/>
        <v>2580.65</v>
      </c>
      <c r="L69" s="165"/>
      <c r="M69" s="165"/>
      <c r="N69" s="165"/>
      <c r="O69" s="166">
        <f>O68*O$19</f>
        <v>0</v>
      </c>
      <c r="P69" s="166"/>
      <c r="Q69" s="166"/>
      <c r="R69" s="166"/>
      <c r="S69" s="166"/>
      <c r="T69" s="165">
        <f t="shared" si="6"/>
        <v>0</v>
      </c>
      <c r="U69" s="165"/>
      <c r="V69" s="165"/>
      <c r="W69" s="165"/>
      <c r="X69" s="165"/>
      <c r="AG69" s="158"/>
      <c r="AI69" s="15"/>
      <c r="AJ69" s="160"/>
      <c r="AL69" s="162"/>
    </row>
    <row r="70" spans="1:38" ht="12.75" customHeight="1">
      <c r="A70" s="167" t="s">
        <v>7</v>
      </c>
      <c r="B70" s="131"/>
      <c r="C70" s="168" t="s">
        <v>86</v>
      </c>
      <c r="D70" s="169"/>
      <c r="E70" s="169"/>
      <c r="F70" s="169"/>
      <c r="G70" s="170"/>
      <c r="H70" s="74" t="s">
        <v>8</v>
      </c>
      <c r="I70" s="163" t="s">
        <v>9</v>
      </c>
      <c r="J70" s="164"/>
      <c r="K70" s="165">
        <f t="shared" si="7"/>
        <v>78.11</v>
      </c>
      <c r="L70" s="165"/>
      <c r="M70" s="165"/>
      <c r="N70" s="165"/>
      <c r="O70" s="225">
        <f>+O66</f>
        <v>2.63</v>
      </c>
      <c r="P70" s="225"/>
      <c r="Q70" s="225"/>
      <c r="R70" s="225"/>
      <c r="S70" s="225"/>
      <c r="T70" s="165">
        <f t="shared" si="6"/>
        <v>205.43</v>
      </c>
      <c r="U70" s="165"/>
      <c r="V70" s="165"/>
      <c r="W70" s="165"/>
      <c r="X70" s="165"/>
      <c r="AG70" s="157">
        <f>T70+T71</f>
        <v>670.98</v>
      </c>
      <c r="AI70" s="15"/>
      <c r="AJ70" s="159">
        <v>844.99</v>
      </c>
      <c r="AL70" s="161">
        <f>AG70/AJ70</f>
        <v>0.794</v>
      </c>
    </row>
    <row r="71" spans="1:38" ht="12.75" customHeight="1">
      <c r="A71" s="132"/>
      <c r="B71" s="134"/>
      <c r="C71" s="171"/>
      <c r="D71" s="172"/>
      <c r="E71" s="172"/>
      <c r="F71" s="172"/>
      <c r="G71" s="173"/>
      <c r="H71" s="74" t="s">
        <v>10</v>
      </c>
      <c r="I71" s="163" t="s">
        <v>11</v>
      </c>
      <c r="J71" s="164"/>
      <c r="K71" s="165">
        <f t="shared" si="7"/>
        <v>2580.65</v>
      </c>
      <c r="L71" s="165"/>
      <c r="M71" s="165"/>
      <c r="N71" s="165"/>
      <c r="O71" s="166">
        <f>O70*O$21</f>
        <v>0.1804</v>
      </c>
      <c r="P71" s="166"/>
      <c r="Q71" s="166"/>
      <c r="R71" s="166"/>
      <c r="S71" s="166"/>
      <c r="T71" s="165">
        <f t="shared" si="6"/>
        <v>465.55</v>
      </c>
      <c r="U71" s="165"/>
      <c r="V71" s="165"/>
      <c r="W71" s="165"/>
      <c r="X71" s="165"/>
      <c r="AG71" s="158"/>
      <c r="AI71" s="15"/>
      <c r="AJ71" s="160"/>
      <c r="AL71" s="162"/>
    </row>
    <row r="72" spans="1:38" ht="12.75" customHeight="1">
      <c r="A72" s="167" t="s">
        <v>7</v>
      </c>
      <c r="B72" s="131"/>
      <c r="C72" s="168" t="s">
        <v>87</v>
      </c>
      <c r="D72" s="169"/>
      <c r="E72" s="169"/>
      <c r="F72" s="169"/>
      <c r="G72" s="170"/>
      <c r="H72" s="74" t="s">
        <v>8</v>
      </c>
      <c r="I72" s="163" t="s">
        <v>9</v>
      </c>
      <c r="J72" s="164"/>
      <c r="K72" s="165">
        <f t="shared" si="7"/>
        <v>78.11</v>
      </c>
      <c r="L72" s="165"/>
      <c r="M72" s="165"/>
      <c r="N72" s="165"/>
      <c r="O72" s="165">
        <f>+O66</f>
        <v>2.63</v>
      </c>
      <c r="P72" s="165"/>
      <c r="Q72" s="165"/>
      <c r="R72" s="165"/>
      <c r="S72" s="165"/>
      <c r="T72" s="165">
        <f t="shared" si="6"/>
        <v>205.43</v>
      </c>
      <c r="U72" s="165"/>
      <c r="V72" s="165"/>
      <c r="W72" s="165"/>
      <c r="X72" s="165"/>
      <c r="AG72" s="157">
        <f>T72+T73</f>
        <v>636.4</v>
      </c>
      <c r="AI72" s="15"/>
      <c r="AJ72" s="159">
        <v>844.99</v>
      </c>
      <c r="AL72" s="161">
        <f>AG72/AJ72</f>
        <v>0.753</v>
      </c>
    </row>
    <row r="73" spans="1:38" ht="12.75" customHeight="1">
      <c r="A73" s="132"/>
      <c r="B73" s="134"/>
      <c r="C73" s="171"/>
      <c r="D73" s="172"/>
      <c r="E73" s="172"/>
      <c r="F73" s="172"/>
      <c r="G73" s="173"/>
      <c r="H73" s="74" t="s">
        <v>10</v>
      </c>
      <c r="I73" s="163" t="s">
        <v>11</v>
      </c>
      <c r="J73" s="164"/>
      <c r="K73" s="165">
        <f t="shared" si="7"/>
        <v>2580.65</v>
      </c>
      <c r="L73" s="165"/>
      <c r="M73" s="165"/>
      <c r="N73" s="165"/>
      <c r="O73" s="166">
        <f>O72*O$23</f>
        <v>0.167</v>
      </c>
      <c r="P73" s="166"/>
      <c r="Q73" s="166"/>
      <c r="R73" s="166"/>
      <c r="S73" s="166"/>
      <c r="T73" s="165">
        <f t="shared" si="6"/>
        <v>430.97</v>
      </c>
      <c r="U73" s="165"/>
      <c r="V73" s="165"/>
      <c r="W73" s="165"/>
      <c r="X73" s="165"/>
      <c r="AG73" s="158"/>
      <c r="AI73" s="15"/>
      <c r="AJ73" s="160"/>
      <c r="AL73" s="162"/>
    </row>
    <row r="74" spans="4:35" ht="12.75" hidden="1">
      <c r="D74" s="61"/>
      <c r="E74" s="61"/>
      <c r="F74" s="61"/>
      <c r="G74" s="61"/>
      <c r="H74" s="61"/>
      <c r="I74" s="61"/>
      <c r="J74" s="61"/>
      <c r="AI74" s="15"/>
    </row>
    <row r="75" spans="1:33" s="24" customFormat="1" ht="24.75" customHeight="1" hidden="1">
      <c r="A75" s="174" t="s">
        <v>44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</row>
    <row r="76" spans="1:35" ht="51" customHeight="1" hidden="1">
      <c r="A76" s="184" t="s">
        <v>4</v>
      </c>
      <c r="B76" s="185"/>
      <c r="C76" s="186" t="s">
        <v>28</v>
      </c>
      <c r="D76" s="187"/>
      <c r="E76" s="187"/>
      <c r="F76" s="187"/>
      <c r="G76" s="187"/>
      <c r="H76" s="188"/>
      <c r="I76" s="189" t="s">
        <v>5</v>
      </c>
      <c r="J76" s="189"/>
      <c r="K76" s="189" t="s">
        <v>29</v>
      </c>
      <c r="L76" s="189"/>
      <c r="M76" s="189"/>
      <c r="N76" s="189"/>
      <c r="O76" s="189" t="str">
        <f>+O64</f>
        <v>Норматив
 горячей воды
куб.м. ** Гкал/куб.м</v>
      </c>
      <c r="P76" s="189"/>
      <c r="Q76" s="189"/>
      <c r="R76" s="189"/>
      <c r="S76" s="189"/>
      <c r="T76" s="189" t="s">
        <v>6</v>
      </c>
      <c r="U76" s="189"/>
      <c r="V76" s="189"/>
      <c r="W76" s="189"/>
      <c r="X76" s="189"/>
      <c r="AI76" s="15"/>
    </row>
    <row r="77" spans="1:38" ht="12.75" customHeight="1" hidden="1">
      <c r="A77" s="176">
        <v>1</v>
      </c>
      <c r="B77" s="177"/>
      <c r="C77" s="176">
        <v>2</v>
      </c>
      <c r="D77" s="178"/>
      <c r="E77" s="178"/>
      <c r="F77" s="178"/>
      <c r="G77" s="178"/>
      <c r="H77" s="177"/>
      <c r="I77" s="179">
        <v>3</v>
      </c>
      <c r="J77" s="179"/>
      <c r="K77" s="179">
        <v>4</v>
      </c>
      <c r="L77" s="179"/>
      <c r="M77" s="179"/>
      <c r="N77" s="179"/>
      <c r="O77" s="179">
        <v>5</v>
      </c>
      <c r="P77" s="179"/>
      <c r="Q77" s="179"/>
      <c r="R77" s="179"/>
      <c r="S77" s="179"/>
      <c r="T77" s="179">
        <v>6</v>
      </c>
      <c r="U77" s="179"/>
      <c r="V77" s="179"/>
      <c r="W77" s="179"/>
      <c r="X77" s="179"/>
      <c r="AI77" s="15"/>
      <c r="AJ77" s="14"/>
      <c r="AL77" s="14"/>
    </row>
    <row r="78" spans="1:38" ht="12.75" customHeight="1" hidden="1">
      <c r="A78" s="167" t="s">
        <v>7</v>
      </c>
      <c r="B78" s="131"/>
      <c r="C78" s="168" t="s">
        <v>84</v>
      </c>
      <c r="D78" s="169"/>
      <c r="E78" s="169"/>
      <c r="F78" s="169"/>
      <c r="G78" s="170"/>
      <c r="H78" s="74" t="s">
        <v>8</v>
      </c>
      <c r="I78" s="163" t="s">
        <v>9</v>
      </c>
      <c r="J78" s="164"/>
      <c r="K78" s="165">
        <f>K20</f>
        <v>78.11</v>
      </c>
      <c r="L78" s="165"/>
      <c r="M78" s="165"/>
      <c r="N78" s="165"/>
      <c r="O78" s="175">
        <v>1.69</v>
      </c>
      <c r="P78" s="175"/>
      <c r="Q78" s="175"/>
      <c r="R78" s="175"/>
      <c r="S78" s="175"/>
      <c r="T78" s="165">
        <f aca="true" t="shared" si="8" ref="T78:T85">K78*O78</f>
        <v>132.01</v>
      </c>
      <c r="U78" s="165"/>
      <c r="V78" s="165"/>
      <c r="W78" s="165"/>
      <c r="X78" s="165"/>
      <c r="AG78" s="157">
        <f>T78+T79</f>
        <v>408.91</v>
      </c>
      <c r="AI78" s="15"/>
      <c r="AJ78" s="159">
        <v>609.59</v>
      </c>
      <c r="AL78" s="161">
        <f>AG78/AJ78</f>
        <v>0.671</v>
      </c>
    </row>
    <row r="79" spans="1:38" ht="12.75" customHeight="1" hidden="1">
      <c r="A79" s="132"/>
      <c r="B79" s="134"/>
      <c r="C79" s="171"/>
      <c r="D79" s="172"/>
      <c r="E79" s="172"/>
      <c r="F79" s="172"/>
      <c r="G79" s="173"/>
      <c r="H79" s="74" t="s">
        <v>10</v>
      </c>
      <c r="I79" s="163" t="s">
        <v>11</v>
      </c>
      <c r="J79" s="164"/>
      <c r="K79" s="165">
        <f>K21</f>
        <v>2580.65</v>
      </c>
      <c r="L79" s="165"/>
      <c r="M79" s="165"/>
      <c r="N79" s="165"/>
      <c r="O79" s="166">
        <f>O78*O$17</f>
        <v>0.1073</v>
      </c>
      <c r="P79" s="166"/>
      <c r="Q79" s="166"/>
      <c r="R79" s="166"/>
      <c r="S79" s="166"/>
      <c r="T79" s="165">
        <f t="shared" si="8"/>
        <v>276.9</v>
      </c>
      <c r="U79" s="165"/>
      <c r="V79" s="165"/>
      <c r="W79" s="165"/>
      <c r="X79" s="165"/>
      <c r="AG79" s="158"/>
      <c r="AI79" s="15"/>
      <c r="AJ79" s="160"/>
      <c r="AL79" s="162"/>
    </row>
    <row r="80" spans="1:38" ht="12.75" customHeight="1" hidden="1">
      <c r="A80" s="167" t="s">
        <v>7</v>
      </c>
      <c r="B80" s="131"/>
      <c r="C80" s="168" t="s">
        <v>85</v>
      </c>
      <c r="D80" s="169"/>
      <c r="E80" s="169"/>
      <c r="F80" s="169"/>
      <c r="G80" s="170"/>
      <c r="H80" s="74" t="s">
        <v>8</v>
      </c>
      <c r="I80" s="163" t="s">
        <v>9</v>
      </c>
      <c r="J80" s="164"/>
      <c r="K80" s="165">
        <f aca="true" t="shared" si="9" ref="K80:K85">K66</f>
        <v>78.11</v>
      </c>
      <c r="L80" s="165"/>
      <c r="M80" s="165"/>
      <c r="N80" s="165"/>
      <c r="O80" s="166">
        <f>+O78</f>
        <v>1.69</v>
      </c>
      <c r="P80" s="166"/>
      <c r="Q80" s="166"/>
      <c r="R80" s="166"/>
      <c r="S80" s="166"/>
      <c r="T80" s="165">
        <f t="shared" si="8"/>
        <v>132.01</v>
      </c>
      <c r="U80" s="165"/>
      <c r="V80" s="165"/>
      <c r="W80" s="165"/>
      <c r="X80" s="165"/>
      <c r="AG80" s="157">
        <f>T80+T81</f>
        <v>132.01</v>
      </c>
      <c r="AI80" s="15"/>
      <c r="AJ80" s="159">
        <v>844.99</v>
      </c>
      <c r="AL80" s="161">
        <f>AG80/AJ80</f>
        <v>0.156</v>
      </c>
    </row>
    <row r="81" spans="1:38" ht="12.75" customHeight="1" hidden="1">
      <c r="A81" s="132"/>
      <c r="B81" s="134"/>
      <c r="C81" s="171"/>
      <c r="D81" s="172"/>
      <c r="E81" s="172"/>
      <c r="F81" s="172"/>
      <c r="G81" s="173"/>
      <c r="H81" s="74" t="s">
        <v>10</v>
      </c>
      <c r="I81" s="163" t="s">
        <v>11</v>
      </c>
      <c r="J81" s="164"/>
      <c r="K81" s="165">
        <f t="shared" si="9"/>
        <v>2580.65</v>
      </c>
      <c r="L81" s="165"/>
      <c r="M81" s="165"/>
      <c r="N81" s="165"/>
      <c r="O81" s="166">
        <f>O80*O$19</f>
        <v>0</v>
      </c>
      <c r="P81" s="166"/>
      <c r="Q81" s="166"/>
      <c r="R81" s="166"/>
      <c r="S81" s="166"/>
      <c r="T81" s="165">
        <f t="shared" si="8"/>
        <v>0</v>
      </c>
      <c r="U81" s="165"/>
      <c r="V81" s="165"/>
      <c r="W81" s="165"/>
      <c r="X81" s="165"/>
      <c r="AG81" s="158"/>
      <c r="AI81" s="15"/>
      <c r="AJ81" s="160"/>
      <c r="AL81" s="162"/>
    </row>
    <row r="82" spans="1:38" ht="12.75" customHeight="1" hidden="1">
      <c r="A82" s="167" t="s">
        <v>7</v>
      </c>
      <c r="B82" s="131"/>
      <c r="C82" s="168" t="s">
        <v>86</v>
      </c>
      <c r="D82" s="169"/>
      <c r="E82" s="169"/>
      <c r="F82" s="169"/>
      <c r="G82" s="170"/>
      <c r="H82" s="74" t="s">
        <v>8</v>
      </c>
      <c r="I82" s="163" t="s">
        <v>9</v>
      </c>
      <c r="J82" s="164"/>
      <c r="K82" s="165">
        <f t="shared" si="9"/>
        <v>78.11</v>
      </c>
      <c r="L82" s="165"/>
      <c r="M82" s="165"/>
      <c r="N82" s="165"/>
      <c r="O82" s="166">
        <f>+O78</f>
        <v>1.69</v>
      </c>
      <c r="P82" s="166"/>
      <c r="Q82" s="166"/>
      <c r="R82" s="166"/>
      <c r="S82" s="166"/>
      <c r="T82" s="165">
        <f t="shared" si="8"/>
        <v>132.01</v>
      </c>
      <c r="U82" s="165"/>
      <c r="V82" s="165"/>
      <c r="W82" s="165"/>
      <c r="X82" s="165"/>
      <c r="AG82" s="157">
        <f>T82+T83</f>
        <v>431.11</v>
      </c>
      <c r="AI82" s="15"/>
      <c r="AJ82" s="159">
        <v>844.99</v>
      </c>
      <c r="AL82" s="161">
        <f>AG82/AJ82</f>
        <v>0.51</v>
      </c>
    </row>
    <row r="83" spans="1:38" ht="12.75" customHeight="1" hidden="1">
      <c r="A83" s="132"/>
      <c r="B83" s="134"/>
      <c r="C83" s="171"/>
      <c r="D83" s="172"/>
      <c r="E83" s="172"/>
      <c r="F83" s="172"/>
      <c r="G83" s="173"/>
      <c r="H83" s="74" t="s">
        <v>10</v>
      </c>
      <c r="I83" s="163" t="s">
        <v>11</v>
      </c>
      <c r="J83" s="164"/>
      <c r="K83" s="165">
        <f t="shared" si="9"/>
        <v>2580.65</v>
      </c>
      <c r="L83" s="165"/>
      <c r="M83" s="165"/>
      <c r="N83" s="165"/>
      <c r="O83" s="166">
        <f>O82*O$21</f>
        <v>0.1159</v>
      </c>
      <c r="P83" s="166"/>
      <c r="Q83" s="166"/>
      <c r="R83" s="166"/>
      <c r="S83" s="166"/>
      <c r="T83" s="165">
        <f t="shared" si="8"/>
        <v>299.1</v>
      </c>
      <c r="U83" s="165"/>
      <c r="V83" s="165"/>
      <c r="W83" s="165"/>
      <c r="X83" s="165"/>
      <c r="AG83" s="158"/>
      <c r="AI83" s="15"/>
      <c r="AJ83" s="160"/>
      <c r="AL83" s="162"/>
    </row>
    <row r="84" spans="1:38" ht="12.75" customHeight="1" hidden="1">
      <c r="A84" s="167" t="s">
        <v>7</v>
      </c>
      <c r="B84" s="131"/>
      <c r="C84" s="168" t="s">
        <v>87</v>
      </c>
      <c r="D84" s="169"/>
      <c r="E84" s="169"/>
      <c r="F84" s="169"/>
      <c r="G84" s="170"/>
      <c r="H84" s="74" t="s">
        <v>8</v>
      </c>
      <c r="I84" s="163" t="s">
        <v>9</v>
      </c>
      <c r="J84" s="164"/>
      <c r="K84" s="165">
        <f t="shared" si="9"/>
        <v>78.11</v>
      </c>
      <c r="L84" s="165"/>
      <c r="M84" s="165"/>
      <c r="N84" s="165"/>
      <c r="O84" s="166">
        <f>+O78</f>
        <v>1.69</v>
      </c>
      <c r="P84" s="166"/>
      <c r="Q84" s="166"/>
      <c r="R84" s="166"/>
      <c r="S84" s="166"/>
      <c r="T84" s="165">
        <f t="shared" si="8"/>
        <v>132.01</v>
      </c>
      <c r="U84" s="165"/>
      <c r="V84" s="165"/>
      <c r="W84" s="165"/>
      <c r="X84" s="165"/>
      <c r="AG84" s="157">
        <f>T84+T85</f>
        <v>408.91</v>
      </c>
      <c r="AI84" s="15"/>
      <c r="AJ84" s="159">
        <v>844.99</v>
      </c>
      <c r="AL84" s="161">
        <f>AG84/AJ84</f>
        <v>0.484</v>
      </c>
    </row>
    <row r="85" spans="1:38" ht="12.75" customHeight="1" hidden="1">
      <c r="A85" s="132"/>
      <c r="B85" s="134"/>
      <c r="C85" s="171"/>
      <c r="D85" s="172"/>
      <c r="E85" s="172"/>
      <c r="F85" s="172"/>
      <c r="G85" s="173"/>
      <c r="H85" s="74" t="s">
        <v>10</v>
      </c>
      <c r="I85" s="163" t="s">
        <v>11</v>
      </c>
      <c r="J85" s="164"/>
      <c r="K85" s="165">
        <f t="shared" si="9"/>
        <v>2580.65</v>
      </c>
      <c r="L85" s="165"/>
      <c r="M85" s="165"/>
      <c r="N85" s="165"/>
      <c r="O85" s="166">
        <f>O84*O$23</f>
        <v>0.1073</v>
      </c>
      <c r="P85" s="166"/>
      <c r="Q85" s="166"/>
      <c r="R85" s="166"/>
      <c r="S85" s="166"/>
      <c r="T85" s="165">
        <f t="shared" si="8"/>
        <v>276.9</v>
      </c>
      <c r="U85" s="165"/>
      <c r="V85" s="165"/>
      <c r="W85" s="165"/>
      <c r="X85" s="165"/>
      <c r="AG85" s="158"/>
      <c r="AI85" s="15"/>
      <c r="AJ85" s="160"/>
      <c r="AL85" s="162"/>
    </row>
    <row r="86" spans="4:35" ht="12.75" hidden="1">
      <c r="D86" s="61"/>
      <c r="E86" s="61"/>
      <c r="F86" s="61"/>
      <c r="G86" s="61"/>
      <c r="H86" s="61"/>
      <c r="I86" s="61"/>
      <c r="J86" s="61"/>
      <c r="AI86" s="15"/>
    </row>
    <row r="87" spans="1:33" s="24" customFormat="1" ht="25.5" customHeight="1" hidden="1">
      <c r="A87" s="174" t="s">
        <v>45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</row>
    <row r="88" spans="1:35" ht="51" customHeight="1" hidden="1">
      <c r="A88" s="184" t="s">
        <v>4</v>
      </c>
      <c r="B88" s="185"/>
      <c r="C88" s="186" t="s">
        <v>28</v>
      </c>
      <c r="D88" s="187"/>
      <c r="E88" s="187"/>
      <c r="F88" s="187"/>
      <c r="G88" s="187"/>
      <c r="H88" s="188"/>
      <c r="I88" s="189" t="s">
        <v>5</v>
      </c>
      <c r="J88" s="189"/>
      <c r="K88" s="189" t="s">
        <v>29</v>
      </c>
      <c r="L88" s="189"/>
      <c r="M88" s="189"/>
      <c r="N88" s="189"/>
      <c r="O88" s="189" t="str">
        <f>+O76</f>
        <v>Норматив
 горячей воды
куб.м. ** Гкал/куб.м</v>
      </c>
      <c r="P88" s="189"/>
      <c r="Q88" s="189"/>
      <c r="R88" s="189"/>
      <c r="S88" s="189"/>
      <c r="T88" s="189" t="s">
        <v>6</v>
      </c>
      <c r="U88" s="189"/>
      <c r="V88" s="189"/>
      <c r="W88" s="189"/>
      <c r="X88" s="189"/>
      <c r="AI88" s="15"/>
    </row>
    <row r="89" spans="1:38" ht="12.75" customHeight="1" hidden="1">
      <c r="A89" s="176">
        <v>1</v>
      </c>
      <c r="B89" s="177"/>
      <c r="C89" s="176">
        <v>2</v>
      </c>
      <c r="D89" s="178"/>
      <c r="E89" s="178"/>
      <c r="F89" s="178"/>
      <c r="G89" s="178"/>
      <c r="H89" s="177"/>
      <c r="I89" s="179">
        <v>3</v>
      </c>
      <c r="J89" s="179"/>
      <c r="K89" s="179">
        <v>4</v>
      </c>
      <c r="L89" s="179"/>
      <c r="M89" s="179"/>
      <c r="N89" s="179"/>
      <c r="O89" s="179">
        <v>5</v>
      </c>
      <c r="P89" s="179"/>
      <c r="Q89" s="179"/>
      <c r="R89" s="179"/>
      <c r="S89" s="179"/>
      <c r="T89" s="179">
        <v>6</v>
      </c>
      <c r="U89" s="179"/>
      <c r="V89" s="179"/>
      <c r="W89" s="179"/>
      <c r="X89" s="179"/>
      <c r="AI89" s="15"/>
      <c r="AJ89" s="14"/>
      <c r="AL89" s="14"/>
    </row>
    <row r="90" spans="1:38" ht="12.75" customHeight="1" hidden="1">
      <c r="A90" s="167" t="s">
        <v>7</v>
      </c>
      <c r="B90" s="131"/>
      <c r="C90" s="168" t="s">
        <v>84</v>
      </c>
      <c r="D90" s="169"/>
      <c r="E90" s="169"/>
      <c r="F90" s="169"/>
      <c r="G90" s="170"/>
      <c r="H90" s="74" t="s">
        <v>8</v>
      </c>
      <c r="I90" s="163" t="s">
        <v>9</v>
      </c>
      <c r="J90" s="164"/>
      <c r="K90" s="165">
        <f>K20</f>
        <v>78.11</v>
      </c>
      <c r="L90" s="165"/>
      <c r="M90" s="165"/>
      <c r="N90" s="165"/>
      <c r="O90" s="175">
        <v>1.24</v>
      </c>
      <c r="P90" s="175"/>
      <c r="Q90" s="175"/>
      <c r="R90" s="175"/>
      <c r="S90" s="175"/>
      <c r="T90" s="165">
        <f aca="true" t="shared" si="10" ref="T90:T97">K90*O90</f>
        <v>96.86</v>
      </c>
      <c r="U90" s="165"/>
      <c r="V90" s="165"/>
      <c r="W90" s="165"/>
      <c r="X90" s="165"/>
      <c r="AG90" s="157">
        <f>T90+T91</f>
        <v>299.96</v>
      </c>
      <c r="AI90" s="15"/>
      <c r="AJ90" s="159">
        <v>440.15</v>
      </c>
      <c r="AL90" s="161">
        <f>AG90/AJ90</f>
        <v>0.681</v>
      </c>
    </row>
    <row r="91" spans="1:38" ht="12.75" customHeight="1" hidden="1">
      <c r="A91" s="132"/>
      <c r="B91" s="134"/>
      <c r="C91" s="171"/>
      <c r="D91" s="172"/>
      <c r="E91" s="172"/>
      <c r="F91" s="172"/>
      <c r="G91" s="173"/>
      <c r="H91" s="74" t="s">
        <v>10</v>
      </c>
      <c r="I91" s="163" t="s">
        <v>11</v>
      </c>
      <c r="J91" s="164"/>
      <c r="K91" s="165">
        <f>K21</f>
        <v>2580.65</v>
      </c>
      <c r="L91" s="165"/>
      <c r="M91" s="165"/>
      <c r="N91" s="165"/>
      <c r="O91" s="166">
        <f>O90*O$17</f>
        <v>0.0787</v>
      </c>
      <c r="P91" s="166"/>
      <c r="Q91" s="166"/>
      <c r="R91" s="166"/>
      <c r="S91" s="166"/>
      <c r="T91" s="165">
        <f t="shared" si="10"/>
        <v>203.1</v>
      </c>
      <c r="U91" s="165"/>
      <c r="V91" s="165"/>
      <c r="W91" s="165"/>
      <c r="X91" s="165"/>
      <c r="AG91" s="158"/>
      <c r="AI91" s="15"/>
      <c r="AJ91" s="160"/>
      <c r="AL91" s="162"/>
    </row>
    <row r="92" spans="1:38" ht="12.75" customHeight="1" hidden="1">
      <c r="A92" s="167" t="s">
        <v>7</v>
      </c>
      <c r="B92" s="131"/>
      <c r="C92" s="168" t="s">
        <v>85</v>
      </c>
      <c r="D92" s="169"/>
      <c r="E92" s="169"/>
      <c r="F92" s="169"/>
      <c r="G92" s="170"/>
      <c r="H92" s="74" t="s">
        <v>8</v>
      </c>
      <c r="I92" s="163" t="s">
        <v>9</v>
      </c>
      <c r="J92" s="164"/>
      <c r="K92" s="165">
        <f aca="true" t="shared" si="11" ref="K92:K97">K78</f>
        <v>78.11</v>
      </c>
      <c r="L92" s="165"/>
      <c r="M92" s="165"/>
      <c r="N92" s="165"/>
      <c r="O92" s="166">
        <f>+O90</f>
        <v>1.24</v>
      </c>
      <c r="P92" s="166"/>
      <c r="Q92" s="166"/>
      <c r="R92" s="166"/>
      <c r="S92" s="166"/>
      <c r="T92" s="165">
        <f t="shared" si="10"/>
        <v>96.86</v>
      </c>
      <c r="U92" s="165"/>
      <c r="V92" s="165"/>
      <c r="W92" s="165"/>
      <c r="X92" s="165"/>
      <c r="AG92" s="157">
        <f>T92+T93</f>
        <v>96.86</v>
      </c>
      <c r="AI92" s="15"/>
      <c r="AJ92" s="159">
        <v>844.99</v>
      </c>
      <c r="AL92" s="161">
        <f>AG92/AJ92</f>
        <v>0.115</v>
      </c>
    </row>
    <row r="93" spans="1:38" ht="12.75" customHeight="1" hidden="1">
      <c r="A93" s="132"/>
      <c r="B93" s="134"/>
      <c r="C93" s="171"/>
      <c r="D93" s="172"/>
      <c r="E93" s="172"/>
      <c r="F93" s="172"/>
      <c r="G93" s="173"/>
      <c r="H93" s="74" t="s">
        <v>10</v>
      </c>
      <c r="I93" s="163" t="s">
        <v>11</v>
      </c>
      <c r="J93" s="164"/>
      <c r="K93" s="165">
        <f t="shared" si="11"/>
        <v>2580.65</v>
      </c>
      <c r="L93" s="165"/>
      <c r="M93" s="165"/>
      <c r="N93" s="165"/>
      <c r="O93" s="166">
        <f>O92*O$19</f>
        <v>0</v>
      </c>
      <c r="P93" s="166"/>
      <c r="Q93" s="166"/>
      <c r="R93" s="166"/>
      <c r="S93" s="166"/>
      <c r="T93" s="165">
        <f t="shared" si="10"/>
        <v>0</v>
      </c>
      <c r="U93" s="165"/>
      <c r="V93" s="165"/>
      <c r="W93" s="165"/>
      <c r="X93" s="165"/>
      <c r="AG93" s="158"/>
      <c r="AI93" s="15"/>
      <c r="AJ93" s="160"/>
      <c r="AL93" s="162"/>
    </row>
    <row r="94" spans="1:38" ht="12.75" customHeight="1" hidden="1">
      <c r="A94" s="167" t="s">
        <v>7</v>
      </c>
      <c r="B94" s="131"/>
      <c r="C94" s="168" t="s">
        <v>86</v>
      </c>
      <c r="D94" s="169"/>
      <c r="E94" s="169"/>
      <c r="F94" s="169"/>
      <c r="G94" s="170"/>
      <c r="H94" s="74" t="s">
        <v>8</v>
      </c>
      <c r="I94" s="163" t="s">
        <v>9</v>
      </c>
      <c r="J94" s="164"/>
      <c r="K94" s="165">
        <f t="shared" si="11"/>
        <v>78.11</v>
      </c>
      <c r="L94" s="165"/>
      <c r="M94" s="165"/>
      <c r="N94" s="165"/>
      <c r="O94" s="166">
        <f>+O90</f>
        <v>1.24</v>
      </c>
      <c r="P94" s="166"/>
      <c r="Q94" s="166"/>
      <c r="R94" s="166"/>
      <c r="S94" s="166"/>
      <c r="T94" s="165">
        <f t="shared" si="10"/>
        <v>96.86</v>
      </c>
      <c r="U94" s="165"/>
      <c r="V94" s="165"/>
      <c r="W94" s="165"/>
      <c r="X94" s="165"/>
      <c r="AG94" s="157">
        <f>T94+T95</f>
        <v>316.47</v>
      </c>
      <c r="AI94" s="15"/>
      <c r="AJ94" s="159">
        <v>844.99</v>
      </c>
      <c r="AL94" s="161">
        <f>AG94/AJ94</f>
        <v>0.375</v>
      </c>
    </row>
    <row r="95" spans="1:38" ht="12.75" customHeight="1" hidden="1">
      <c r="A95" s="132"/>
      <c r="B95" s="134"/>
      <c r="C95" s="171"/>
      <c r="D95" s="172"/>
      <c r="E95" s="172"/>
      <c r="F95" s="172"/>
      <c r="G95" s="173"/>
      <c r="H95" s="74" t="s">
        <v>10</v>
      </c>
      <c r="I95" s="163" t="s">
        <v>11</v>
      </c>
      <c r="J95" s="164"/>
      <c r="K95" s="165">
        <f t="shared" si="11"/>
        <v>2580.65</v>
      </c>
      <c r="L95" s="165"/>
      <c r="M95" s="165"/>
      <c r="N95" s="165"/>
      <c r="O95" s="166">
        <f>O94*O$21</f>
        <v>0.0851</v>
      </c>
      <c r="P95" s="166"/>
      <c r="Q95" s="166"/>
      <c r="R95" s="166"/>
      <c r="S95" s="166"/>
      <c r="T95" s="165">
        <f t="shared" si="10"/>
        <v>219.61</v>
      </c>
      <c r="U95" s="165"/>
      <c r="V95" s="165"/>
      <c r="W95" s="165"/>
      <c r="X95" s="165"/>
      <c r="AG95" s="158"/>
      <c r="AI95" s="15"/>
      <c r="AJ95" s="160"/>
      <c r="AL95" s="162"/>
    </row>
    <row r="96" spans="1:38" ht="12.75" customHeight="1" hidden="1">
      <c r="A96" s="167" t="s">
        <v>7</v>
      </c>
      <c r="B96" s="131"/>
      <c r="C96" s="168" t="s">
        <v>87</v>
      </c>
      <c r="D96" s="169"/>
      <c r="E96" s="169"/>
      <c r="F96" s="169"/>
      <c r="G96" s="170"/>
      <c r="H96" s="74" t="s">
        <v>8</v>
      </c>
      <c r="I96" s="163" t="s">
        <v>9</v>
      </c>
      <c r="J96" s="164"/>
      <c r="K96" s="165">
        <f t="shared" si="11"/>
        <v>78.11</v>
      </c>
      <c r="L96" s="165"/>
      <c r="M96" s="165"/>
      <c r="N96" s="165"/>
      <c r="O96" s="166">
        <f>+O90</f>
        <v>1.24</v>
      </c>
      <c r="P96" s="166"/>
      <c r="Q96" s="166"/>
      <c r="R96" s="166"/>
      <c r="S96" s="166"/>
      <c r="T96" s="165">
        <f t="shared" si="10"/>
        <v>96.86</v>
      </c>
      <c r="U96" s="165"/>
      <c r="V96" s="165"/>
      <c r="W96" s="165"/>
      <c r="X96" s="165"/>
      <c r="AG96" s="157">
        <f>T96+T97</f>
        <v>299.96</v>
      </c>
      <c r="AI96" s="15"/>
      <c r="AJ96" s="159">
        <v>844.99</v>
      </c>
      <c r="AL96" s="161">
        <f>AG96/AJ96</f>
        <v>0.355</v>
      </c>
    </row>
    <row r="97" spans="1:38" ht="12.75" customHeight="1" hidden="1">
      <c r="A97" s="132"/>
      <c r="B97" s="134"/>
      <c r="C97" s="171"/>
      <c r="D97" s="172"/>
      <c r="E97" s="172"/>
      <c r="F97" s="172"/>
      <c r="G97" s="173"/>
      <c r="H97" s="74" t="s">
        <v>10</v>
      </c>
      <c r="I97" s="163" t="s">
        <v>11</v>
      </c>
      <c r="J97" s="164"/>
      <c r="K97" s="165">
        <f t="shared" si="11"/>
        <v>2580.65</v>
      </c>
      <c r="L97" s="165"/>
      <c r="M97" s="165"/>
      <c r="N97" s="165"/>
      <c r="O97" s="166">
        <f>O96*O$23</f>
        <v>0.0787</v>
      </c>
      <c r="P97" s="166"/>
      <c r="Q97" s="166"/>
      <c r="R97" s="166"/>
      <c r="S97" s="166"/>
      <c r="T97" s="165">
        <f t="shared" si="10"/>
        <v>203.1</v>
      </c>
      <c r="U97" s="165"/>
      <c r="V97" s="165"/>
      <c r="W97" s="165"/>
      <c r="X97" s="165"/>
      <c r="AG97" s="158"/>
      <c r="AI97" s="15"/>
      <c r="AJ97" s="160"/>
      <c r="AL97" s="162"/>
    </row>
    <row r="98" spans="4:35" ht="12.75" hidden="1">
      <c r="D98" s="61"/>
      <c r="E98" s="61"/>
      <c r="F98" s="61"/>
      <c r="G98" s="61"/>
      <c r="H98" s="61"/>
      <c r="I98" s="61"/>
      <c r="J98" s="61"/>
      <c r="AI98" s="15"/>
    </row>
    <row r="99" spans="1:33" s="24" customFormat="1" ht="26.25" customHeight="1" hidden="1">
      <c r="A99" s="174" t="s">
        <v>46</v>
      </c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</row>
    <row r="100" spans="1:35" ht="51" customHeight="1" hidden="1">
      <c r="A100" s="184" t="s">
        <v>4</v>
      </c>
      <c r="B100" s="185"/>
      <c r="C100" s="186" t="s">
        <v>28</v>
      </c>
      <c r="D100" s="187"/>
      <c r="E100" s="187"/>
      <c r="F100" s="187"/>
      <c r="G100" s="187"/>
      <c r="H100" s="188"/>
      <c r="I100" s="189" t="s">
        <v>5</v>
      </c>
      <c r="J100" s="189"/>
      <c r="K100" s="189" t="s">
        <v>29</v>
      </c>
      <c r="L100" s="189"/>
      <c r="M100" s="189"/>
      <c r="N100" s="189"/>
      <c r="O100" s="189" t="str">
        <f>+O88</f>
        <v>Норматив
 горячей воды
куб.м. ** Гкал/куб.м</v>
      </c>
      <c r="P100" s="189"/>
      <c r="Q100" s="189"/>
      <c r="R100" s="189"/>
      <c r="S100" s="189"/>
      <c r="T100" s="189" t="s">
        <v>6</v>
      </c>
      <c r="U100" s="189"/>
      <c r="V100" s="189"/>
      <c r="W100" s="189"/>
      <c r="X100" s="189"/>
      <c r="AI100" s="15"/>
    </row>
    <row r="101" spans="1:38" ht="12.75" customHeight="1" hidden="1">
      <c r="A101" s="176">
        <v>1</v>
      </c>
      <c r="B101" s="177"/>
      <c r="C101" s="176">
        <v>2</v>
      </c>
      <c r="D101" s="178"/>
      <c r="E101" s="178"/>
      <c r="F101" s="178"/>
      <c r="G101" s="178"/>
      <c r="H101" s="177"/>
      <c r="I101" s="179">
        <v>3</v>
      </c>
      <c r="J101" s="179"/>
      <c r="K101" s="179">
        <v>4</v>
      </c>
      <c r="L101" s="179"/>
      <c r="M101" s="179"/>
      <c r="N101" s="179"/>
      <c r="O101" s="179">
        <v>5</v>
      </c>
      <c r="P101" s="179"/>
      <c r="Q101" s="179"/>
      <c r="R101" s="179"/>
      <c r="S101" s="179"/>
      <c r="T101" s="179">
        <v>6</v>
      </c>
      <c r="U101" s="179"/>
      <c r="V101" s="179"/>
      <c r="W101" s="179"/>
      <c r="X101" s="179"/>
      <c r="AI101" s="15"/>
      <c r="AJ101" s="14"/>
      <c r="AL101" s="14"/>
    </row>
    <row r="102" spans="1:38" ht="12.75" customHeight="1" hidden="1">
      <c r="A102" s="167" t="s">
        <v>7</v>
      </c>
      <c r="B102" s="131"/>
      <c r="C102" s="168" t="s">
        <v>84</v>
      </c>
      <c r="D102" s="169"/>
      <c r="E102" s="169"/>
      <c r="F102" s="169"/>
      <c r="G102" s="170"/>
      <c r="H102" s="74" t="s">
        <v>8</v>
      </c>
      <c r="I102" s="163" t="s">
        <v>9</v>
      </c>
      <c r="J102" s="164"/>
      <c r="K102" s="165">
        <f>K20</f>
        <v>78.11</v>
      </c>
      <c r="L102" s="165"/>
      <c r="M102" s="165"/>
      <c r="N102" s="165"/>
      <c r="O102" s="166">
        <v>0.77</v>
      </c>
      <c r="P102" s="166"/>
      <c r="Q102" s="166"/>
      <c r="R102" s="166"/>
      <c r="S102" s="166"/>
      <c r="T102" s="165">
        <f aca="true" t="shared" si="12" ref="T102:T109">K102*O102</f>
        <v>60.14</v>
      </c>
      <c r="U102" s="165"/>
      <c r="V102" s="165"/>
      <c r="W102" s="165"/>
      <c r="X102" s="165"/>
      <c r="AG102" s="157">
        <f>T102+T103</f>
        <v>186.33</v>
      </c>
      <c r="AI102" s="15"/>
      <c r="AJ102" s="159">
        <v>440.15</v>
      </c>
      <c r="AL102" s="161">
        <f>AG102/AJ102</f>
        <v>0.423</v>
      </c>
    </row>
    <row r="103" spans="1:38" ht="12.75" customHeight="1" hidden="1">
      <c r="A103" s="132"/>
      <c r="B103" s="134"/>
      <c r="C103" s="171"/>
      <c r="D103" s="172"/>
      <c r="E103" s="172"/>
      <c r="F103" s="172"/>
      <c r="G103" s="173"/>
      <c r="H103" s="74" t="s">
        <v>10</v>
      </c>
      <c r="I103" s="163" t="s">
        <v>11</v>
      </c>
      <c r="J103" s="164"/>
      <c r="K103" s="165">
        <f>K21</f>
        <v>2580.65</v>
      </c>
      <c r="L103" s="165"/>
      <c r="M103" s="165"/>
      <c r="N103" s="165"/>
      <c r="O103" s="166">
        <f>O102*O$17</f>
        <v>0.0489</v>
      </c>
      <c r="P103" s="166"/>
      <c r="Q103" s="166"/>
      <c r="R103" s="166"/>
      <c r="S103" s="166"/>
      <c r="T103" s="165">
        <f t="shared" si="12"/>
        <v>126.19</v>
      </c>
      <c r="U103" s="165"/>
      <c r="V103" s="165"/>
      <c r="W103" s="165"/>
      <c r="X103" s="165"/>
      <c r="AG103" s="158"/>
      <c r="AI103" s="15"/>
      <c r="AJ103" s="160"/>
      <c r="AL103" s="162"/>
    </row>
    <row r="104" spans="1:38" ht="12.75" customHeight="1" hidden="1">
      <c r="A104" s="167" t="s">
        <v>7</v>
      </c>
      <c r="B104" s="131"/>
      <c r="C104" s="168" t="s">
        <v>85</v>
      </c>
      <c r="D104" s="169"/>
      <c r="E104" s="169"/>
      <c r="F104" s="169"/>
      <c r="G104" s="170"/>
      <c r="H104" s="74" t="s">
        <v>8</v>
      </c>
      <c r="I104" s="163" t="s">
        <v>9</v>
      </c>
      <c r="J104" s="164"/>
      <c r="K104" s="165">
        <f aca="true" t="shared" si="13" ref="K104:K109">K90</f>
        <v>78.11</v>
      </c>
      <c r="L104" s="165"/>
      <c r="M104" s="165"/>
      <c r="N104" s="165"/>
      <c r="O104" s="166">
        <f>+O102</f>
        <v>0.77</v>
      </c>
      <c r="P104" s="166"/>
      <c r="Q104" s="166"/>
      <c r="R104" s="166"/>
      <c r="S104" s="166"/>
      <c r="T104" s="165">
        <f t="shared" si="12"/>
        <v>60.14</v>
      </c>
      <c r="U104" s="165"/>
      <c r="V104" s="165"/>
      <c r="W104" s="165"/>
      <c r="X104" s="165"/>
      <c r="AG104" s="157">
        <f>T104+T105</f>
        <v>60.14</v>
      </c>
      <c r="AI104" s="15"/>
      <c r="AJ104" s="159">
        <v>844.99</v>
      </c>
      <c r="AL104" s="161">
        <f>AG104/AJ104</f>
        <v>0.071</v>
      </c>
    </row>
    <row r="105" spans="1:38" ht="12.75" customHeight="1" hidden="1">
      <c r="A105" s="132"/>
      <c r="B105" s="134"/>
      <c r="C105" s="171"/>
      <c r="D105" s="172"/>
      <c r="E105" s="172"/>
      <c r="F105" s="172"/>
      <c r="G105" s="173"/>
      <c r="H105" s="74" t="s">
        <v>10</v>
      </c>
      <c r="I105" s="163" t="s">
        <v>11</v>
      </c>
      <c r="J105" s="164"/>
      <c r="K105" s="165">
        <f t="shared" si="13"/>
        <v>2580.65</v>
      </c>
      <c r="L105" s="165"/>
      <c r="M105" s="165"/>
      <c r="N105" s="165"/>
      <c r="O105" s="166">
        <f>O104*O$19</f>
        <v>0</v>
      </c>
      <c r="P105" s="166"/>
      <c r="Q105" s="166"/>
      <c r="R105" s="166"/>
      <c r="S105" s="166"/>
      <c r="T105" s="165">
        <f t="shared" si="12"/>
        <v>0</v>
      </c>
      <c r="U105" s="165"/>
      <c r="V105" s="165"/>
      <c r="W105" s="165"/>
      <c r="X105" s="165"/>
      <c r="AG105" s="158"/>
      <c r="AI105" s="15"/>
      <c r="AJ105" s="160"/>
      <c r="AL105" s="162"/>
    </row>
    <row r="106" spans="1:38" ht="12.75" customHeight="1" hidden="1">
      <c r="A106" s="167" t="s">
        <v>7</v>
      </c>
      <c r="B106" s="131"/>
      <c r="C106" s="168" t="s">
        <v>86</v>
      </c>
      <c r="D106" s="169"/>
      <c r="E106" s="169"/>
      <c r="F106" s="169"/>
      <c r="G106" s="170"/>
      <c r="H106" s="74" t="s">
        <v>8</v>
      </c>
      <c r="I106" s="163" t="s">
        <v>9</v>
      </c>
      <c r="J106" s="164"/>
      <c r="K106" s="165">
        <f t="shared" si="13"/>
        <v>78.11</v>
      </c>
      <c r="L106" s="165"/>
      <c r="M106" s="165"/>
      <c r="N106" s="165"/>
      <c r="O106" s="175">
        <f>+O102</f>
        <v>0.77</v>
      </c>
      <c r="P106" s="175"/>
      <c r="Q106" s="175"/>
      <c r="R106" s="175"/>
      <c r="S106" s="175"/>
      <c r="T106" s="165">
        <f t="shared" si="12"/>
        <v>60.14</v>
      </c>
      <c r="U106" s="165"/>
      <c r="V106" s="165"/>
      <c r="W106" s="165"/>
      <c r="X106" s="165"/>
      <c r="AG106" s="157">
        <f>T106+T107</f>
        <v>196.4</v>
      </c>
      <c r="AI106" s="15"/>
      <c r="AJ106" s="159">
        <v>844.99</v>
      </c>
      <c r="AL106" s="161">
        <f>AG106/AJ106</f>
        <v>0.232</v>
      </c>
    </row>
    <row r="107" spans="1:38" ht="12.75" customHeight="1" hidden="1">
      <c r="A107" s="132"/>
      <c r="B107" s="134"/>
      <c r="C107" s="171"/>
      <c r="D107" s="172"/>
      <c r="E107" s="172"/>
      <c r="F107" s="172"/>
      <c r="G107" s="173"/>
      <c r="H107" s="74" t="s">
        <v>10</v>
      </c>
      <c r="I107" s="163" t="s">
        <v>11</v>
      </c>
      <c r="J107" s="164"/>
      <c r="K107" s="165">
        <f t="shared" si="13"/>
        <v>2580.65</v>
      </c>
      <c r="L107" s="165"/>
      <c r="M107" s="165"/>
      <c r="N107" s="165"/>
      <c r="O107" s="166">
        <f>O106*O$21</f>
        <v>0.0528</v>
      </c>
      <c r="P107" s="166"/>
      <c r="Q107" s="166"/>
      <c r="R107" s="166"/>
      <c r="S107" s="166"/>
      <c r="T107" s="165">
        <f t="shared" si="12"/>
        <v>136.26</v>
      </c>
      <c r="U107" s="165"/>
      <c r="V107" s="165"/>
      <c r="W107" s="165"/>
      <c r="X107" s="165"/>
      <c r="AG107" s="158"/>
      <c r="AI107" s="15"/>
      <c r="AJ107" s="160"/>
      <c r="AL107" s="162"/>
    </row>
    <row r="108" spans="1:38" ht="12.75" customHeight="1" hidden="1">
      <c r="A108" s="167" t="s">
        <v>7</v>
      </c>
      <c r="B108" s="131"/>
      <c r="C108" s="168" t="s">
        <v>87</v>
      </c>
      <c r="D108" s="169"/>
      <c r="E108" s="169"/>
      <c r="F108" s="169"/>
      <c r="G108" s="170"/>
      <c r="H108" s="74" t="s">
        <v>8</v>
      </c>
      <c r="I108" s="163" t="s">
        <v>9</v>
      </c>
      <c r="J108" s="164"/>
      <c r="K108" s="165">
        <f t="shared" si="13"/>
        <v>78.11</v>
      </c>
      <c r="L108" s="165"/>
      <c r="M108" s="165"/>
      <c r="N108" s="165"/>
      <c r="O108" s="166">
        <f>+O102</f>
        <v>0.77</v>
      </c>
      <c r="P108" s="166"/>
      <c r="Q108" s="166"/>
      <c r="R108" s="166"/>
      <c r="S108" s="166"/>
      <c r="T108" s="165">
        <f t="shared" si="12"/>
        <v>60.14</v>
      </c>
      <c r="U108" s="165"/>
      <c r="V108" s="165"/>
      <c r="W108" s="165"/>
      <c r="X108" s="165"/>
      <c r="AG108" s="157">
        <f>T108+T109</f>
        <v>186.33</v>
      </c>
      <c r="AI108" s="15"/>
      <c r="AJ108" s="159">
        <v>844.99</v>
      </c>
      <c r="AL108" s="161">
        <f>AG108/AJ108</f>
        <v>0.221</v>
      </c>
    </row>
    <row r="109" spans="1:38" ht="12.75" customHeight="1" hidden="1">
      <c r="A109" s="132"/>
      <c r="B109" s="134"/>
      <c r="C109" s="171"/>
      <c r="D109" s="172"/>
      <c r="E109" s="172"/>
      <c r="F109" s="172"/>
      <c r="G109" s="173"/>
      <c r="H109" s="74" t="s">
        <v>10</v>
      </c>
      <c r="I109" s="163" t="s">
        <v>11</v>
      </c>
      <c r="J109" s="164"/>
      <c r="K109" s="165">
        <f t="shared" si="13"/>
        <v>2580.65</v>
      </c>
      <c r="L109" s="165"/>
      <c r="M109" s="165"/>
      <c r="N109" s="165"/>
      <c r="O109" s="166">
        <f>O108*O$23</f>
        <v>0.0489</v>
      </c>
      <c r="P109" s="166"/>
      <c r="Q109" s="166"/>
      <c r="R109" s="166"/>
      <c r="S109" s="166"/>
      <c r="T109" s="165">
        <f t="shared" si="12"/>
        <v>126.19</v>
      </c>
      <c r="U109" s="165"/>
      <c r="V109" s="165"/>
      <c r="W109" s="165"/>
      <c r="X109" s="165"/>
      <c r="AG109" s="158"/>
      <c r="AI109" s="15"/>
      <c r="AJ109" s="160"/>
      <c r="AL109" s="162"/>
    </row>
    <row r="110" spans="4:35" ht="12.75" hidden="1">
      <c r="D110" s="61"/>
      <c r="E110" s="61"/>
      <c r="F110" s="61"/>
      <c r="G110" s="61"/>
      <c r="H110" s="61"/>
      <c r="I110" s="61"/>
      <c r="J110" s="61"/>
      <c r="AI110" s="15"/>
    </row>
    <row r="111" spans="1:33" s="24" customFormat="1" ht="24.75" customHeight="1" hidden="1">
      <c r="A111" s="174" t="s">
        <v>47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</row>
    <row r="112" spans="1:35" ht="51" customHeight="1" hidden="1">
      <c r="A112" s="184" t="s">
        <v>4</v>
      </c>
      <c r="B112" s="185"/>
      <c r="C112" s="186" t="s">
        <v>28</v>
      </c>
      <c r="D112" s="187"/>
      <c r="E112" s="187"/>
      <c r="F112" s="187"/>
      <c r="G112" s="187"/>
      <c r="H112" s="188"/>
      <c r="I112" s="189" t="s">
        <v>5</v>
      </c>
      <c r="J112" s="189"/>
      <c r="K112" s="189" t="s">
        <v>29</v>
      </c>
      <c r="L112" s="189"/>
      <c r="M112" s="189"/>
      <c r="N112" s="189"/>
      <c r="O112" s="189" t="str">
        <f>+O100</f>
        <v>Норматив
 горячей воды
куб.м. ** Гкал/куб.м</v>
      </c>
      <c r="P112" s="189"/>
      <c r="Q112" s="189"/>
      <c r="R112" s="189"/>
      <c r="S112" s="189"/>
      <c r="T112" s="189" t="s">
        <v>6</v>
      </c>
      <c r="U112" s="189"/>
      <c r="V112" s="189"/>
      <c r="W112" s="189"/>
      <c r="X112" s="189"/>
      <c r="AI112" s="15"/>
    </row>
    <row r="113" spans="1:38" ht="12.75" customHeight="1" hidden="1">
      <c r="A113" s="176">
        <v>1</v>
      </c>
      <c r="B113" s="177"/>
      <c r="C113" s="176">
        <v>2</v>
      </c>
      <c r="D113" s="178"/>
      <c r="E113" s="178"/>
      <c r="F113" s="178"/>
      <c r="G113" s="178"/>
      <c r="H113" s="177"/>
      <c r="I113" s="179">
        <v>3</v>
      </c>
      <c r="J113" s="179"/>
      <c r="K113" s="179">
        <v>4</v>
      </c>
      <c r="L113" s="179"/>
      <c r="M113" s="179"/>
      <c r="N113" s="179"/>
      <c r="O113" s="179">
        <v>5</v>
      </c>
      <c r="P113" s="179"/>
      <c r="Q113" s="179"/>
      <c r="R113" s="179"/>
      <c r="S113" s="179"/>
      <c r="T113" s="179">
        <v>6</v>
      </c>
      <c r="U113" s="179"/>
      <c r="V113" s="179"/>
      <c r="W113" s="179"/>
      <c r="X113" s="179"/>
      <c r="AI113" s="15"/>
      <c r="AJ113" s="14"/>
      <c r="AL113" s="14"/>
    </row>
    <row r="114" spans="1:38" ht="12.75" customHeight="1" hidden="1">
      <c r="A114" s="167" t="s">
        <v>7</v>
      </c>
      <c r="B114" s="131"/>
      <c r="C114" s="168" t="s">
        <v>84</v>
      </c>
      <c r="D114" s="169"/>
      <c r="E114" s="169"/>
      <c r="F114" s="169"/>
      <c r="G114" s="170"/>
      <c r="H114" s="74" t="s">
        <v>8</v>
      </c>
      <c r="I114" s="163" t="s">
        <v>9</v>
      </c>
      <c r="J114" s="164"/>
      <c r="K114" s="165">
        <f>K20</f>
        <v>78.11</v>
      </c>
      <c r="L114" s="165"/>
      <c r="M114" s="165"/>
      <c r="N114" s="165"/>
      <c r="O114" s="166">
        <v>1.24</v>
      </c>
      <c r="P114" s="166"/>
      <c r="Q114" s="166"/>
      <c r="R114" s="166"/>
      <c r="S114" s="166"/>
      <c r="T114" s="165">
        <f aca="true" t="shared" si="14" ref="T114:T121">K114*O114</f>
        <v>96.86</v>
      </c>
      <c r="U114" s="165"/>
      <c r="V114" s="165"/>
      <c r="W114" s="165"/>
      <c r="X114" s="165"/>
      <c r="AG114" s="157">
        <f>T114+T115</f>
        <v>299.96</v>
      </c>
      <c r="AI114" s="15"/>
      <c r="AJ114" s="159">
        <v>155.6</v>
      </c>
      <c r="AL114" s="161">
        <f>AG114/AJ114</f>
        <v>1.928</v>
      </c>
    </row>
    <row r="115" spans="1:38" ht="12.75" customHeight="1" hidden="1">
      <c r="A115" s="132"/>
      <c r="B115" s="134"/>
      <c r="C115" s="171"/>
      <c r="D115" s="172"/>
      <c r="E115" s="172"/>
      <c r="F115" s="172"/>
      <c r="G115" s="173"/>
      <c r="H115" s="74" t="s">
        <v>10</v>
      </c>
      <c r="I115" s="163" t="s">
        <v>11</v>
      </c>
      <c r="J115" s="164"/>
      <c r="K115" s="165">
        <f>K21</f>
        <v>2580.65</v>
      </c>
      <c r="L115" s="165"/>
      <c r="M115" s="165"/>
      <c r="N115" s="165"/>
      <c r="O115" s="166">
        <f>O114*O$17</f>
        <v>0.0787</v>
      </c>
      <c r="P115" s="166"/>
      <c r="Q115" s="166"/>
      <c r="R115" s="166"/>
      <c r="S115" s="166"/>
      <c r="T115" s="165">
        <f t="shared" si="14"/>
        <v>203.1</v>
      </c>
      <c r="U115" s="165"/>
      <c r="V115" s="165"/>
      <c r="W115" s="165"/>
      <c r="X115" s="165"/>
      <c r="AG115" s="158"/>
      <c r="AI115" s="15"/>
      <c r="AJ115" s="160"/>
      <c r="AL115" s="162"/>
    </row>
    <row r="116" spans="1:38" ht="12.75" customHeight="1" hidden="1">
      <c r="A116" s="167" t="s">
        <v>7</v>
      </c>
      <c r="B116" s="131"/>
      <c r="C116" s="168" t="s">
        <v>85</v>
      </c>
      <c r="D116" s="169"/>
      <c r="E116" s="169"/>
      <c r="F116" s="169"/>
      <c r="G116" s="170"/>
      <c r="H116" s="74" t="s">
        <v>8</v>
      </c>
      <c r="I116" s="163" t="s">
        <v>9</v>
      </c>
      <c r="J116" s="164"/>
      <c r="K116" s="165">
        <f aca="true" t="shared" si="15" ref="K116:K121">K102</f>
        <v>78.11</v>
      </c>
      <c r="L116" s="165"/>
      <c r="M116" s="165"/>
      <c r="N116" s="165"/>
      <c r="O116" s="166">
        <f>+O114</f>
        <v>1.24</v>
      </c>
      <c r="P116" s="166"/>
      <c r="Q116" s="166"/>
      <c r="R116" s="166"/>
      <c r="S116" s="166"/>
      <c r="T116" s="165">
        <f t="shared" si="14"/>
        <v>96.86</v>
      </c>
      <c r="U116" s="165"/>
      <c r="V116" s="165"/>
      <c r="W116" s="165"/>
      <c r="X116" s="165"/>
      <c r="AG116" s="157">
        <f>T116+T117</f>
        <v>96.86</v>
      </c>
      <c r="AI116" s="15"/>
      <c r="AJ116" s="159">
        <v>844.99</v>
      </c>
      <c r="AL116" s="161">
        <f>AG116/AJ116</f>
        <v>0.115</v>
      </c>
    </row>
    <row r="117" spans="1:38" ht="12.75" customHeight="1" hidden="1">
      <c r="A117" s="132"/>
      <c r="B117" s="134"/>
      <c r="C117" s="171"/>
      <c r="D117" s="172"/>
      <c r="E117" s="172"/>
      <c r="F117" s="172"/>
      <c r="G117" s="173"/>
      <c r="H117" s="74" t="s">
        <v>10</v>
      </c>
      <c r="I117" s="163" t="s">
        <v>11</v>
      </c>
      <c r="J117" s="164"/>
      <c r="K117" s="165">
        <f t="shared" si="15"/>
        <v>2580.65</v>
      </c>
      <c r="L117" s="165"/>
      <c r="M117" s="165"/>
      <c r="N117" s="165"/>
      <c r="O117" s="166">
        <f>O116*O$19</f>
        <v>0</v>
      </c>
      <c r="P117" s="166"/>
      <c r="Q117" s="166"/>
      <c r="R117" s="166"/>
      <c r="S117" s="166"/>
      <c r="T117" s="165">
        <f t="shared" si="14"/>
        <v>0</v>
      </c>
      <c r="U117" s="165"/>
      <c r="V117" s="165"/>
      <c r="W117" s="165"/>
      <c r="X117" s="165"/>
      <c r="AG117" s="158"/>
      <c r="AI117" s="15"/>
      <c r="AJ117" s="160"/>
      <c r="AL117" s="162"/>
    </row>
    <row r="118" spans="1:38" ht="12.75" customHeight="1" hidden="1">
      <c r="A118" s="167" t="s">
        <v>7</v>
      </c>
      <c r="B118" s="131"/>
      <c r="C118" s="168" t="s">
        <v>86</v>
      </c>
      <c r="D118" s="169"/>
      <c r="E118" s="169"/>
      <c r="F118" s="169"/>
      <c r="G118" s="170"/>
      <c r="H118" s="74" t="s">
        <v>8</v>
      </c>
      <c r="I118" s="163" t="s">
        <v>9</v>
      </c>
      <c r="J118" s="164"/>
      <c r="K118" s="165">
        <f t="shared" si="15"/>
        <v>78.11</v>
      </c>
      <c r="L118" s="165"/>
      <c r="M118" s="165"/>
      <c r="N118" s="165"/>
      <c r="O118" s="175">
        <f>+O114</f>
        <v>1.24</v>
      </c>
      <c r="P118" s="175"/>
      <c r="Q118" s="175"/>
      <c r="R118" s="175"/>
      <c r="S118" s="175"/>
      <c r="T118" s="165">
        <f t="shared" si="14"/>
        <v>96.86</v>
      </c>
      <c r="U118" s="165"/>
      <c r="V118" s="165"/>
      <c r="W118" s="165"/>
      <c r="X118" s="165"/>
      <c r="AG118" s="157">
        <f>T118+T119</f>
        <v>316.47</v>
      </c>
      <c r="AI118" s="15"/>
      <c r="AJ118" s="159">
        <v>844.99</v>
      </c>
      <c r="AL118" s="161">
        <f>AG118/AJ118</f>
        <v>0.375</v>
      </c>
    </row>
    <row r="119" spans="1:38" ht="12.75" customHeight="1" hidden="1">
      <c r="A119" s="132"/>
      <c r="B119" s="134"/>
      <c r="C119" s="171"/>
      <c r="D119" s="172"/>
      <c r="E119" s="172"/>
      <c r="F119" s="172"/>
      <c r="G119" s="173"/>
      <c r="H119" s="74" t="s">
        <v>10</v>
      </c>
      <c r="I119" s="163" t="s">
        <v>11</v>
      </c>
      <c r="J119" s="164"/>
      <c r="K119" s="165">
        <f t="shared" si="15"/>
        <v>2580.65</v>
      </c>
      <c r="L119" s="165"/>
      <c r="M119" s="165"/>
      <c r="N119" s="165"/>
      <c r="O119" s="166">
        <f>O118*O$21</f>
        <v>0.0851</v>
      </c>
      <c r="P119" s="166"/>
      <c r="Q119" s="166"/>
      <c r="R119" s="166"/>
      <c r="S119" s="166"/>
      <c r="T119" s="165">
        <f t="shared" si="14"/>
        <v>219.61</v>
      </c>
      <c r="U119" s="165"/>
      <c r="V119" s="165"/>
      <c r="W119" s="165"/>
      <c r="X119" s="165"/>
      <c r="AG119" s="158"/>
      <c r="AI119" s="15"/>
      <c r="AJ119" s="160"/>
      <c r="AL119" s="162"/>
    </row>
    <row r="120" spans="1:38" ht="12.75" customHeight="1" hidden="1">
      <c r="A120" s="167" t="s">
        <v>7</v>
      </c>
      <c r="B120" s="131"/>
      <c r="C120" s="168" t="s">
        <v>87</v>
      </c>
      <c r="D120" s="169"/>
      <c r="E120" s="169"/>
      <c r="F120" s="169"/>
      <c r="G120" s="170"/>
      <c r="H120" s="74" t="s">
        <v>8</v>
      </c>
      <c r="I120" s="163" t="s">
        <v>9</v>
      </c>
      <c r="J120" s="164"/>
      <c r="K120" s="165">
        <f t="shared" si="15"/>
        <v>78.11</v>
      </c>
      <c r="L120" s="165"/>
      <c r="M120" s="165"/>
      <c r="N120" s="165"/>
      <c r="O120" s="166">
        <f>+O114</f>
        <v>1.24</v>
      </c>
      <c r="P120" s="166"/>
      <c r="Q120" s="166"/>
      <c r="R120" s="166"/>
      <c r="S120" s="166"/>
      <c r="T120" s="165">
        <f t="shared" si="14"/>
        <v>96.86</v>
      </c>
      <c r="U120" s="165"/>
      <c r="V120" s="165"/>
      <c r="W120" s="165"/>
      <c r="X120" s="165"/>
      <c r="AG120" s="157">
        <f>T120+T121</f>
        <v>299.96</v>
      </c>
      <c r="AI120" s="15"/>
      <c r="AJ120" s="159">
        <v>844.99</v>
      </c>
      <c r="AL120" s="161">
        <f>AG120/AJ120</f>
        <v>0.355</v>
      </c>
    </row>
    <row r="121" spans="1:38" ht="12.75" customHeight="1" hidden="1">
      <c r="A121" s="132"/>
      <c r="B121" s="134"/>
      <c r="C121" s="171"/>
      <c r="D121" s="172"/>
      <c r="E121" s="172"/>
      <c r="F121" s="172"/>
      <c r="G121" s="173"/>
      <c r="H121" s="74" t="s">
        <v>10</v>
      </c>
      <c r="I121" s="163" t="s">
        <v>11</v>
      </c>
      <c r="J121" s="164"/>
      <c r="K121" s="165">
        <f t="shared" si="15"/>
        <v>2580.65</v>
      </c>
      <c r="L121" s="165"/>
      <c r="M121" s="165"/>
      <c r="N121" s="165"/>
      <c r="O121" s="166">
        <f>O120*O$23</f>
        <v>0.0787</v>
      </c>
      <c r="P121" s="166"/>
      <c r="Q121" s="166"/>
      <c r="R121" s="166"/>
      <c r="S121" s="166"/>
      <c r="T121" s="165">
        <f t="shared" si="14"/>
        <v>203.1</v>
      </c>
      <c r="U121" s="165"/>
      <c r="V121" s="165"/>
      <c r="W121" s="165"/>
      <c r="X121" s="165"/>
      <c r="AG121" s="158"/>
      <c r="AI121" s="15"/>
      <c r="AJ121" s="160"/>
      <c r="AL121" s="162"/>
    </row>
    <row r="122" spans="4:35" ht="12.75" hidden="1">
      <c r="D122" s="61"/>
      <c r="E122" s="61"/>
      <c r="F122" s="61"/>
      <c r="G122" s="61"/>
      <c r="H122" s="61"/>
      <c r="I122" s="61"/>
      <c r="J122" s="61"/>
      <c r="AI122" s="15"/>
    </row>
    <row r="123" spans="1:33" s="24" customFormat="1" ht="22.5" customHeight="1">
      <c r="A123" s="174" t="s">
        <v>48</v>
      </c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</row>
    <row r="124" spans="1:35" ht="51" customHeight="1" hidden="1">
      <c r="A124" s="184" t="s">
        <v>4</v>
      </c>
      <c r="B124" s="185"/>
      <c r="C124" s="186" t="s">
        <v>28</v>
      </c>
      <c r="D124" s="187"/>
      <c r="E124" s="187"/>
      <c r="F124" s="187"/>
      <c r="G124" s="187"/>
      <c r="H124" s="188"/>
      <c r="I124" s="189" t="s">
        <v>5</v>
      </c>
      <c r="J124" s="189"/>
      <c r="K124" s="189" t="s">
        <v>29</v>
      </c>
      <c r="L124" s="189"/>
      <c r="M124" s="189"/>
      <c r="N124" s="189"/>
      <c r="O124" s="189" t="str">
        <f>+O112</f>
        <v>Норматив
 горячей воды
куб.м. ** Гкал/куб.м</v>
      </c>
      <c r="P124" s="189"/>
      <c r="Q124" s="189"/>
      <c r="R124" s="189"/>
      <c r="S124" s="189"/>
      <c r="T124" s="189" t="s">
        <v>6</v>
      </c>
      <c r="U124" s="189"/>
      <c r="V124" s="189"/>
      <c r="W124" s="189"/>
      <c r="X124" s="189"/>
      <c r="AI124" s="15"/>
    </row>
    <row r="125" spans="1:38" ht="12.75" customHeight="1" hidden="1">
      <c r="A125" s="176">
        <v>1</v>
      </c>
      <c r="B125" s="177"/>
      <c r="C125" s="176">
        <v>2</v>
      </c>
      <c r="D125" s="178"/>
      <c r="E125" s="178"/>
      <c r="F125" s="178"/>
      <c r="G125" s="178"/>
      <c r="H125" s="177"/>
      <c r="I125" s="179">
        <v>3</v>
      </c>
      <c r="J125" s="179"/>
      <c r="K125" s="179">
        <v>4</v>
      </c>
      <c r="L125" s="179"/>
      <c r="M125" s="179"/>
      <c r="N125" s="179"/>
      <c r="O125" s="179">
        <v>5</v>
      </c>
      <c r="P125" s="179"/>
      <c r="Q125" s="179"/>
      <c r="R125" s="179"/>
      <c r="S125" s="179"/>
      <c r="T125" s="179">
        <v>6</v>
      </c>
      <c r="U125" s="179"/>
      <c r="V125" s="179"/>
      <c r="W125" s="179"/>
      <c r="X125" s="179"/>
      <c r="AI125" s="15"/>
      <c r="AJ125" s="14"/>
      <c r="AL125" s="14"/>
    </row>
    <row r="126" spans="1:38" ht="12.75" customHeight="1" hidden="1">
      <c r="A126" s="167" t="s">
        <v>7</v>
      </c>
      <c r="B126" s="131"/>
      <c r="C126" s="168" t="s">
        <v>84</v>
      </c>
      <c r="D126" s="169"/>
      <c r="E126" s="169"/>
      <c r="F126" s="169"/>
      <c r="G126" s="170"/>
      <c r="H126" s="74" t="s">
        <v>8</v>
      </c>
      <c r="I126" s="163" t="s">
        <v>9</v>
      </c>
      <c r="J126" s="164"/>
      <c r="K126" s="165">
        <f>K20</f>
        <v>78.11</v>
      </c>
      <c r="L126" s="165"/>
      <c r="M126" s="165"/>
      <c r="N126" s="165"/>
      <c r="O126" s="166">
        <v>0.55</v>
      </c>
      <c r="P126" s="166"/>
      <c r="Q126" s="166"/>
      <c r="R126" s="166"/>
      <c r="S126" s="166"/>
      <c r="T126" s="165">
        <f aca="true" t="shared" si="16" ref="T126:T133">K126*O126</f>
        <v>42.96</v>
      </c>
      <c r="U126" s="165"/>
      <c r="V126" s="165"/>
      <c r="W126" s="165"/>
      <c r="X126" s="165"/>
      <c r="AG126" s="157">
        <f>T126+T127</f>
        <v>133.02</v>
      </c>
      <c r="AI126" s="15"/>
      <c r="AJ126" s="159">
        <v>155.6</v>
      </c>
      <c r="AL126" s="161">
        <f>AG126/AJ126</f>
        <v>0.855</v>
      </c>
    </row>
    <row r="127" spans="1:38" ht="12.75" customHeight="1" hidden="1">
      <c r="A127" s="132"/>
      <c r="B127" s="134"/>
      <c r="C127" s="171"/>
      <c r="D127" s="172"/>
      <c r="E127" s="172"/>
      <c r="F127" s="172"/>
      <c r="G127" s="173"/>
      <c r="H127" s="74" t="s">
        <v>10</v>
      </c>
      <c r="I127" s="163" t="s">
        <v>11</v>
      </c>
      <c r="J127" s="164"/>
      <c r="K127" s="165">
        <f>K21</f>
        <v>2580.65</v>
      </c>
      <c r="L127" s="165"/>
      <c r="M127" s="165"/>
      <c r="N127" s="165"/>
      <c r="O127" s="166">
        <f>O126*O$17</f>
        <v>0.0349</v>
      </c>
      <c r="P127" s="166"/>
      <c r="Q127" s="166"/>
      <c r="R127" s="166"/>
      <c r="S127" s="166"/>
      <c r="T127" s="165">
        <f t="shared" si="16"/>
        <v>90.06</v>
      </c>
      <c r="U127" s="165"/>
      <c r="V127" s="165"/>
      <c r="W127" s="165"/>
      <c r="X127" s="165"/>
      <c r="AG127" s="158"/>
      <c r="AI127" s="15"/>
      <c r="AJ127" s="160"/>
      <c r="AL127" s="162"/>
    </row>
    <row r="128" spans="1:38" ht="12.75" customHeight="1" hidden="1">
      <c r="A128" s="167" t="s">
        <v>7</v>
      </c>
      <c r="B128" s="131"/>
      <c r="C128" s="168" t="s">
        <v>85</v>
      </c>
      <c r="D128" s="169"/>
      <c r="E128" s="169"/>
      <c r="F128" s="169"/>
      <c r="G128" s="170"/>
      <c r="H128" s="74" t="s">
        <v>8</v>
      </c>
      <c r="I128" s="163" t="s">
        <v>9</v>
      </c>
      <c r="J128" s="164"/>
      <c r="K128" s="165">
        <f aca="true" t="shared" si="17" ref="K128:K133">K114</f>
        <v>78.11</v>
      </c>
      <c r="L128" s="165"/>
      <c r="M128" s="165"/>
      <c r="N128" s="165"/>
      <c r="O128" s="166">
        <f>+O126</f>
        <v>0.55</v>
      </c>
      <c r="P128" s="166"/>
      <c r="Q128" s="166"/>
      <c r="R128" s="166"/>
      <c r="S128" s="166"/>
      <c r="T128" s="165">
        <f t="shared" si="16"/>
        <v>42.96</v>
      </c>
      <c r="U128" s="165"/>
      <c r="V128" s="165"/>
      <c r="W128" s="165"/>
      <c r="X128" s="165"/>
      <c r="AG128" s="157">
        <f>T128+T129</f>
        <v>42.96</v>
      </c>
      <c r="AI128" s="15"/>
      <c r="AJ128" s="159">
        <v>844.99</v>
      </c>
      <c r="AL128" s="161">
        <f>AG128/AJ128</f>
        <v>0.051</v>
      </c>
    </row>
    <row r="129" spans="1:38" ht="12.75" customHeight="1" hidden="1">
      <c r="A129" s="132"/>
      <c r="B129" s="134"/>
      <c r="C129" s="171"/>
      <c r="D129" s="172"/>
      <c r="E129" s="172"/>
      <c r="F129" s="172"/>
      <c r="G129" s="173"/>
      <c r="H129" s="74" t="s">
        <v>10</v>
      </c>
      <c r="I129" s="163" t="s">
        <v>11</v>
      </c>
      <c r="J129" s="164"/>
      <c r="K129" s="165">
        <f t="shared" si="17"/>
        <v>2580.65</v>
      </c>
      <c r="L129" s="165"/>
      <c r="M129" s="165"/>
      <c r="N129" s="165"/>
      <c r="O129" s="166">
        <f>O128*O$19</f>
        <v>0</v>
      </c>
      <c r="P129" s="166"/>
      <c r="Q129" s="166"/>
      <c r="R129" s="166"/>
      <c r="S129" s="166"/>
      <c r="T129" s="165">
        <f t="shared" si="16"/>
        <v>0</v>
      </c>
      <c r="U129" s="165"/>
      <c r="V129" s="165"/>
      <c r="W129" s="165"/>
      <c r="X129" s="165"/>
      <c r="AG129" s="158"/>
      <c r="AI129" s="15"/>
      <c r="AJ129" s="160"/>
      <c r="AL129" s="162"/>
    </row>
    <row r="130" spans="1:38" ht="12.75" customHeight="1">
      <c r="A130" s="167" t="s">
        <v>7</v>
      </c>
      <c r="B130" s="131"/>
      <c r="C130" s="168" t="s">
        <v>86</v>
      </c>
      <c r="D130" s="169"/>
      <c r="E130" s="169"/>
      <c r="F130" s="169"/>
      <c r="G130" s="170"/>
      <c r="H130" s="74" t="s">
        <v>8</v>
      </c>
      <c r="I130" s="163" t="s">
        <v>9</v>
      </c>
      <c r="J130" s="164"/>
      <c r="K130" s="165">
        <f t="shared" si="17"/>
        <v>78.11</v>
      </c>
      <c r="L130" s="165"/>
      <c r="M130" s="165"/>
      <c r="N130" s="165"/>
      <c r="O130" s="225">
        <f>+O126</f>
        <v>0.55</v>
      </c>
      <c r="P130" s="225"/>
      <c r="Q130" s="225"/>
      <c r="R130" s="225"/>
      <c r="S130" s="225"/>
      <c r="T130" s="165">
        <f t="shared" si="16"/>
        <v>42.96</v>
      </c>
      <c r="U130" s="165"/>
      <c r="V130" s="165"/>
      <c r="W130" s="165"/>
      <c r="X130" s="165"/>
      <c r="AG130" s="157">
        <f>T130+T131</f>
        <v>140.25</v>
      </c>
      <c r="AI130" s="15"/>
      <c r="AJ130" s="159">
        <v>844.99</v>
      </c>
      <c r="AL130" s="161">
        <f>AG130/AJ130</f>
        <v>0.166</v>
      </c>
    </row>
    <row r="131" spans="1:38" ht="12.75" customHeight="1">
      <c r="A131" s="132"/>
      <c r="B131" s="134"/>
      <c r="C131" s="171"/>
      <c r="D131" s="172"/>
      <c r="E131" s="172"/>
      <c r="F131" s="172"/>
      <c r="G131" s="173"/>
      <c r="H131" s="74" t="s">
        <v>10</v>
      </c>
      <c r="I131" s="163" t="s">
        <v>11</v>
      </c>
      <c r="J131" s="164"/>
      <c r="K131" s="165">
        <f t="shared" si="17"/>
        <v>2580.65</v>
      </c>
      <c r="L131" s="165"/>
      <c r="M131" s="165"/>
      <c r="N131" s="165"/>
      <c r="O131" s="166">
        <f>O130*O$21</f>
        <v>0.0377</v>
      </c>
      <c r="P131" s="166"/>
      <c r="Q131" s="166"/>
      <c r="R131" s="166"/>
      <c r="S131" s="166"/>
      <c r="T131" s="165">
        <f t="shared" si="16"/>
        <v>97.29</v>
      </c>
      <c r="U131" s="165"/>
      <c r="V131" s="165"/>
      <c r="W131" s="165"/>
      <c r="X131" s="165"/>
      <c r="AG131" s="158"/>
      <c r="AI131" s="15"/>
      <c r="AJ131" s="160"/>
      <c r="AL131" s="162"/>
    </row>
    <row r="132" spans="1:38" ht="12.75" customHeight="1">
      <c r="A132" s="167" t="s">
        <v>7</v>
      </c>
      <c r="B132" s="131"/>
      <c r="C132" s="168" t="s">
        <v>87</v>
      </c>
      <c r="D132" s="169"/>
      <c r="E132" s="169"/>
      <c r="F132" s="169"/>
      <c r="G132" s="170"/>
      <c r="H132" s="74" t="s">
        <v>8</v>
      </c>
      <c r="I132" s="163" t="s">
        <v>9</v>
      </c>
      <c r="J132" s="164"/>
      <c r="K132" s="165">
        <f t="shared" si="17"/>
        <v>78.11</v>
      </c>
      <c r="L132" s="165"/>
      <c r="M132" s="165"/>
      <c r="N132" s="165"/>
      <c r="O132" s="165">
        <f>+O126</f>
        <v>0.55</v>
      </c>
      <c r="P132" s="165"/>
      <c r="Q132" s="165"/>
      <c r="R132" s="165"/>
      <c r="S132" s="165"/>
      <c r="T132" s="165">
        <f t="shared" si="16"/>
        <v>42.96</v>
      </c>
      <c r="U132" s="165"/>
      <c r="V132" s="165"/>
      <c r="W132" s="165"/>
      <c r="X132" s="165"/>
      <c r="AG132" s="157">
        <f>T132+T133</f>
        <v>133.02</v>
      </c>
      <c r="AI132" s="15"/>
      <c r="AJ132" s="159">
        <v>844.99</v>
      </c>
      <c r="AL132" s="161">
        <f>AG132/AJ132</f>
        <v>0.157</v>
      </c>
    </row>
    <row r="133" spans="1:38" ht="12.75" customHeight="1">
      <c r="A133" s="132"/>
      <c r="B133" s="134"/>
      <c r="C133" s="171"/>
      <c r="D133" s="172"/>
      <c r="E133" s="172"/>
      <c r="F133" s="172"/>
      <c r="G133" s="173"/>
      <c r="H133" s="74" t="s">
        <v>10</v>
      </c>
      <c r="I133" s="163" t="s">
        <v>11</v>
      </c>
      <c r="J133" s="164"/>
      <c r="K133" s="165">
        <f t="shared" si="17"/>
        <v>2580.65</v>
      </c>
      <c r="L133" s="165"/>
      <c r="M133" s="165"/>
      <c r="N133" s="165"/>
      <c r="O133" s="166">
        <f>O132*O$23</f>
        <v>0.0349</v>
      </c>
      <c r="P133" s="166"/>
      <c r="Q133" s="166"/>
      <c r="R133" s="166"/>
      <c r="S133" s="166"/>
      <c r="T133" s="165">
        <f t="shared" si="16"/>
        <v>90.06</v>
      </c>
      <c r="U133" s="165"/>
      <c r="V133" s="165"/>
      <c r="W133" s="165"/>
      <c r="X133" s="165"/>
      <c r="AG133" s="158"/>
      <c r="AI133" s="15"/>
      <c r="AJ133" s="160"/>
      <c r="AL133" s="162"/>
    </row>
    <row r="134" spans="4:35" ht="12.75" hidden="1">
      <c r="D134" s="61"/>
      <c r="E134" s="61"/>
      <c r="F134" s="61"/>
      <c r="G134" s="61"/>
      <c r="H134" s="61"/>
      <c r="I134" s="61"/>
      <c r="J134" s="61"/>
      <c r="AI134" s="15"/>
    </row>
    <row r="135" spans="1:33" s="24" customFormat="1" ht="25.5" customHeight="1">
      <c r="A135" s="174" t="s">
        <v>49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</row>
    <row r="136" spans="1:35" ht="51" customHeight="1" hidden="1">
      <c r="A136" s="184" t="s">
        <v>4</v>
      </c>
      <c r="B136" s="185"/>
      <c r="C136" s="186" t="s">
        <v>28</v>
      </c>
      <c r="D136" s="187"/>
      <c r="E136" s="187"/>
      <c r="F136" s="187"/>
      <c r="G136" s="187"/>
      <c r="H136" s="188"/>
      <c r="I136" s="189" t="s">
        <v>5</v>
      </c>
      <c r="J136" s="189"/>
      <c r="K136" s="189" t="s">
        <v>29</v>
      </c>
      <c r="L136" s="189"/>
      <c r="M136" s="189"/>
      <c r="N136" s="189"/>
      <c r="O136" s="189" t="str">
        <f>+O124</f>
        <v>Норматив
 горячей воды
куб.м. ** Гкал/куб.м</v>
      </c>
      <c r="P136" s="189"/>
      <c r="Q136" s="189"/>
      <c r="R136" s="189"/>
      <c r="S136" s="189"/>
      <c r="T136" s="189" t="s">
        <v>6</v>
      </c>
      <c r="U136" s="189"/>
      <c r="V136" s="189"/>
      <c r="W136" s="189"/>
      <c r="X136" s="189"/>
      <c r="AI136" s="15"/>
    </row>
    <row r="137" spans="1:38" ht="12.75" customHeight="1" hidden="1">
      <c r="A137" s="176">
        <v>1</v>
      </c>
      <c r="B137" s="177"/>
      <c r="C137" s="176">
        <v>2</v>
      </c>
      <c r="D137" s="178"/>
      <c r="E137" s="178"/>
      <c r="F137" s="178"/>
      <c r="G137" s="178"/>
      <c r="H137" s="177"/>
      <c r="I137" s="179">
        <v>3</v>
      </c>
      <c r="J137" s="179"/>
      <c r="K137" s="179">
        <v>4</v>
      </c>
      <c r="L137" s="179"/>
      <c r="M137" s="179"/>
      <c r="N137" s="179"/>
      <c r="O137" s="179">
        <v>5</v>
      </c>
      <c r="P137" s="179"/>
      <c r="Q137" s="179"/>
      <c r="R137" s="179"/>
      <c r="S137" s="179"/>
      <c r="T137" s="179">
        <v>6</v>
      </c>
      <c r="U137" s="179"/>
      <c r="V137" s="179"/>
      <c r="W137" s="179"/>
      <c r="X137" s="179"/>
      <c r="AI137" s="15"/>
      <c r="AJ137" s="14"/>
      <c r="AL137" s="14"/>
    </row>
    <row r="138" spans="1:38" ht="12.75" customHeight="1" hidden="1">
      <c r="A138" s="167" t="s">
        <v>7</v>
      </c>
      <c r="B138" s="131"/>
      <c r="C138" s="168" t="s">
        <v>84</v>
      </c>
      <c r="D138" s="169"/>
      <c r="E138" s="169"/>
      <c r="F138" s="169"/>
      <c r="G138" s="170"/>
      <c r="H138" s="74" t="s">
        <v>8</v>
      </c>
      <c r="I138" s="163" t="s">
        <v>9</v>
      </c>
      <c r="J138" s="164"/>
      <c r="K138" s="190">
        <f>K20</f>
        <v>78.11</v>
      </c>
      <c r="L138" s="191"/>
      <c r="M138" s="191"/>
      <c r="N138" s="192"/>
      <c r="O138" s="193">
        <v>1.91</v>
      </c>
      <c r="P138" s="194"/>
      <c r="Q138" s="194"/>
      <c r="R138" s="194"/>
      <c r="S138" s="195"/>
      <c r="T138" s="190">
        <f aca="true" t="shared" si="18" ref="T138:T145">K138*O138</f>
        <v>149.19</v>
      </c>
      <c r="U138" s="191"/>
      <c r="V138" s="191"/>
      <c r="W138" s="191"/>
      <c r="X138" s="192"/>
      <c r="AG138" s="157">
        <f>T138+T139</f>
        <v>462.22</v>
      </c>
      <c r="AI138" s="15"/>
      <c r="AJ138" s="159">
        <v>375.04</v>
      </c>
      <c r="AL138" s="161">
        <f>AG138/AJ138</f>
        <v>1.232</v>
      </c>
    </row>
    <row r="139" spans="1:38" ht="12.75" customHeight="1" hidden="1">
      <c r="A139" s="132"/>
      <c r="B139" s="134"/>
      <c r="C139" s="171"/>
      <c r="D139" s="172"/>
      <c r="E139" s="172"/>
      <c r="F139" s="172"/>
      <c r="G139" s="173"/>
      <c r="H139" s="74" t="s">
        <v>10</v>
      </c>
      <c r="I139" s="163" t="s">
        <v>11</v>
      </c>
      <c r="J139" s="164"/>
      <c r="K139" s="190">
        <f>K21</f>
        <v>2580.65</v>
      </c>
      <c r="L139" s="191"/>
      <c r="M139" s="191"/>
      <c r="N139" s="192"/>
      <c r="O139" s="166">
        <f>O138*O$17</f>
        <v>0.1213</v>
      </c>
      <c r="P139" s="166"/>
      <c r="Q139" s="166"/>
      <c r="R139" s="166"/>
      <c r="S139" s="166"/>
      <c r="T139" s="190">
        <f t="shared" si="18"/>
        <v>313.03</v>
      </c>
      <c r="U139" s="191"/>
      <c r="V139" s="191"/>
      <c r="W139" s="191"/>
      <c r="X139" s="192"/>
      <c r="AG139" s="158"/>
      <c r="AI139" s="15"/>
      <c r="AJ139" s="160"/>
      <c r="AL139" s="162"/>
    </row>
    <row r="140" spans="1:38" ht="12.75" customHeight="1" hidden="1">
      <c r="A140" s="167" t="s">
        <v>7</v>
      </c>
      <c r="B140" s="131"/>
      <c r="C140" s="168" t="s">
        <v>85</v>
      </c>
      <c r="D140" s="169"/>
      <c r="E140" s="169"/>
      <c r="F140" s="169"/>
      <c r="G140" s="170"/>
      <c r="H140" s="74" t="s">
        <v>8</v>
      </c>
      <c r="I140" s="163" t="s">
        <v>9</v>
      </c>
      <c r="J140" s="164"/>
      <c r="K140" s="165">
        <f aca="true" t="shared" si="19" ref="K140:K145">K126</f>
        <v>78.11</v>
      </c>
      <c r="L140" s="165"/>
      <c r="M140" s="165"/>
      <c r="N140" s="165"/>
      <c r="O140" s="166">
        <f>+O138</f>
        <v>1.91</v>
      </c>
      <c r="P140" s="166"/>
      <c r="Q140" s="166"/>
      <c r="R140" s="166"/>
      <c r="S140" s="166"/>
      <c r="T140" s="165">
        <f t="shared" si="18"/>
        <v>149.19</v>
      </c>
      <c r="U140" s="165"/>
      <c r="V140" s="165"/>
      <c r="W140" s="165"/>
      <c r="X140" s="165"/>
      <c r="AG140" s="157">
        <f>T140+T141</f>
        <v>149.19</v>
      </c>
      <c r="AI140" s="15"/>
      <c r="AJ140" s="159">
        <v>844.99</v>
      </c>
      <c r="AL140" s="161">
        <f>AG140/AJ140</f>
        <v>0.177</v>
      </c>
    </row>
    <row r="141" spans="1:38" ht="12.75" customHeight="1" hidden="1">
      <c r="A141" s="132"/>
      <c r="B141" s="134"/>
      <c r="C141" s="171"/>
      <c r="D141" s="172"/>
      <c r="E141" s="172"/>
      <c r="F141" s="172"/>
      <c r="G141" s="173"/>
      <c r="H141" s="74" t="s">
        <v>10</v>
      </c>
      <c r="I141" s="163" t="s">
        <v>11</v>
      </c>
      <c r="J141" s="164"/>
      <c r="K141" s="165">
        <f t="shared" si="19"/>
        <v>2580.65</v>
      </c>
      <c r="L141" s="165"/>
      <c r="M141" s="165"/>
      <c r="N141" s="165"/>
      <c r="O141" s="166">
        <f>O140*O$19</f>
        <v>0</v>
      </c>
      <c r="P141" s="166"/>
      <c r="Q141" s="166"/>
      <c r="R141" s="166"/>
      <c r="S141" s="166"/>
      <c r="T141" s="165">
        <f t="shared" si="18"/>
        <v>0</v>
      </c>
      <c r="U141" s="165"/>
      <c r="V141" s="165"/>
      <c r="W141" s="165"/>
      <c r="X141" s="165"/>
      <c r="AG141" s="158"/>
      <c r="AI141" s="15"/>
      <c r="AJ141" s="160"/>
      <c r="AL141" s="162"/>
    </row>
    <row r="142" spans="1:38" ht="12.75" customHeight="1">
      <c r="A142" s="167" t="s">
        <v>7</v>
      </c>
      <c r="B142" s="131"/>
      <c r="C142" s="168" t="s">
        <v>86</v>
      </c>
      <c r="D142" s="169"/>
      <c r="E142" s="169"/>
      <c r="F142" s="169"/>
      <c r="G142" s="170"/>
      <c r="H142" s="74" t="s">
        <v>8</v>
      </c>
      <c r="I142" s="163" t="s">
        <v>9</v>
      </c>
      <c r="J142" s="164"/>
      <c r="K142" s="165">
        <f t="shared" si="19"/>
        <v>78.11</v>
      </c>
      <c r="L142" s="165"/>
      <c r="M142" s="165"/>
      <c r="N142" s="165"/>
      <c r="O142" s="225">
        <f>+O138</f>
        <v>1.91</v>
      </c>
      <c r="P142" s="225"/>
      <c r="Q142" s="225"/>
      <c r="R142" s="225"/>
      <c r="S142" s="225"/>
      <c r="T142" s="165">
        <f t="shared" si="18"/>
        <v>149.19</v>
      </c>
      <c r="U142" s="165"/>
      <c r="V142" s="165"/>
      <c r="W142" s="165"/>
      <c r="X142" s="165"/>
      <c r="AG142" s="157">
        <f>T142+T143</f>
        <v>487.26</v>
      </c>
      <c r="AI142" s="15"/>
      <c r="AJ142" s="159">
        <v>844.99</v>
      </c>
      <c r="AL142" s="161">
        <f>AG142/AJ142</f>
        <v>0.577</v>
      </c>
    </row>
    <row r="143" spans="1:38" ht="12.75" customHeight="1">
      <c r="A143" s="132"/>
      <c r="B143" s="134"/>
      <c r="C143" s="171"/>
      <c r="D143" s="172"/>
      <c r="E143" s="172"/>
      <c r="F143" s="172"/>
      <c r="G143" s="173"/>
      <c r="H143" s="74" t="s">
        <v>10</v>
      </c>
      <c r="I143" s="163" t="s">
        <v>11</v>
      </c>
      <c r="J143" s="164"/>
      <c r="K143" s="165">
        <f t="shared" si="19"/>
        <v>2580.65</v>
      </c>
      <c r="L143" s="165"/>
      <c r="M143" s="165"/>
      <c r="N143" s="165"/>
      <c r="O143" s="166">
        <f>O142*O$21</f>
        <v>0.131</v>
      </c>
      <c r="P143" s="166"/>
      <c r="Q143" s="166"/>
      <c r="R143" s="166"/>
      <c r="S143" s="166"/>
      <c r="T143" s="165">
        <f t="shared" si="18"/>
        <v>338.07</v>
      </c>
      <c r="U143" s="165"/>
      <c r="V143" s="165"/>
      <c r="W143" s="165"/>
      <c r="X143" s="165"/>
      <c r="AG143" s="158"/>
      <c r="AI143" s="15"/>
      <c r="AJ143" s="160"/>
      <c r="AL143" s="162"/>
    </row>
    <row r="144" spans="1:38" ht="12.75" customHeight="1">
      <c r="A144" s="167" t="s">
        <v>7</v>
      </c>
      <c r="B144" s="131"/>
      <c r="C144" s="168" t="s">
        <v>87</v>
      </c>
      <c r="D144" s="169"/>
      <c r="E144" s="169"/>
      <c r="F144" s="169"/>
      <c r="G144" s="170"/>
      <c r="H144" s="74" t="s">
        <v>8</v>
      </c>
      <c r="I144" s="163" t="s">
        <v>9</v>
      </c>
      <c r="J144" s="164"/>
      <c r="K144" s="165">
        <f t="shared" si="19"/>
        <v>78.11</v>
      </c>
      <c r="L144" s="165"/>
      <c r="M144" s="165"/>
      <c r="N144" s="165"/>
      <c r="O144" s="165">
        <f>+O138</f>
        <v>1.91</v>
      </c>
      <c r="P144" s="165"/>
      <c r="Q144" s="165"/>
      <c r="R144" s="165"/>
      <c r="S144" s="165"/>
      <c r="T144" s="165">
        <f t="shared" si="18"/>
        <v>149.19</v>
      </c>
      <c r="U144" s="165"/>
      <c r="V144" s="165"/>
      <c r="W144" s="165"/>
      <c r="X144" s="165"/>
      <c r="AG144" s="157">
        <f>T144+T145</f>
        <v>462.22</v>
      </c>
      <c r="AI144" s="15"/>
      <c r="AJ144" s="159">
        <v>844.99</v>
      </c>
      <c r="AL144" s="161">
        <f>AG144/AJ144</f>
        <v>0.547</v>
      </c>
    </row>
    <row r="145" spans="1:38" ht="12.75" customHeight="1">
      <c r="A145" s="132"/>
      <c r="B145" s="134"/>
      <c r="C145" s="171"/>
      <c r="D145" s="172"/>
      <c r="E145" s="172"/>
      <c r="F145" s="172"/>
      <c r="G145" s="173"/>
      <c r="H145" s="74" t="s">
        <v>10</v>
      </c>
      <c r="I145" s="163" t="s">
        <v>11</v>
      </c>
      <c r="J145" s="164"/>
      <c r="K145" s="165">
        <f t="shared" si="19"/>
        <v>2580.65</v>
      </c>
      <c r="L145" s="165"/>
      <c r="M145" s="165"/>
      <c r="N145" s="165"/>
      <c r="O145" s="166">
        <f>O144*O$23</f>
        <v>0.1213</v>
      </c>
      <c r="P145" s="166"/>
      <c r="Q145" s="166"/>
      <c r="R145" s="166"/>
      <c r="S145" s="166"/>
      <c r="T145" s="165">
        <f t="shared" si="18"/>
        <v>313.03</v>
      </c>
      <c r="U145" s="165"/>
      <c r="V145" s="165"/>
      <c r="W145" s="165"/>
      <c r="X145" s="165"/>
      <c r="AG145" s="158"/>
      <c r="AI145" s="15"/>
      <c r="AJ145" s="160"/>
      <c r="AL145" s="162"/>
    </row>
    <row r="146" spans="4:35" ht="12.75">
      <c r="D146" s="61"/>
      <c r="E146" s="61"/>
      <c r="F146" s="61"/>
      <c r="G146" s="61"/>
      <c r="H146" s="61"/>
      <c r="I146" s="61"/>
      <c r="J146" s="61"/>
      <c r="AI146" s="15"/>
    </row>
    <row r="147" spans="4:35" ht="6" customHeight="1">
      <c r="D147" s="61"/>
      <c r="E147" s="61"/>
      <c r="F147" s="61"/>
      <c r="G147" s="61"/>
      <c r="H147" s="61"/>
      <c r="I147" s="61"/>
      <c r="J147" s="61"/>
      <c r="AI147" s="15"/>
    </row>
    <row r="148" spans="1:35" s="5" customFormat="1" ht="15">
      <c r="A148" s="183" t="s">
        <v>115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75"/>
      <c r="AG148" s="75"/>
      <c r="AH148"/>
      <c r="AI148" s="20"/>
    </row>
    <row r="149" spans="1:33" s="24" customFormat="1" ht="27" customHeight="1">
      <c r="A149" s="174" t="s">
        <v>41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23"/>
      <c r="AG149" s="23"/>
    </row>
    <row r="150" spans="1:35" ht="51" customHeight="1">
      <c r="A150" s="184" t="s">
        <v>4</v>
      </c>
      <c r="B150" s="185"/>
      <c r="C150" s="186" t="s">
        <v>28</v>
      </c>
      <c r="D150" s="187"/>
      <c r="E150" s="187"/>
      <c r="F150" s="187"/>
      <c r="G150" s="187"/>
      <c r="H150" s="188"/>
      <c r="I150" s="189" t="s">
        <v>5</v>
      </c>
      <c r="J150" s="189"/>
      <c r="K150" s="189" t="s">
        <v>29</v>
      </c>
      <c r="L150" s="189"/>
      <c r="M150" s="189"/>
      <c r="N150" s="189"/>
      <c r="O150" s="189" t="s">
        <v>116</v>
      </c>
      <c r="P150" s="189"/>
      <c r="Q150" s="189"/>
      <c r="R150" s="189"/>
      <c r="S150" s="189"/>
      <c r="T150" s="189" t="s">
        <v>6</v>
      </c>
      <c r="U150" s="189"/>
      <c r="V150" s="189"/>
      <c r="W150" s="189"/>
      <c r="X150" s="189"/>
      <c r="AI150" s="15"/>
    </row>
    <row r="151" spans="1:38" ht="12.75" customHeight="1">
      <c r="A151" s="176">
        <v>1</v>
      </c>
      <c r="B151" s="177"/>
      <c r="C151" s="176">
        <v>2</v>
      </c>
      <c r="D151" s="178"/>
      <c r="E151" s="178"/>
      <c r="F151" s="178"/>
      <c r="G151" s="178"/>
      <c r="H151" s="177"/>
      <c r="I151" s="179">
        <v>3</v>
      </c>
      <c r="J151" s="179"/>
      <c r="K151" s="179">
        <v>4</v>
      </c>
      <c r="L151" s="179"/>
      <c r="M151" s="179"/>
      <c r="N151" s="179"/>
      <c r="O151" s="179">
        <v>5</v>
      </c>
      <c r="P151" s="179"/>
      <c r="Q151" s="179"/>
      <c r="R151" s="179"/>
      <c r="S151" s="179"/>
      <c r="T151" s="180" t="s">
        <v>80</v>
      </c>
      <c r="U151" s="181"/>
      <c r="V151" s="181"/>
      <c r="W151" s="181"/>
      <c r="X151" s="182"/>
      <c r="AI151" s="15"/>
      <c r="AJ151" s="14"/>
      <c r="AL151" s="14"/>
    </row>
    <row r="152" spans="1:38" ht="12.75" customHeight="1">
      <c r="A152" s="167" t="s">
        <v>7</v>
      </c>
      <c r="B152" s="131"/>
      <c r="C152" s="168" t="s">
        <v>86</v>
      </c>
      <c r="D152" s="169"/>
      <c r="E152" s="169"/>
      <c r="F152" s="169"/>
      <c r="G152" s="170"/>
      <c r="H152" s="74" t="s">
        <v>8</v>
      </c>
      <c r="I152" s="163" t="s">
        <v>9</v>
      </c>
      <c r="J152" s="164"/>
      <c r="K152" s="165">
        <f>K138</f>
        <v>78.11</v>
      </c>
      <c r="L152" s="165"/>
      <c r="M152" s="165"/>
      <c r="N152" s="165"/>
      <c r="O152" s="165">
        <f>+O46*2</f>
        <v>6.48</v>
      </c>
      <c r="P152" s="165"/>
      <c r="Q152" s="165"/>
      <c r="R152" s="165"/>
      <c r="S152" s="165"/>
      <c r="T152" s="165">
        <f>K152*O152</f>
        <v>506.15</v>
      </c>
      <c r="U152" s="165"/>
      <c r="V152" s="165"/>
      <c r="W152" s="165"/>
      <c r="X152" s="165"/>
      <c r="AG152" s="157">
        <f>T152+T153</f>
        <v>1653.25</v>
      </c>
      <c r="AI152" s="15"/>
      <c r="AJ152" s="159">
        <v>844.99</v>
      </c>
      <c r="AL152" s="161">
        <f>AG152/AJ152</f>
        <v>1.957</v>
      </c>
    </row>
    <row r="153" spans="1:38" ht="12.75" customHeight="1">
      <c r="A153" s="132"/>
      <c r="B153" s="134"/>
      <c r="C153" s="171"/>
      <c r="D153" s="172"/>
      <c r="E153" s="172"/>
      <c r="F153" s="172"/>
      <c r="G153" s="173"/>
      <c r="H153" s="74" t="s">
        <v>10</v>
      </c>
      <c r="I153" s="163" t="s">
        <v>11</v>
      </c>
      <c r="J153" s="164"/>
      <c r="K153" s="165">
        <f>K139</f>
        <v>2580.65</v>
      </c>
      <c r="L153" s="165"/>
      <c r="M153" s="165"/>
      <c r="N153" s="165"/>
      <c r="O153" s="166">
        <f>O152*O$21</f>
        <v>0.4445</v>
      </c>
      <c r="P153" s="166"/>
      <c r="Q153" s="166"/>
      <c r="R153" s="166"/>
      <c r="S153" s="166"/>
      <c r="T153" s="165">
        <f>K153*O153</f>
        <v>1147.1</v>
      </c>
      <c r="U153" s="165"/>
      <c r="V153" s="165"/>
      <c r="W153" s="165"/>
      <c r="X153" s="165"/>
      <c r="AG153" s="158"/>
      <c r="AI153" s="15"/>
      <c r="AJ153" s="160"/>
      <c r="AL153" s="162"/>
    </row>
    <row r="154" spans="1:38" ht="12.75" customHeight="1">
      <c r="A154" s="167" t="s">
        <v>7</v>
      </c>
      <c r="B154" s="131"/>
      <c r="C154" s="168" t="s">
        <v>87</v>
      </c>
      <c r="D154" s="169"/>
      <c r="E154" s="169"/>
      <c r="F154" s="169"/>
      <c r="G154" s="170"/>
      <c r="H154" s="74" t="s">
        <v>8</v>
      </c>
      <c r="I154" s="163" t="s">
        <v>9</v>
      </c>
      <c r="J154" s="164"/>
      <c r="K154" s="165">
        <f>K140</f>
        <v>78.11</v>
      </c>
      <c r="L154" s="165"/>
      <c r="M154" s="165"/>
      <c r="N154" s="165"/>
      <c r="O154" s="165">
        <f>+O152</f>
        <v>6.48</v>
      </c>
      <c r="P154" s="165"/>
      <c r="Q154" s="165"/>
      <c r="R154" s="165"/>
      <c r="S154" s="165"/>
      <c r="T154" s="165">
        <f>K154*O154</f>
        <v>506.15</v>
      </c>
      <c r="U154" s="165"/>
      <c r="V154" s="165"/>
      <c r="W154" s="165"/>
      <c r="X154" s="165"/>
      <c r="AG154" s="157">
        <f>T154+T155</f>
        <v>1568.09</v>
      </c>
      <c r="AI154" s="15"/>
      <c r="AJ154" s="159">
        <v>844.99</v>
      </c>
      <c r="AL154" s="161">
        <f>AG154/AJ154</f>
        <v>1.856</v>
      </c>
    </row>
    <row r="155" spans="1:38" ht="12.75" customHeight="1">
      <c r="A155" s="132"/>
      <c r="B155" s="134"/>
      <c r="C155" s="171"/>
      <c r="D155" s="172"/>
      <c r="E155" s="172"/>
      <c r="F155" s="172"/>
      <c r="G155" s="173"/>
      <c r="H155" s="74" t="s">
        <v>10</v>
      </c>
      <c r="I155" s="163" t="s">
        <v>11</v>
      </c>
      <c r="J155" s="164"/>
      <c r="K155" s="165">
        <f>K141</f>
        <v>2580.65</v>
      </c>
      <c r="L155" s="165"/>
      <c r="M155" s="165"/>
      <c r="N155" s="165"/>
      <c r="O155" s="166">
        <f>O154*O$23</f>
        <v>0.4115</v>
      </c>
      <c r="P155" s="166"/>
      <c r="Q155" s="166"/>
      <c r="R155" s="166"/>
      <c r="S155" s="166"/>
      <c r="T155" s="165">
        <f>K155*O155</f>
        <v>1061.94</v>
      </c>
      <c r="U155" s="165"/>
      <c r="V155" s="165"/>
      <c r="W155" s="165"/>
      <c r="X155" s="165"/>
      <c r="AG155" s="158"/>
      <c r="AI155" s="15"/>
      <c r="AJ155" s="160"/>
      <c r="AL155" s="162"/>
    </row>
    <row r="156" spans="1:33" s="24" customFormat="1" ht="30" customHeight="1">
      <c r="A156" s="174" t="s">
        <v>43</v>
      </c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</row>
    <row r="157" spans="1:38" ht="12.75" customHeight="1">
      <c r="A157" s="167" t="s">
        <v>7</v>
      </c>
      <c r="B157" s="131"/>
      <c r="C157" s="168" t="s">
        <v>86</v>
      </c>
      <c r="D157" s="169"/>
      <c r="E157" s="169"/>
      <c r="F157" s="169"/>
      <c r="G157" s="170"/>
      <c r="H157" s="74" t="s">
        <v>8</v>
      </c>
      <c r="I157" s="163" t="s">
        <v>9</v>
      </c>
      <c r="J157" s="164"/>
      <c r="K157" s="165">
        <f>+K152</f>
        <v>78.11</v>
      </c>
      <c r="L157" s="165"/>
      <c r="M157" s="165"/>
      <c r="N157" s="165"/>
      <c r="O157" s="165">
        <f>+O70*2</f>
        <v>5.26</v>
      </c>
      <c r="P157" s="165"/>
      <c r="Q157" s="165"/>
      <c r="R157" s="165"/>
      <c r="S157" s="165"/>
      <c r="T157" s="165">
        <f>K157*O157</f>
        <v>410.86</v>
      </c>
      <c r="U157" s="165"/>
      <c r="V157" s="165"/>
      <c r="W157" s="165"/>
      <c r="X157" s="165"/>
      <c r="AG157" s="157">
        <f>T157+T158</f>
        <v>1341.96</v>
      </c>
      <c r="AI157" s="15"/>
      <c r="AJ157" s="159">
        <v>844.99</v>
      </c>
      <c r="AL157" s="161">
        <f>AG157/AJ157</f>
        <v>1.588</v>
      </c>
    </row>
    <row r="158" spans="1:38" ht="12.75" customHeight="1">
      <c r="A158" s="132"/>
      <c r="B158" s="134"/>
      <c r="C158" s="171"/>
      <c r="D158" s="172"/>
      <c r="E158" s="172"/>
      <c r="F158" s="172"/>
      <c r="G158" s="173"/>
      <c r="H158" s="74" t="s">
        <v>10</v>
      </c>
      <c r="I158" s="163" t="s">
        <v>11</v>
      </c>
      <c r="J158" s="164"/>
      <c r="K158" s="165">
        <f>+K153</f>
        <v>2580.65</v>
      </c>
      <c r="L158" s="165"/>
      <c r="M158" s="165"/>
      <c r="N158" s="165"/>
      <c r="O158" s="166">
        <f>O157*O$21</f>
        <v>0.3608</v>
      </c>
      <c r="P158" s="166"/>
      <c r="Q158" s="166"/>
      <c r="R158" s="166"/>
      <c r="S158" s="166"/>
      <c r="T158" s="165">
        <f>K158*O158</f>
        <v>931.1</v>
      </c>
      <c r="U158" s="165"/>
      <c r="V158" s="165"/>
      <c r="W158" s="165"/>
      <c r="X158" s="165"/>
      <c r="AG158" s="158"/>
      <c r="AI158" s="15"/>
      <c r="AJ158" s="160"/>
      <c r="AL158" s="162"/>
    </row>
    <row r="159" spans="1:38" ht="12.75" customHeight="1">
      <c r="A159" s="167" t="s">
        <v>7</v>
      </c>
      <c r="B159" s="131"/>
      <c r="C159" s="168" t="s">
        <v>87</v>
      </c>
      <c r="D159" s="169"/>
      <c r="E159" s="169"/>
      <c r="F159" s="169"/>
      <c r="G159" s="170"/>
      <c r="H159" s="74" t="s">
        <v>8</v>
      </c>
      <c r="I159" s="163" t="s">
        <v>9</v>
      </c>
      <c r="J159" s="164"/>
      <c r="K159" s="165">
        <f>+K154</f>
        <v>78.11</v>
      </c>
      <c r="L159" s="165"/>
      <c r="M159" s="165"/>
      <c r="N159" s="165"/>
      <c r="O159" s="165">
        <f>+O157</f>
        <v>5.26</v>
      </c>
      <c r="P159" s="165"/>
      <c r="Q159" s="165"/>
      <c r="R159" s="165"/>
      <c r="S159" s="165"/>
      <c r="T159" s="165">
        <f>K159*O159</f>
        <v>410.86</v>
      </c>
      <c r="U159" s="165"/>
      <c r="V159" s="165"/>
      <c r="W159" s="165"/>
      <c r="X159" s="165"/>
      <c r="AG159" s="157">
        <f>T159+T160</f>
        <v>1272.8</v>
      </c>
      <c r="AI159" s="15"/>
      <c r="AJ159" s="159">
        <v>844.99</v>
      </c>
      <c r="AL159" s="161">
        <f>AG159/AJ159</f>
        <v>1.506</v>
      </c>
    </row>
    <row r="160" spans="1:38" ht="12.75" customHeight="1">
      <c r="A160" s="132"/>
      <c r="B160" s="134"/>
      <c r="C160" s="171"/>
      <c r="D160" s="172"/>
      <c r="E160" s="172"/>
      <c r="F160" s="172"/>
      <c r="G160" s="173"/>
      <c r="H160" s="74" t="s">
        <v>10</v>
      </c>
      <c r="I160" s="163" t="s">
        <v>11</v>
      </c>
      <c r="J160" s="164"/>
      <c r="K160" s="165">
        <f>+K155</f>
        <v>2580.65</v>
      </c>
      <c r="L160" s="165"/>
      <c r="M160" s="165"/>
      <c r="N160" s="165"/>
      <c r="O160" s="166">
        <f>O159*O$23</f>
        <v>0.334</v>
      </c>
      <c r="P160" s="166"/>
      <c r="Q160" s="166"/>
      <c r="R160" s="166"/>
      <c r="S160" s="166"/>
      <c r="T160" s="165">
        <f>K160*O160</f>
        <v>861.94</v>
      </c>
      <c r="U160" s="165"/>
      <c r="V160" s="165"/>
      <c r="W160" s="165"/>
      <c r="X160" s="165"/>
      <c r="AG160" s="158"/>
      <c r="AI160" s="15"/>
      <c r="AJ160" s="160"/>
      <c r="AL160" s="162"/>
    </row>
    <row r="161" spans="1:39" ht="25.5" customHeight="1">
      <c r="A161" s="174" t="s">
        <v>48</v>
      </c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9"/>
      <c r="AG161" s="37"/>
      <c r="AL161" s="38" t="s">
        <v>117</v>
      </c>
      <c r="AM161" s="39" t="s">
        <v>118</v>
      </c>
    </row>
    <row r="162" spans="1:38" ht="12.75" customHeight="1">
      <c r="A162" s="167" t="s">
        <v>7</v>
      </c>
      <c r="B162" s="131"/>
      <c r="C162" s="168" t="s">
        <v>86</v>
      </c>
      <c r="D162" s="169"/>
      <c r="E162" s="169"/>
      <c r="F162" s="169"/>
      <c r="G162" s="170"/>
      <c r="H162" s="74" t="s">
        <v>8</v>
      </c>
      <c r="I162" s="163" t="s">
        <v>9</v>
      </c>
      <c r="J162" s="164"/>
      <c r="K162" s="165">
        <f>+K157</f>
        <v>78.11</v>
      </c>
      <c r="L162" s="165"/>
      <c r="M162" s="165"/>
      <c r="N162" s="165"/>
      <c r="O162" s="165">
        <f>+O130*2</f>
        <v>1.1</v>
      </c>
      <c r="P162" s="165"/>
      <c r="Q162" s="165"/>
      <c r="R162" s="165"/>
      <c r="S162" s="165"/>
      <c r="T162" s="165">
        <f>K162*O162</f>
        <v>85.92</v>
      </c>
      <c r="U162" s="165"/>
      <c r="V162" s="165"/>
      <c r="W162" s="165"/>
      <c r="X162" s="165"/>
      <c r="AG162" s="157">
        <f>T162+T163</f>
        <v>280.76</v>
      </c>
      <c r="AI162" s="15"/>
      <c r="AJ162" s="159">
        <v>844.99</v>
      </c>
      <c r="AL162" s="161">
        <f>AG162/AJ162</f>
        <v>0.332</v>
      </c>
    </row>
    <row r="163" spans="1:38" ht="12.75" customHeight="1">
      <c r="A163" s="132"/>
      <c r="B163" s="134"/>
      <c r="C163" s="171"/>
      <c r="D163" s="172"/>
      <c r="E163" s="172"/>
      <c r="F163" s="172"/>
      <c r="G163" s="173"/>
      <c r="H163" s="74" t="s">
        <v>10</v>
      </c>
      <c r="I163" s="163" t="s">
        <v>11</v>
      </c>
      <c r="J163" s="164"/>
      <c r="K163" s="165">
        <f>+K158</f>
        <v>2580.65</v>
      </c>
      <c r="L163" s="165"/>
      <c r="M163" s="165"/>
      <c r="N163" s="165"/>
      <c r="O163" s="166">
        <f>O162*O$21</f>
        <v>0.0755</v>
      </c>
      <c r="P163" s="166"/>
      <c r="Q163" s="166"/>
      <c r="R163" s="166"/>
      <c r="S163" s="166"/>
      <c r="T163" s="165">
        <f>K163*O163</f>
        <v>194.84</v>
      </c>
      <c r="U163" s="165"/>
      <c r="V163" s="165"/>
      <c r="W163" s="165"/>
      <c r="X163" s="165"/>
      <c r="AG163" s="158"/>
      <c r="AI163" s="15"/>
      <c r="AJ163" s="160"/>
      <c r="AL163" s="162"/>
    </row>
    <row r="164" spans="1:38" ht="12.75" customHeight="1">
      <c r="A164" s="167" t="s">
        <v>7</v>
      </c>
      <c r="B164" s="131"/>
      <c r="C164" s="168" t="s">
        <v>87</v>
      </c>
      <c r="D164" s="169"/>
      <c r="E164" s="169"/>
      <c r="F164" s="169"/>
      <c r="G164" s="170"/>
      <c r="H164" s="74" t="s">
        <v>8</v>
      </c>
      <c r="I164" s="163" t="s">
        <v>9</v>
      </c>
      <c r="J164" s="164"/>
      <c r="K164" s="165">
        <f>+K159</f>
        <v>78.11</v>
      </c>
      <c r="L164" s="165"/>
      <c r="M164" s="165"/>
      <c r="N164" s="165"/>
      <c r="O164" s="165">
        <f>+O162</f>
        <v>1.1</v>
      </c>
      <c r="P164" s="165"/>
      <c r="Q164" s="165"/>
      <c r="R164" s="165"/>
      <c r="S164" s="165"/>
      <c r="T164" s="165">
        <f>K164*O164</f>
        <v>85.92</v>
      </c>
      <c r="U164" s="165"/>
      <c r="V164" s="165"/>
      <c r="W164" s="165"/>
      <c r="X164" s="165"/>
      <c r="AG164" s="157">
        <f>T164+T165</f>
        <v>266.31</v>
      </c>
      <c r="AI164" s="15"/>
      <c r="AJ164" s="159">
        <v>844.99</v>
      </c>
      <c r="AL164" s="161">
        <f>AG164/AJ164</f>
        <v>0.315</v>
      </c>
    </row>
    <row r="165" spans="1:38" ht="12.75" customHeight="1">
      <c r="A165" s="132"/>
      <c r="B165" s="134"/>
      <c r="C165" s="171"/>
      <c r="D165" s="172"/>
      <c r="E165" s="172"/>
      <c r="F165" s="172"/>
      <c r="G165" s="173"/>
      <c r="H165" s="74" t="s">
        <v>10</v>
      </c>
      <c r="I165" s="163" t="s">
        <v>11</v>
      </c>
      <c r="J165" s="164"/>
      <c r="K165" s="165">
        <f>+K160</f>
        <v>2580.65</v>
      </c>
      <c r="L165" s="165"/>
      <c r="M165" s="165"/>
      <c r="N165" s="165"/>
      <c r="O165" s="166">
        <f>O164*O$23</f>
        <v>0.0699</v>
      </c>
      <c r="P165" s="166"/>
      <c r="Q165" s="166"/>
      <c r="R165" s="166"/>
      <c r="S165" s="166"/>
      <c r="T165" s="165">
        <f>K165*O165</f>
        <v>180.39</v>
      </c>
      <c r="U165" s="165"/>
      <c r="V165" s="165"/>
      <c r="W165" s="165"/>
      <c r="X165" s="165"/>
      <c r="AG165" s="158"/>
      <c r="AI165" s="15"/>
      <c r="AJ165" s="160"/>
      <c r="AL165" s="162"/>
    </row>
    <row r="166" spans="1:33" s="24" customFormat="1" ht="25.5" customHeight="1">
      <c r="A166" s="174" t="s">
        <v>49</v>
      </c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</row>
    <row r="167" spans="1:38" ht="12.75" customHeight="1">
      <c r="A167" s="167" t="s">
        <v>7</v>
      </c>
      <c r="B167" s="131"/>
      <c r="C167" s="168" t="s">
        <v>86</v>
      </c>
      <c r="D167" s="169"/>
      <c r="E167" s="169"/>
      <c r="F167" s="169"/>
      <c r="G167" s="170"/>
      <c r="H167" s="74" t="s">
        <v>8</v>
      </c>
      <c r="I167" s="163" t="s">
        <v>9</v>
      </c>
      <c r="J167" s="164"/>
      <c r="K167" s="165">
        <f>+K162</f>
        <v>78.11</v>
      </c>
      <c r="L167" s="165"/>
      <c r="M167" s="165"/>
      <c r="N167" s="165"/>
      <c r="O167" s="165">
        <f>+O142*2</f>
        <v>3.82</v>
      </c>
      <c r="P167" s="165"/>
      <c r="Q167" s="165"/>
      <c r="R167" s="165"/>
      <c r="S167" s="165"/>
      <c r="T167" s="165">
        <f>K167*O167</f>
        <v>298.38</v>
      </c>
      <c r="U167" s="165"/>
      <c r="V167" s="165"/>
      <c r="W167" s="165"/>
      <c r="X167" s="165"/>
      <c r="AG167" s="157">
        <f>T167+T168</f>
        <v>974.77</v>
      </c>
      <c r="AI167" s="15"/>
      <c r="AJ167" s="159">
        <v>844.99</v>
      </c>
      <c r="AL167" s="161">
        <f>AG167/AJ167</f>
        <v>1.154</v>
      </c>
    </row>
    <row r="168" spans="1:38" ht="12.75" customHeight="1">
      <c r="A168" s="132"/>
      <c r="B168" s="134"/>
      <c r="C168" s="171"/>
      <c r="D168" s="172"/>
      <c r="E168" s="172"/>
      <c r="F168" s="172"/>
      <c r="G168" s="173"/>
      <c r="H168" s="74" t="s">
        <v>10</v>
      </c>
      <c r="I168" s="163" t="s">
        <v>11</v>
      </c>
      <c r="J168" s="164"/>
      <c r="K168" s="165">
        <f>+K163</f>
        <v>2580.65</v>
      </c>
      <c r="L168" s="165"/>
      <c r="M168" s="165"/>
      <c r="N168" s="165"/>
      <c r="O168" s="166">
        <f>O167*O$21</f>
        <v>0.2621</v>
      </c>
      <c r="P168" s="166"/>
      <c r="Q168" s="166"/>
      <c r="R168" s="166"/>
      <c r="S168" s="166"/>
      <c r="T168" s="165">
        <f>K168*O168</f>
        <v>676.39</v>
      </c>
      <c r="U168" s="165"/>
      <c r="V168" s="165"/>
      <c r="W168" s="165"/>
      <c r="X168" s="165"/>
      <c r="AG168" s="158"/>
      <c r="AI168" s="15"/>
      <c r="AJ168" s="160"/>
      <c r="AL168" s="162"/>
    </row>
    <row r="169" spans="1:38" ht="12.75" customHeight="1">
      <c r="A169" s="167" t="s">
        <v>7</v>
      </c>
      <c r="B169" s="131"/>
      <c r="C169" s="168" t="s">
        <v>87</v>
      </c>
      <c r="D169" s="169"/>
      <c r="E169" s="169"/>
      <c r="F169" s="169"/>
      <c r="G169" s="170"/>
      <c r="H169" s="74" t="s">
        <v>8</v>
      </c>
      <c r="I169" s="163" t="s">
        <v>9</v>
      </c>
      <c r="J169" s="164"/>
      <c r="K169" s="165">
        <f>+K164</f>
        <v>78.11</v>
      </c>
      <c r="L169" s="165"/>
      <c r="M169" s="165"/>
      <c r="N169" s="165"/>
      <c r="O169" s="165">
        <f>+O167</f>
        <v>3.82</v>
      </c>
      <c r="P169" s="165"/>
      <c r="Q169" s="165"/>
      <c r="R169" s="165"/>
      <c r="S169" s="165"/>
      <c r="T169" s="165">
        <f>K169*O169</f>
        <v>298.38</v>
      </c>
      <c r="U169" s="165"/>
      <c r="V169" s="165"/>
      <c r="W169" s="165"/>
      <c r="X169" s="165"/>
      <c r="AG169" s="157">
        <f>T169+T170</f>
        <v>924.45</v>
      </c>
      <c r="AI169" s="15"/>
      <c r="AJ169" s="159">
        <v>844.99</v>
      </c>
      <c r="AL169" s="161">
        <f>AG169/AJ169</f>
        <v>1.094</v>
      </c>
    </row>
    <row r="170" spans="1:38" ht="12.75" customHeight="1">
      <c r="A170" s="132"/>
      <c r="B170" s="134"/>
      <c r="C170" s="171"/>
      <c r="D170" s="172"/>
      <c r="E170" s="172"/>
      <c r="F170" s="172"/>
      <c r="G170" s="173"/>
      <c r="H170" s="74" t="s">
        <v>10</v>
      </c>
      <c r="I170" s="163" t="s">
        <v>11</v>
      </c>
      <c r="J170" s="164"/>
      <c r="K170" s="165">
        <f>+K165</f>
        <v>2580.65</v>
      </c>
      <c r="L170" s="165"/>
      <c r="M170" s="165"/>
      <c r="N170" s="165"/>
      <c r="O170" s="166">
        <f>O169*O$23</f>
        <v>0.2426</v>
      </c>
      <c r="P170" s="166"/>
      <c r="Q170" s="166"/>
      <c r="R170" s="166"/>
      <c r="S170" s="166"/>
      <c r="T170" s="165">
        <f>K170*O170</f>
        <v>626.07</v>
      </c>
      <c r="U170" s="165"/>
      <c r="V170" s="165"/>
      <c r="W170" s="165"/>
      <c r="X170" s="165"/>
      <c r="AG170" s="158"/>
      <c r="AI170" s="15"/>
      <c r="AJ170" s="160"/>
      <c r="AL170" s="162"/>
    </row>
    <row r="171" spans="1:38" ht="12.75" customHeight="1">
      <c r="A171" s="32"/>
      <c r="B171" s="32"/>
      <c r="C171" s="76"/>
      <c r="D171" s="76"/>
      <c r="E171" s="76"/>
      <c r="F171" s="76"/>
      <c r="G171" s="76"/>
      <c r="I171" s="14"/>
      <c r="J171" s="14"/>
      <c r="K171" s="77"/>
      <c r="L171" s="77"/>
      <c r="M171" s="77"/>
      <c r="N171" s="77"/>
      <c r="O171" s="78"/>
      <c r="P171" s="78"/>
      <c r="Q171" s="78"/>
      <c r="R171" s="78"/>
      <c r="S171" s="78"/>
      <c r="T171" s="77"/>
      <c r="U171" s="77"/>
      <c r="V171" s="77"/>
      <c r="W171" s="77"/>
      <c r="X171" s="77"/>
      <c r="AG171" s="79"/>
      <c r="AJ171" s="80"/>
      <c r="AL171" s="81"/>
    </row>
    <row r="172" spans="1:35" s="5" customFormat="1" ht="15">
      <c r="A172" s="183" t="s">
        <v>119</v>
      </c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75"/>
      <c r="AG172" s="75"/>
      <c r="AH172"/>
      <c r="AI172" s="20"/>
    </row>
    <row r="173" spans="1:33" s="24" customFormat="1" ht="27" customHeight="1">
      <c r="A173" s="174" t="s">
        <v>41</v>
      </c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23"/>
      <c r="AG173" s="23"/>
    </row>
    <row r="174" spans="1:35" ht="51" customHeight="1">
      <c r="A174" s="184" t="s">
        <v>4</v>
      </c>
      <c r="B174" s="185"/>
      <c r="C174" s="186" t="s">
        <v>28</v>
      </c>
      <c r="D174" s="187"/>
      <c r="E174" s="187"/>
      <c r="F174" s="187"/>
      <c r="G174" s="187"/>
      <c r="H174" s="188"/>
      <c r="I174" s="189" t="s">
        <v>5</v>
      </c>
      <c r="J174" s="189"/>
      <c r="K174" s="189" t="s">
        <v>29</v>
      </c>
      <c r="L174" s="189"/>
      <c r="M174" s="189"/>
      <c r="N174" s="189"/>
      <c r="O174" s="189" t="str">
        <f>+O150</f>
        <v>Объем теплоносителя, Гкал на нагрев, (м3, Гкал)</v>
      </c>
      <c r="P174" s="189"/>
      <c r="Q174" s="189"/>
      <c r="R174" s="189"/>
      <c r="S174" s="189"/>
      <c r="T174" s="189" t="s">
        <v>6</v>
      </c>
      <c r="U174" s="189"/>
      <c r="V174" s="189"/>
      <c r="W174" s="189"/>
      <c r="X174" s="189"/>
      <c r="AI174" s="15"/>
    </row>
    <row r="175" spans="1:38" ht="12.75" customHeight="1">
      <c r="A175" s="176">
        <v>1</v>
      </c>
      <c r="B175" s="177"/>
      <c r="C175" s="176">
        <v>2</v>
      </c>
      <c r="D175" s="178"/>
      <c r="E175" s="178"/>
      <c r="F175" s="178"/>
      <c r="G175" s="178"/>
      <c r="H175" s="177"/>
      <c r="I175" s="179">
        <v>3</v>
      </c>
      <c r="J175" s="179"/>
      <c r="K175" s="179">
        <v>4</v>
      </c>
      <c r="L175" s="179"/>
      <c r="M175" s="179"/>
      <c r="N175" s="179"/>
      <c r="O175" s="179">
        <v>5</v>
      </c>
      <c r="P175" s="179"/>
      <c r="Q175" s="179"/>
      <c r="R175" s="179"/>
      <c r="S175" s="179"/>
      <c r="T175" s="180" t="s">
        <v>80</v>
      </c>
      <c r="U175" s="181"/>
      <c r="V175" s="181"/>
      <c r="W175" s="181"/>
      <c r="X175" s="182"/>
      <c r="AI175" s="15"/>
      <c r="AJ175" s="14"/>
      <c r="AL175" s="14"/>
    </row>
    <row r="176" spans="1:38" ht="12.75" customHeight="1">
      <c r="A176" s="167" t="s">
        <v>7</v>
      </c>
      <c r="B176" s="131"/>
      <c r="C176" s="168" t="s">
        <v>86</v>
      </c>
      <c r="D176" s="169"/>
      <c r="E176" s="169"/>
      <c r="F176" s="169"/>
      <c r="G176" s="170"/>
      <c r="H176" s="74" t="s">
        <v>8</v>
      </c>
      <c r="I176" s="163" t="s">
        <v>9</v>
      </c>
      <c r="J176" s="164"/>
      <c r="K176" s="165">
        <f>K162</f>
        <v>78.11</v>
      </c>
      <c r="L176" s="165"/>
      <c r="M176" s="165"/>
      <c r="N176" s="165"/>
      <c r="O176" s="165">
        <f>+O46*3</f>
        <v>9.72</v>
      </c>
      <c r="P176" s="165"/>
      <c r="Q176" s="165"/>
      <c r="R176" s="165"/>
      <c r="S176" s="165"/>
      <c r="T176" s="165">
        <f>K176*O176</f>
        <v>759.23</v>
      </c>
      <c r="U176" s="165"/>
      <c r="V176" s="165"/>
      <c r="W176" s="165"/>
      <c r="X176" s="165"/>
      <c r="AG176" s="157">
        <f>T176+T177</f>
        <v>2480.01</v>
      </c>
      <c r="AI176" s="15"/>
      <c r="AJ176" s="159">
        <v>844.99</v>
      </c>
      <c r="AL176" s="161">
        <f>AG176/AJ176</f>
        <v>2.935</v>
      </c>
    </row>
    <row r="177" spans="1:38" ht="12.75" customHeight="1">
      <c r="A177" s="132"/>
      <c r="B177" s="134"/>
      <c r="C177" s="171"/>
      <c r="D177" s="172"/>
      <c r="E177" s="172"/>
      <c r="F177" s="172"/>
      <c r="G177" s="173"/>
      <c r="H177" s="74" t="s">
        <v>10</v>
      </c>
      <c r="I177" s="163" t="s">
        <v>11</v>
      </c>
      <c r="J177" s="164"/>
      <c r="K177" s="165">
        <f>K163</f>
        <v>2580.65</v>
      </c>
      <c r="L177" s="165"/>
      <c r="M177" s="165"/>
      <c r="N177" s="165"/>
      <c r="O177" s="166">
        <f>O176*O$21</f>
        <v>0.6668</v>
      </c>
      <c r="P177" s="166"/>
      <c r="Q177" s="166"/>
      <c r="R177" s="166"/>
      <c r="S177" s="166"/>
      <c r="T177" s="165">
        <f>K177*O177</f>
        <v>1720.78</v>
      </c>
      <c r="U177" s="165"/>
      <c r="V177" s="165"/>
      <c r="W177" s="165"/>
      <c r="X177" s="165"/>
      <c r="AG177" s="158"/>
      <c r="AI177" s="15"/>
      <c r="AJ177" s="160"/>
      <c r="AL177" s="162"/>
    </row>
    <row r="178" spans="1:38" ht="12.75" customHeight="1">
      <c r="A178" s="167" t="s">
        <v>7</v>
      </c>
      <c r="B178" s="131"/>
      <c r="C178" s="168" t="s">
        <v>87</v>
      </c>
      <c r="D178" s="169"/>
      <c r="E178" s="169"/>
      <c r="F178" s="169"/>
      <c r="G178" s="170"/>
      <c r="H178" s="74" t="s">
        <v>8</v>
      </c>
      <c r="I178" s="163" t="s">
        <v>9</v>
      </c>
      <c r="J178" s="164"/>
      <c r="K178" s="165">
        <f>K164</f>
        <v>78.11</v>
      </c>
      <c r="L178" s="165"/>
      <c r="M178" s="165"/>
      <c r="N178" s="165"/>
      <c r="O178" s="165">
        <f>+O176</f>
        <v>9.72</v>
      </c>
      <c r="P178" s="165"/>
      <c r="Q178" s="165"/>
      <c r="R178" s="165"/>
      <c r="S178" s="165"/>
      <c r="T178" s="165">
        <f>K178*O178</f>
        <v>759.23</v>
      </c>
      <c r="U178" s="165"/>
      <c r="V178" s="165"/>
      <c r="W178" s="165"/>
      <c r="X178" s="165"/>
      <c r="AG178" s="157">
        <f>T178+T179</f>
        <v>2352.01</v>
      </c>
      <c r="AI178" s="15"/>
      <c r="AJ178" s="159">
        <v>844.99</v>
      </c>
      <c r="AL178" s="161">
        <f>AG178/AJ178</f>
        <v>2.783</v>
      </c>
    </row>
    <row r="179" spans="1:38" ht="12.75" customHeight="1">
      <c r="A179" s="132"/>
      <c r="B179" s="134"/>
      <c r="C179" s="171"/>
      <c r="D179" s="172"/>
      <c r="E179" s="172"/>
      <c r="F179" s="172"/>
      <c r="G179" s="173"/>
      <c r="H179" s="74" t="s">
        <v>10</v>
      </c>
      <c r="I179" s="163" t="s">
        <v>11</v>
      </c>
      <c r="J179" s="164"/>
      <c r="K179" s="165">
        <f>K165</f>
        <v>2580.65</v>
      </c>
      <c r="L179" s="165"/>
      <c r="M179" s="165"/>
      <c r="N179" s="165"/>
      <c r="O179" s="166">
        <f>O178*O$23</f>
        <v>0.6172</v>
      </c>
      <c r="P179" s="166"/>
      <c r="Q179" s="166"/>
      <c r="R179" s="166"/>
      <c r="S179" s="166"/>
      <c r="T179" s="165">
        <f>K179*O179</f>
        <v>1592.78</v>
      </c>
      <c r="U179" s="165"/>
      <c r="V179" s="165"/>
      <c r="W179" s="165"/>
      <c r="X179" s="165"/>
      <c r="AG179" s="158"/>
      <c r="AI179" s="15"/>
      <c r="AJ179" s="160"/>
      <c r="AL179" s="162"/>
    </row>
    <row r="180" spans="1:33" s="24" customFormat="1" ht="30" customHeight="1">
      <c r="A180" s="174" t="s">
        <v>43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</row>
    <row r="181" spans="1:38" ht="12.75" customHeight="1">
      <c r="A181" s="167" t="s">
        <v>7</v>
      </c>
      <c r="B181" s="131"/>
      <c r="C181" s="168" t="s">
        <v>86</v>
      </c>
      <c r="D181" s="169"/>
      <c r="E181" s="169"/>
      <c r="F181" s="169"/>
      <c r="G181" s="170"/>
      <c r="H181" s="74" t="s">
        <v>8</v>
      </c>
      <c r="I181" s="163" t="s">
        <v>9</v>
      </c>
      <c r="J181" s="164"/>
      <c r="K181" s="165">
        <f>+K176</f>
        <v>78.11</v>
      </c>
      <c r="L181" s="165"/>
      <c r="M181" s="165"/>
      <c r="N181" s="165"/>
      <c r="O181" s="165">
        <f>+O70*3</f>
        <v>7.89</v>
      </c>
      <c r="P181" s="165"/>
      <c r="Q181" s="165"/>
      <c r="R181" s="165"/>
      <c r="S181" s="165"/>
      <c r="T181" s="165">
        <f>K181*O181</f>
        <v>616.29</v>
      </c>
      <c r="U181" s="165"/>
      <c r="V181" s="165"/>
      <c r="W181" s="165"/>
      <c r="X181" s="165"/>
      <c r="AG181" s="157">
        <f>T181+T182</f>
        <v>2013.2</v>
      </c>
      <c r="AI181" s="15"/>
      <c r="AJ181" s="159">
        <v>844.99</v>
      </c>
      <c r="AL181" s="161">
        <f>AG181/AJ181</f>
        <v>2.383</v>
      </c>
    </row>
    <row r="182" spans="1:38" ht="12.75" customHeight="1">
      <c r="A182" s="132"/>
      <c r="B182" s="134"/>
      <c r="C182" s="171"/>
      <c r="D182" s="172"/>
      <c r="E182" s="172"/>
      <c r="F182" s="172"/>
      <c r="G182" s="173"/>
      <c r="H182" s="74" t="s">
        <v>10</v>
      </c>
      <c r="I182" s="163" t="s">
        <v>11</v>
      </c>
      <c r="J182" s="164"/>
      <c r="K182" s="165">
        <f>+K177</f>
        <v>2580.65</v>
      </c>
      <c r="L182" s="165"/>
      <c r="M182" s="165"/>
      <c r="N182" s="165"/>
      <c r="O182" s="166">
        <f>O181*O$21</f>
        <v>0.5413</v>
      </c>
      <c r="P182" s="166"/>
      <c r="Q182" s="166"/>
      <c r="R182" s="166"/>
      <c r="S182" s="166"/>
      <c r="T182" s="165">
        <f>K182*O182</f>
        <v>1396.91</v>
      </c>
      <c r="U182" s="165"/>
      <c r="V182" s="165"/>
      <c r="W182" s="165"/>
      <c r="X182" s="165"/>
      <c r="AG182" s="158"/>
      <c r="AI182" s="15"/>
      <c r="AJ182" s="160"/>
      <c r="AL182" s="162"/>
    </row>
    <row r="183" spans="1:38" ht="12.75" customHeight="1">
      <c r="A183" s="167" t="s">
        <v>7</v>
      </c>
      <c r="B183" s="131"/>
      <c r="C183" s="168" t="s">
        <v>87</v>
      </c>
      <c r="D183" s="169"/>
      <c r="E183" s="169"/>
      <c r="F183" s="169"/>
      <c r="G183" s="170"/>
      <c r="H183" s="74" t="s">
        <v>8</v>
      </c>
      <c r="I183" s="163" t="s">
        <v>9</v>
      </c>
      <c r="J183" s="164"/>
      <c r="K183" s="165">
        <f>+K178</f>
        <v>78.11</v>
      </c>
      <c r="L183" s="165"/>
      <c r="M183" s="165"/>
      <c r="N183" s="165"/>
      <c r="O183" s="165">
        <f>+O181</f>
        <v>7.89</v>
      </c>
      <c r="P183" s="165"/>
      <c r="Q183" s="165"/>
      <c r="R183" s="165"/>
      <c r="S183" s="165"/>
      <c r="T183" s="165">
        <f>K183*O183</f>
        <v>616.29</v>
      </c>
      <c r="U183" s="165"/>
      <c r="V183" s="165"/>
      <c r="W183" s="165"/>
      <c r="X183" s="165"/>
      <c r="AG183" s="157">
        <f>T183+T184</f>
        <v>1909.2</v>
      </c>
      <c r="AI183" s="15"/>
      <c r="AJ183" s="159">
        <v>844.99</v>
      </c>
      <c r="AL183" s="161">
        <f>AG183/AJ183</f>
        <v>2.259</v>
      </c>
    </row>
    <row r="184" spans="1:38" ht="12.75" customHeight="1">
      <c r="A184" s="132"/>
      <c r="B184" s="134"/>
      <c r="C184" s="171"/>
      <c r="D184" s="172"/>
      <c r="E184" s="172"/>
      <c r="F184" s="172"/>
      <c r="G184" s="173"/>
      <c r="H184" s="74" t="s">
        <v>10</v>
      </c>
      <c r="I184" s="163" t="s">
        <v>11</v>
      </c>
      <c r="J184" s="164"/>
      <c r="K184" s="165">
        <f>+K179</f>
        <v>2580.65</v>
      </c>
      <c r="L184" s="165"/>
      <c r="M184" s="165"/>
      <c r="N184" s="165"/>
      <c r="O184" s="166">
        <f>O183*O$23</f>
        <v>0.501</v>
      </c>
      <c r="P184" s="166"/>
      <c r="Q184" s="166"/>
      <c r="R184" s="166"/>
      <c r="S184" s="166"/>
      <c r="T184" s="165">
        <f>K184*O184</f>
        <v>1292.91</v>
      </c>
      <c r="U184" s="165"/>
      <c r="V184" s="165"/>
      <c r="W184" s="165"/>
      <c r="X184" s="165"/>
      <c r="AG184" s="158"/>
      <c r="AI184" s="15"/>
      <c r="AJ184" s="160"/>
      <c r="AL184" s="162"/>
    </row>
    <row r="185" spans="1:39" ht="25.5" customHeight="1">
      <c r="A185" s="174" t="s">
        <v>48</v>
      </c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9"/>
      <c r="AG185" s="37"/>
      <c r="AL185" s="38" t="s">
        <v>117</v>
      </c>
      <c r="AM185" s="39" t="s">
        <v>118</v>
      </c>
    </row>
    <row r="186" spans="1:38" ht="12.75" customHeight="1">
      <c r="A186" s="167" t="s">
        <v>7</v>
      </c>
      <c r="B186" s="131"/>
      <c r="C186" s="168" t="s">
        <v>86</v>
      </c>
      <c r="D186" s="169"/>
      <c r="E186" s="169"/>
      <c r="F186" s="169"/>
      <c r="G186" s="170"/>
      <c r="H186" s="74" t="s">
        <v>8</v>
      </c>
      <c r="I186" s="163" t="s">
        <v>9</v>
      </c>
      <c r="J186" s="164"/>
      <c r="K186" s="165">
        <f>+K181</f>
        <v>78.11</v>
      </c>
      <c r="L186" s="165"/>
      <c r="M186" s="165"/>
      <c r="N186" s="165"/>
      <c r="O186" s="165">
        <f>+O130*3</f>
        <v>1.65</v>
      </c>
      <c r="P186" s="165"/>
      <c r="Q186" s="165"/>
      <c r="R186" s="165"/>
      <c r="S186" s="165"/>
      <c r="T186" s="165">
        <f>K186*O186</f>
        <v>128.88</v>
      </c>
      <c r="U186" s="165"/>
      <c r="V186" s="165"/>
      <c r="W186" s="165"/>
      <c r="X186" s="165"/>
      <c r="AG186" s="157">
        <f>T186+T187</f>
        <v>421.01</v>
      </c>
      <c r="AI186" s="15"/>
      <c r="AJ186" s="159">
        <v>844.99</v>
      </c>
      <c r="AL186" s="161">
        <f>AG186/AJ186</f>
        <v>0.498</v>
      </c>
    </row>
    <row r="187" spans="1:38" ht="12.75" customHeight="1">
      <c r="A187" s="132"/>
      <c r="B187" s="134"/>
      <c r="C187" s="171"/>
      <c r="D187" s="172"/>
      <c r="E187" s="172"/>
      <c r="F187" s="172"/>
      <c r="G187" s="173"/>
      <c r="H187" s="74" t="s">
        <v>10</v>
      </c>
      <c r="I187" s="163" t="s">
        <v>11</v>
      </c>
      <c r="J187" s="164"/>
      <c r="K187" s="165">
        <f>+K182</f>
        <v>2580.65</v>
      </c>
      <c r="L187" s="165"/>
      <c r="M187" s="165"/>
      <c r="N187" s="165"/>
      <c r="O187" s="166">
        <f>O186*O$21</f>
        <v>0.1132</v>
      </c>
      <c r="P187" s="166"/>
      <c r="Q187" s="166"/>
      <c r="R187" s="166"/>
      <c r="S187" s="166"/>
      <c r="T187" s="165">
        <f>K187*O187</f>
        <v>292.13</v>
      </c>
      <c r="U187" s="165"/>
      <c r="V187" s="165"/>
      <c r="W187" s="165"/>
      <c r="X187" s="165"/>
      <c r="AG187" s="158"/>
      <c r="AI187" s="15"/>
      <c r="AJ187" s="160"/>
      <c r="AL187" s="162"/>
    </row>
    <row r="188" spans="1:38" ht="12.75" customHeight="1">
      <c r="A188" s="167" t="s">
        <v>7</v>
      </c>
      <c r="B188" s="131"/>
      <c r="C188" s="168" t="s">
        <v>87</v>
      </c>
      <c r="D188" s="169"/>
      <c r="E188" s="169"/>
      <c r="F188" s="169"/>
      <c r="G188" s="170"/>
      <c r="H188" s="74" t="s">
        <v>8</v>
      </c>
      <c r="I188" s="163" t="s">
        <v>9</v>
      </c>
      <c r="J188" s="164"/>
      <c r="K188" s="165">
        <f>+K183</f>
        <v>78.11</v>
      </c>
      <c r="L188" s="165"/>
      <c r="M188" s="165"/>
      <c r="N188" s="165"/>
      <c r="O188" s="165">
        <f>+O186</f>
        <v>1.65</v>
      </c>
      <c r="P188" s="165"/>
      <c r="Q188" s="165"/>
      <c r="R188" s="165"/>
      <c r="S188" s="165"/>
      <c r="T188" s="165">
        <f>K188*O188</f>
        <v>128.88</v>
      </c>
      <c r="U188" s="165"/>
      <c r="V188" s="165"/>
      <c r="W188" s="165"/>
      <c r="X188" s="165"/>
      <c r="AG188" s="157">
        <f>T188+T189</f>
        <v>399.33</v>
      </c>
      <c r="AI188" s="15"/>
      <c r="AJ188" s="159">
        <v>844.99</v>
      </c>
      <c r="AL188" s="161">
        <f>AG188/AJ188</f>
        <v>0.473</v>
      </c>
    </row>
    <row r="189" spans="1:38" ht="12.75" customHeight="1">
      <c r="A189" s="132"/>
      <c r="B189" s="134"/>
      <c r="C189" s="171"/>
      <c r="D189" s="172"/>
      <c r="E189" s="172"/>
      <c r="F189" s="172"/>
      <c r="G189" s="173"/>
      <c r="H189" s="74" t="s">
        <v>10</v>
      </c>
      <c r="I189" s="163" t="s">
        <v>11</v>
      </c>
      <c r="J189" s="164"/>
      <c r="K189" s="165">
        <f>+K184</f>
        <v>2580.65</v>
      </c>
      <c r="L189" s="165"/>
      <c r="M189" s="165"/>
      <c r="N189" s="165"/>
      <c r="O189" s="166">
        <f>O188*O$23</f>
        <v>0.1048</v>
      </c>
      <c r="P189" s="166"/>
      <c r="Q189" s="166"/>
      <c r="R189" s="166"/>
      <c r="S189" s="166"/>
      <c r="T189" s="165">
        <f>K189*O189</f>
        <v>270.45</v>
      </c>
      <c r="U189" s="165"/>
      <c r="V189" s="165"/>
      <c r="W189" s="165"/>
      <c r="X189" s="165"/>
      <c r="AG189" s="158"/>
      <c r="AI189" s="15"/>
      <c r="AJ189" s="160"/>
      <c r="AL189" s="162"/>
    </row>
    <row r="190" spans="1:33" s="24" customFormat="1" ht="25.5" customHeight="1">
      <c r="A190" s="174" t="s">
        <v>49</v>
      </c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</row>
    <row r="191" spans="1:38" ht="12.75" customHeight="1">
      <c r="A191" s="167" t="s">
        <v>7</v>
      </c>
      <c r="B191" s="131"/>
      <c r="C191" s="168" t="s">
        <v>86</v>
      </c>
      <c r="D191" s="169"/>
      <c r="E191" s="169"/>
      <c r="F191" s="169"/>
      <c r="G191" s="170"/>
      <c r="H191" s="74" t="s">
        <v>8</v>
      </c>
      <c r="I191" s="163" t="s">
        <v>9</v>
      </c>
      <c r="J191" s="164"/>
      <c r="K191" s="165">
        <f>+K186</f>
        <v>78.11</v>
      </c>
      <c r="L191" s="165"/>
      <c r="M191" s="165"/>
      <c r="N191" s="165"/>
      <c r="O191" s="165">
        <f>+O142*3</f>
        <v>5.73</v>
      </c>
      <c r="P191" s="165"/>
      <c r="Q191" s="165"/>
      <c r="R191" s="165"/>
      <c r="S191" s="165"/>
      <c r="T191" s="165">
        <f>K191*O191</f>
        <v>447.57</v>
      </c>
      <c r="U191" s="165"/>
      <c r="V191" s="165"/>
      <c r="W191" s="165"/>
      <c r="X191" s="165"/>
      <c r="AG191" s="157">
        <f>T191+T192</f>
        <v>1462.02</v>
      </c>
      <c r="AI191" s="15"/>
      <c r="AJ191" s="159">
        <v>844.99</v>
      </c>
      <c r="AL191" s="161">
        <f>AG191/AJ191</f>
        <v>1.73</v>
      </c>
    </row>
    <row r="192" spans="1:38" ht="12.75" customHeight="1">
      <c r="A192" s="132"/>
      <c r="B192" s="134"/>
      <c r="C192" s="171"/>
      <c r="D192" s="172"/>
      <c r="E192" s="172"/>
      <c r="F192" s="172"/>
      <c r="G192" s="173"/>
      <c r="H192" s="74" t="s">
        <v>10</v>
      </c>
      <c r="I192" s="163" t="s">
        <v>11</v>
      </c>
      <c r="J192" s="164"/>
      <c r="K192" s="165">
        <f>+K187</f>
        <v>2580.65</v>
      </c>
      <c r="L192" s="165"/>
      <c r="M192" s="165"/>
      <c r="N192" s="165"/>
      <c r="O192" s="166">
        <f>O191*O$21</f>
        <v>0.3931</v>
      </c>
      <c r="P192" s="166"/>
      <c r="Q192" s="166"/>
      <c r="R192" s="166"/>
      <c r="S192" s="166"/>
      <c r="T192" s="165">
        <f>K192*O192</f>
        <v>1014.45</v>
      </c>
      <c r="U192" s="165"/>
      <c r="V192" s="165"/>
      <c r="W192" s="165"/>
      <c r="X192" s="165"/>
      <c r="AG192" s="158"/>
      <c r="AI192" s="15"/>
      <c r="AJ192" s="160"/>
      <c r="AL192" s="162"/>
    </row>
    <row r="193" spans="1:38" ht="12.75" customHeight="1">
      <c r="A193" s="167" t="s">
        <v>7</v>
      </c>
      <c r="B193" s="131"/>
      <c r="C193" s="168" t="s">
        <v>87</v>
      </c>
      <c r="D193" s="169"/>
      <c r="E193" s="169"/>
      <c r="F193" s="169"/>
      <c r="G193" s="170"/>
      <c r="H193" s="74" t="s">
        <v>8</v>
      </c>
      <c r="I193" s="163" t="s">
        <v>9</v>
      </c>
      <c r="J193" s="164"/>
      <c r="K193" s="165">
        <f>+K188</f>
        <v>78.11</v>
      </c>
      <c r="L193" s="165"/>
      <c r="M193" s="165"/>
      <c r="N193" s="165"/>
      <c r="O193" s="165">
        <f>+O191</f>
        <v>5.73</v>
      </c>
      <c r="P193" s="165"/>
      <c r="Q193" s="165"/>
      <c r="R193" s="165"/>
      <c r="S193" s="165"/>
      <c r="T193" s="165">
        <f>K193*O193</f>
        <v>447.57</v>
      </c>
      <c r="U193" s="165"/>
      <c r="V193" s="165"/>
      <c r="W193" s="165"/>
      <c r="X193" s="165"/>
      <c r="AG193" s="157">
        <f>T193+T194</f>
        <v>1386.67</v>
      </c>
      <c r="AI193" s="15"/>
      <c r="AJ193" s="159">
        <v>844.99</v>
      </c>
      <c r="AL193" s="161">
        <f>AG193/AJ193</f>
        <v>1.641</v>
      </c>
    </row>
    <row r="194" spans="1:38" ht="12.75" customHeight="1">
      <c r="A194" s="132"/>
      <c r="B194" s="134"/>
      <c r="C194" s="171"/>
      <c r="D194" s="172"/>
      <c r="E194" s="172"/>
      <c r="F194" s="172"/>
      <c r="G194" s="173"/>
      <c r="H194" s="74" t="s">
        <v>10</v>
      </c>
      <c r="I194" s="163" t="s">
        <v>11</v>
      </c>
      <c r="J194" s="164"/>
      <c r="K194" s="165">
        <f>+K189</f>
        <v>2580.65</v>
      </c>
      <c r="L194" s="165"/>
      <c r="M194" s="165"/>
      <c r="N194" s="165"/>
      <c r="O194" s="166">
        <f>O193*O$23</f>
        <v>0.3639</v>
      </c>
      <c r="P194" s="166"/>
      <c r="Q194" s="166"/>
      <c r="R194" s="166"/>
      <c r="S194" s="166"/>
      <c r="T194" s="165">
        <f>K194*O194</f>
        <v>939.1</v>
      </c>
      <c r="U194" s="165"/>
      <c r="V194" s="165"/>
      <c r="W194" s="165"/>
      <c r="X194" s="165"/>
      <c r="AG194" s="158"/>
      <c r="AI194" s="15"/>
      <c r="AJ194" s="160"/>
      <c r="AL194" s="162"/>
    </row>
    <row r="195" spans="1:38" ht="12.75" customHeight="1">
      <c r="A195" s="32"/>
      <c r="B195" s="32"/>
      <c r="C195" s="76"/>
      <c r="D195" s="76"/>
      <c r="E195" s="76"/>
      <c r="F195" s="76"/>
      <c r="G195" s="76"/>
      <c r="I195" s="14"/>
      <c r="J195" s="14"/>
      <c r="K195" s="77"/>
      <c r="L195" s="77"/>
      <c r="M195" s="77"/>
      <c r="N195" s="77"/>
      <c r="O195" s="78"/>
      <c r="P195" s="78"/>
      <c r="Q195" s="78"/>
      <c r="R195" s="78"/>
      <c r="S195" s="78"/>
      <c r="T195" s="77"/>
      <c r="U195" s="77"/>
      <c r="V195" s="77"/>
      <c r="W195" s="77"/>
      <c r="X195" s="77"/>
      <c r="AG195" s="79"/>
      <c r="AJ195" s="80"/>
      <c r="AL195" s="81"/>
    </row>
    <row r="196" spans="1:35" s="5" customFormat="1" ht="15">
      <c r="A196" s="183" t="s">
        <v>120</v>
      </c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75"/>
      <c r="AG196" s="75"/>
      <c r="AH196"/>
      <c r="AI196" s="20"/>
    </row>
    <row r="197" spans="1:33" s="24" customFormat="1" ht="27" customHeight="1">
      <c r="A197" s="174" t="s">
        <v>41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23"/>
      <c r="AG197" s="23"/>
    </row>
    <row r="198" spans="1:35" ht="51" customHeight="1">
      <c r="A198" s="184" t="s">
        <v>4</v>
      </c>
      <c r="B198" s="185"/>
      <c r="C198" s="186" t="s">
        <v>28</v>
      </c>
      <c r="D198" s="187"/>
      <c r="E198" s="187"/>
      <c r="F198" s="187"/>
      <c r="G198" s="187"/>
      <c r="H198" s="188"/>
      <c r="I198" s="189" t="s">
        <v>5</v>
      </c>
      <c r="J198" s="189"/>
      <c r="K198" s="189" t="s">
        <v>29</v>
      </c>
      <c r="L198" s="189"/>
      <c r="M198" s="189"/>
      <c r="N198" s="189"/>
      <c r="O198" s="189" t="str">
        <f>+O174</f>
        <v>Объем теплоносителя, Гкал на нагрев, (м3, Гкал)</v>
      </c>
      <c r="P198" s="189"/>
      <c r="Q198" s="189"/>
      <c r="R198" s="189"/>
      <c r="S198" s="189"/>
      <c r="T198" s="189" t="s">
        <v>6</v>
      </c>
      <c r="U198" s="189"/>
      <c r="V198" s="189"/>
      <c r="W198" s="189"/>
      <c r="X198" s="189"/>
      <c r="AI198" s="15"/>
    </row>
    <row r="199" spans="1:38" ht="12.75" customHeight="1">
      <c r="A199" s="176">
        <v>1</v>
      </c>
      <c r="B199" s="177"/>
      <c r="C199" s="176">
        <v>2</v>
      </c>
      <c r="D199" s="178"/>
      <c r="E199" s="178"/>
      <c r="F199" s="178"/>
      <c r="G199" s="178"/>
      <c r="H199" s="177"/>
      <c r="I199" s="179">
        <v>3</v>
      </c>
      <c r="J199" s="179"/>
      <c r="K199" s="179">
        <v>4</v>
      </c>
      <c r="L199" s="179"/>
      <c r="M199" s="179"/>
      <c r="N199" s="179"/>
      <c r="O199" s="179">
        <v>5</v>
      </c>
      <c r="P199" s="179"/>
      <c r="Q199" s="179"/>
      <c r="R199" s="179"/>
      <c r="S199" s="179"/>
      <c r="T199" s="180" t="s">
        <v>80</v>
      </c>
      <c r="U199" s="181"/>
      <c r="V199" s="181"/>
      <c r="W199" s="181"/>
      <c r="X199" s="182"/>
      <c r="AI199" s="15"/>
      <c r="AJ199" s="14"/>
      <c r="AL199" s="14"/>
    </row>
    <row r="200" spans="1:38" ht="12.75" customHeight="1">
      <c r="A200" s="167" t="s">
        <v>7</v>
      </c>
      <c r="B200" s="131"/>
      <c r="C200" s="168" t="s">
        <v>86</v>
      </c>
      <c r="D200" s="169"/>
      <c r="E200" s="169"/>
      <c r="F200" s="169"/>
      <c r="G200" s="170"/>
      <c r="H200" s="74" t="s">
        <v>8</v>
      </c>
      <c r="I200" s="163" t="s">
        <v>9</v>
      </c>
      <c r="J200" s="164"/>
      <c r="K200" s="165">
        <f>K186</f>
        <v>78.11</v>
      </c>
      <c r="L200" s="165"/>
      <c r="M200" s="165"/>
      <c r="N200" s="165"/>
      <c r="O200" s="165">
        <f>+O46*4</f>
        <v>12.96</v>
      </c>
      <c r="P200" s="165"/>
      <c r="Q200" s="165"/>
      <c r="R200" s="165"/>
      <c r="S200" s="165"/>
      <c r="T200" s="165">
        <f>K200*O200</f>
        <v>1012.31</v>
      </c>
      <c r="U200" s="165"/>
      <c r="V200" s="165"/>
      <c r="W200" s="165"/>
      <c r="X200" s="165"/>
      <c r="AG200" s="157">
        <f>T200+T201</f>
        <v>3306.77</v>
      </c>
      <c r="AI200" s="15"/>
      <c r="AJ200" s="159">
        <v>844.99</v>
      </c>
      <c r="AL200" s="161">
        <f>AG200/AJ200</f>
        <v>3.913</v>
      </c>
    </row>
    <row r="201" spans="1:38" ht="12.75" customHeight="1">
      <c r="A201" s="132"/>
      <c r="B201" s="134"/>
      <c r="C201" s="171"/>
      <c r="D201" s="172"/>
      <c r="E201" s="172"/>
      <c r="F201" s="172"/>
      <c r="G201" s="173"/>
      <c r="H201" s="74" t="s">
        <v>10</v>
      </c>
      <c r="I201" s="163" t="s">
        <v>11</v>
      </c>
      <c r="J201" s="164"/>
      <c r="K201" s="165">
        <f>K187</f>
        <v>2580.65</v>
      </c>
      <c r="L201" s="165"/>
      <c r="M201" s="165"/>
      <c r="N201" s="165"/>
      <c r="O201" s="166">
        <f>O200*O$21</f>
        <v>0.8891</v>
      </c>
      <c r="P201" s="166"/>
      <c r="Q201" s="166"/>
      <c r="R201" s="166"/>
      <c r="S201" s="166"/>
      <c r="T201" s="165">
        <f>K201*O201</f>
        <v>2294.46</v>
      </c>
      <c r="U201" s="165"/>
      <c r="V201" s="165"/>
      <c r="W201" s="165"/>
      <c r="X201" s="165"/>
      <c r="AG201" s="158"/>
      <c r="AI201" s="15"/>
      <c r="AJ201" s="160"/>
      <c r="AL201" s="162"/>
    </row>
    <row r="202" spans="1:38" ht="12.75" customHeight="1">
      <c r="A202" s="167" t="s">
        <v>7</v>
      </c>
      <c r="B202" s="131"/>
      <c r="C202" s="168" t="s">
        <v>87</v>
      </c>
      <c r="D202" s="169"/>
      <c r="E202" s="169"/>
      <c r="F202" s="169"/>
      <c r="G202" s="170"/>
      <c r="H202" s="74" t="s">
        <v>8</v>
      </c>
      <c r="I202" s="163" t="s">
        <v>9</v>
      </c>
      <c r="J202" s="164"/>
      <c r="K202" s="165">
        <f>K188</f>
        <v>78.11</v>
      </c>
      <c r="L202" s="165"/>
      <c r="M202" s="165"/>
      <c r="N202" s="165"/>
      <c r="O202" s="165">
        <f>+O200</f>
        <v>12.96</v>
      </c>
      <c r="P202" s="165"/>
      <c r="Q202" s="165"/>
      <c r="R202" s="165"/>
      <c r="S202" s="165"/>
      <c r="T202" s="165">
        <f>K202*O202</f>
        <v>1012.31</v>
      </c>
      <c r="U202" s="165"/>
      <c r="V202" s="165"/>
      <c r="W202" s="165"/>
      <c r="X202" s="165"/>
      <c r="AG202" s="157">
        <f>T202+T203</f>
        <v>3136.18</v>
      </c>
      <c r="AI202" s="15"/>
      <c r="AJ202" s="159">
        <v>844.99</v>
      </c>
      <c r="AL202" s="161">
        <f>AG202/AJ202</f>
        <v>3.711</v>
      </c>
    </row>
    <row r="203" spans="1:38" ht="12.75" customHeight="1">
      <c r="A203" s="132"/>
      <c r="B203" s="134"/>
      <c r="C203" s="171"/>
      <c r="D203" s="172"/>
      <c r="E203" s="172"/>
      <c r="F203" s="172"/>
      <c r="G203" s="173"/>
      <c r="H203" s="74" t="s">
        <v>10</v>
      </c>
      <c r="I203" s="163" t="s">
        <v>11</v>
      </c>
      <c r="J203" s="164"/>
      <c r="K203" s="165">
        <f>K189</f>
        <v>2580.65</v>
      </c>
      <c r="L203" s="165"/>
      <c r="M203" s="165"/>
      <c r="N203" s="165"/>
      <c r="O203" s="166">
        <f>O202*O$23</f>
        <v>0.823</v>
      </c>
      <c r="P203" s="166"/>
      <c r="Q203" s="166"/>
      <c r="R203" s="166"/>
      <c r="S203" s="166"/>
      <c r="T203" s="165">
        <f>K203*O203</f>
        <v>2123.87</v>
      </c>
      <c r="U203" s="165"/>
      <c r="V203" s="165"/>
      <c r="W203" s="165"/>
      <c r="X203" s="165"/>
      <c r="AG203" s="158"/>
      <c r="AI203" s="15"/>
      <c r="AJ203" s="160"/>
      <c r="AL203" s="162"/>
    </row>
    <row r="204" spans="1:33" s="24" customFormat="1" ht="30" customHeight="1">
      <c r="A204" s="174" t="s">
        <v>43</v>
      </c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</row>
    <row r="205" spans="1:38" ht="12.75" customHeight="1">
      <c r="A205" s="167" t="s">
        <v>7</v>
      </c>
      <c r="B205" s="131"/>
      <c r="C205" s="168" t="s">
        <v>86</v>
      </c>
      <c r="D205" s="169"/>
      <c r="E205" s="169"/>
      <c r="F205" s="169"/>
      <c r="G205" s="170"/>
      <c r="H205" s="74" t="s">
        <v>8</v>
      </c>
      <c r="I205" s="163" t="s">
        <v>9</v>
      </c>
      <c r="J205" s="164"/>
      <c r="K205" s="165">
        <f>+K200</f>
        <v>78.11</v>
      </c>
      <c r="L205" s="165"/>
      <c r="M205" s="165"/>
      <c r="N205" s="165"/>
      <c r="O205" s="165">
        <f>+O70*4</f>
        <v>10.52</v>
      </c>
      <c r="P205" s="165"/>
      <c r="Q205" s="165"/>
      <c r="R205" s="165"/>
      <c r="S205" s="165"/>
      <c r="T205" s="165">
        <f>K205*O205</f>
        <v>821.72</v>
      </c>
      <c r="U205" s="165"/>
      <c r="V205" s="165"/>
      <c r="W205" s="165"/>
      <c r="X205" s="165"/>
      <c r="AG205" s="157">
        <f>T205+T206</f>
        <v>2684.18</v>
      </c>
      <c r="AI205" s="15"/>
      <c r="AJ205" s="159">
        <v>844.99</v>
      </c>
      <c r="AL205" s="161">
        <f>AG205/AJ205</f>
        <v>3.177</v>
      </c>
    </row>
    <row r="206" spans="1:38" ht="12.75" customHeight="1">
      <c r="A206" s="132"/>
      <c r="B206" s="134"/>
      <c r="C206" s="171"/>
      <c r="D206" s="172"/>
      <c r="E206" s="172"/>
      <c r="F206" s="172"/>
      <c r="G206" s="173"/>
      <c r="H206" s="74" t="s">
        <v>10</v>
      </c>
      <c r="I206" s="163" t="s">
        <v>11</v>
      </c>
      <c r="J206" s="164"/>
      <c r="K206" s="165">
        <f>+K201</f>
        <v>2580.65</v>
      </c>
      <c r="L206" s="165"/>
      <c r="M206" s="165"/>
      <c r="N206" s="165"/>
      <c r="O206" s="166">
        <f>O205*O$21</f>
        <v>0.7217</v>
      </c>
      <c r="P206" s="166"/>
      <c r="Q206" s="166"/>
      <c r="R206" s="166"/>
      <c r="S206" s="166"/>
      <c r="T206" s="165">
        <f>K206*O206</f>
        <v>1862.46</v>
      </c>
      <c r="U206" s="165"/>
      <c r="V206" s="165"/>
      <c r="W206" s="165"/>
      <c r="X206" s="165"/>
      <c r="AG206" s="158"/>
      <c r="AI206" s="15"/>
      <c r="AJ206" s="160"/>
      <c r="AL206" s="162"/>
    </row>
    <row r="207" spans="1:38" ht="12.75" customHeight="1">
      <c r="A207" s="167" t="s">
        <v>7</v>
      </c>
      <c r="B207" s="131"/>
      <c r="C207" s="168" t="s">
        <v>87</v>
      </c>
      <c r="D207" s="169"/>
      <c r="E207" s="169"/>
      <c r="F207" s="169"/>
      <c r="G207" s="170"/>
      <c r="H207" s="74" t="s">
        <v>8</v>
      </c>
      <c r="I207" s="163" t="s">
        <v>9</v>
      </c>
      <c r="J207" s="164"/>
      <c r="K207" s="165">
        <f>+K202</f>
        <v>78.11</v>
      </c>
      <c r="L207" s="165"/>
      <c r="M207" s="165"/>
      <c r="N207" s="165"/>
      <c r="O207" s="165">
        <f>+O205</f>
        <v>10.52</v>
      </c>
      <c r="P207" s="165"/>
      <c r="Q207" s="165"/>
      <c r="R207" s="165"/>
      <c r="S207" s="165"/>
      <c r="T207" s="165">
        <f>K207*O207</f>
        <v>821.72</v>
      </c>
      <c r="U207" s="165"/>
      <c r="V207" s="165"/>
      <c r="W207" s="165"/>
      <c r="X207" s="165"/>
      <c r="AG207" s="157">
        <f>T207+T208</f>
        <v>2545.59</v>
      </c>
      <c r="AI207" s="15"/>
      <c r="AJ207" s="159">
        <v>844.99</v>
      </c>
      <c r="AL207" s="161">
        <f>AG207/AJ207</f>
        <v>3.013</v>
      </c>
    </row>
    <row r="208" spans="1:38" ht="12.75" customHeight="1">
      <c r="A208" s="132"/>
      <c r="B208" s="134"/>
      <c r="C208" s="171"/>
      <c r="D208" s="172"/>
      <c r="E208" s="172"/>
      <c r="F208" s="172"/>
      <c r="G208" s="173"/>
      <c r="H208" s="74" t="s">
        <v>10</v>
      </c>
      <c r="I208" s="163" t="s">
        <v>11</v>
      </c>
      <c r="J208" s="164"/>
      <c r="K208" s="165">
        <f>+K203</f>
        <v>2580.65</v>
      </c>
      <c r="L208" s="165"/>
      <c r="M208" s="165"/>
      <c r="N208" s="165"/>
      <c r="O208" s="166">
        <f>O207*O$23</f>
        <v>0.668</v>
      </c>
      <c r="P208" s="166"/>
      <c r="Q208" s="166"/>
      <c r="R208" s="166"/>
      <c r="S208" s="166"/>
      <c r="T208" s="165">
        <f>K208*O208</f>
        <v>1723.87</v>
      </c>
      <c r="U208" s="165"/>
      <c r="V208" s="165"/>
      <c r="W208" s="165"/>
      <c r="X208" s="165"/>
      <c r="AG208" s="158"/>
      <c r="AI208" s="15"/>
      <c r="AJ208" s="160"/>
      <c r="AL208" s="162"/>
    </row>
    <row r="209" spans="1:39" ht="25.5" customHeight="1">
      <c r="A209" s="174" t="s">
        <v>48</v>
      </c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9"/>
      <c r="AG209" s="37"/>
      <c r="AL209" s="38" t="s">
        <v>117</v>
      </c>
      <c r="AM209" s="39" t="s">
        <v>118</v>
      </c>
    </row>
    <row r="210" spans="1:38" ht="12.75" customHeight="1">
      <c r="A210" s="167" t="s">
        <v>7</v>
      </c>
      <c r="B210" s="131"/>
      <c r="C210" s="168" t="s">
        <v>86</v>
      </c>
      <c r="D210" s="169"/>
      <c r="E210" s="169"/>
      <c r="F210" s="169"/>
      <c r="G210" s="170"/>
      <c r="H210" s="74" t="s">
        <v>8</v>
      </c>
      <c r="I210" s="163" t="s">
        <v>9</v>
      </c>
      <c r="J210" s="164"/>
      <c r="K210" s="165">
        <f>+K205</f>
        <v>78.11</v>
      </c>
      <c r="L210" s="165"/>
      <c r="M210" s="165"/>
      <c r="N210" s="165"/>
      <c r="O210" s="165">
        <f>+O130*4</f>
        <v>2.2</v>
      </c>
      <c r="P210" s="165"/>
      <c r="Q210" s="165"/>
      <c r="R210" s="165"/>
      <c r="S210" s="165"/>
      <c r="T210" s="165">
        <f>K210*O210</f>
        <v>171.84</v>
      </c>
      <c r="U210" s="165"/>
      <c r="V210" s="165"/>
      <c r="W210" s="165"/>
      <c r="X210" s="165"/>
      <c r="AG210" s="157">
        <f>T210+T211</f>
        <v>561.26</v>
      </c>
      <c r="AI210" s="15"/>
      <c r="AJ210" s="159">
        <v>844.99</v>
      </c>
      <c r="AL210" s="161">
        <f>AG210/AJ210</f>
        <v>0.664</v>
      </c>
    </row>
    <row r="211" spans="1:38" ht="12.75" customHeight="1">
      <c r="A211" s="132"/>
      <c r="B211" s="134"/>
      <c r="C211" s="171"/>
      <c r="D211" s="172"/>
      <c r="E211" s="172"/>
      <c r="F211" s="172"/>
      <c r="G211" s="173"/>
      <c r="H211" s="74" t="s">
        <v>10</v>
      </c>
      <c r="I211" s="163" t="s">
        <v>11</v>
      </c>
      <c r="J211" s="164"/>
      <c r="K211" s="165">
        <f>+K206</f>
        <v>2580.65</v>
      </c>
      <c r="L211" s="165"/>
      <c r="M211" s="165"/>
      <c r="N211" s="165"/>
      <c r="O211" s="166">
        <f>O210*O$21</f>
        <v>0.1509</v>
      </c>
      <c r="P211" s="166"/>
      <c r="Q211" s="166"/>
      <c r="R211" s="166"/>
      <c r="S211" s="166"/>
      <c r="T211" s="165">
        <f>K211*O211</f>
        <v>389.42</v>
      </c>
      <c r="U211" s="165"/>
      <c r="V211" s="165"/>
      <c r="W211" s="165"/>
      <c r="X211" s="165"/>
      <c r="AG211" s="158"/>
      <c r="AI211" s="15"/>
      <c r="AJ211" s="160"/>
      <c r="AL211" s="162"/>
    </row>
    <row r="212" spans="1:38" ht="12.75" customHeight="1">
      <c r="A212" s="167" t="s">
        <v>7</v>
      </c>
      <c r="B212" s="131"/>
      <c r="C212" s="168" t="s">
        <v>87</v>
      </c>
      <c r="D212" s="169"/>
      <c r="E212" s="169"/>
      <c r="F212" s="169"/>
      <c r="G212" s="170"/>
      <c r="H212" s="74" t="s">
        <v>8</v>
      </c>
      <c r="I212" s="163" t="s">
        <v>9</v>
      </c>
      <c r="J212" s="164"/>
      <c r="K212" s="165">
        <f>+K207</f>
        <v>78.11</v>
      </c>
      <c r="L212" s="165"/>
      <c r="M212" s="165"/>
      <c r="N212" s="165"/>
      <c r="O212" s="165">
        <f>+O210</f>
        <v>2.2</v>
      </c>
      <c r="P212" s="165"/>
      <c r="Q212" s="165"/>
      <c r="R212" s="165"/>
      <c r="S212" s="165"/>
      <c r="T212" s="165">
        <f>K212*O212</f>
        <v>171.84</v>
      </c>
      <c r="U212" s="165"/>
      <c r="V212" s="165"/>
      <c r="W212" s="165"/>
      <c r="X212" s="165"/>
      <c r="AG212" s="157">
        <f>T212+T213</f>
        <v>532.36</v>
      </c>
      <c r="AI212" s="15"/>
      <c r="AJ212" s="159">
        <v>844.99</v>
      </c>
      <c r="AL212" s="161">
        <f>AG212/AJ212</f>
        <v>0.63</v>
      </c>
    </row>
    <row r="213" spans="1:38" ht="12.75" customHeight="1">
      <c r="A213" s="132"/>
      <c r="B213" s="134"/>
      <c r="C213" s="171"/>
      <c r="D213" s="172"/>
      <c r="E213" s="172"/>
      <c r="F213" s="172"/>
      <c r="G213" s="173"/>
      <c r="H213" s="74" t="s">
        <v>10</v>
      </c>
      <c r="I213" s="163" t="s">
        <v>11</v>
      </c>
      <c r="J213" s="164"/>
      <c r="K213" s="165">
        <f>+K208</f>
        <v>2580.65</v>
      </c>
      <c r="L213" s="165"/>
      <c r="M213" s="165"/>
      <c r="N213" s="165"/>
      <c r="O213" s="166">
        <f>O212*O$23</f>
        <v>0.1397</v>
      </c>
      <c r="P213" s="166"/>
      <c r="Q213" s="166"/>
      <c r="R213" s="166"/>
      <c r="S213" s="166"/>
      <c r="T213" s="165">
        <f>K213*O213</f>
        <v>360.52</v>
      </c>
      <c r="U213" s="165"/>
      <c r="V213" s="165"/>
      <c r="W213" s="165"/>
      <c r="X213" s="165"/>
      <c r="AG213" s="158"/>
      <c r="AI213" s="15"/>
      <c r="AJ213" s="160"/>
      <c r="AL213" s="162"/>
    </row>
    <row r="214" spans="1:33" s="24" customFormat="1" ht="25.5" customHeight="1">
      <c r="A214" s="174" t="s">
        <v>49</v>
      </c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</row>
    <row r="215" spans="1:38" ht="12.75" customHeight="1">
      <c r="A215" s="167" t="s">
        <v>7</v>
      </c>
      <c r="B215" s="131"/>
      <c r="C215" s="168" t="s">
        <v>86</v>
      </c>
      <c r="D215" s="169"/>
      <c r="E215" s="169"/>
      <c r="F215" s="169"/>
      <c r="G215" s="170"/>
      <c r="H215" s="74" t="s">
        <v>8</v>
      </c>
      <c r="I215" s="163" t="s">
        <v>9</v>
      </c>
      <c r="J215" s="164"/>
      <c r="K215" s="165">
        <f>+K210</f>
        <v>78.11</v>
      </c>
      <c r="L215" s="165"/>
      <c r="M215" s="165"/>
      <c r="N215" s="165"/>
      <c r="O215" s="165">
        <f>+O142*4</f>
        <v>7.64</v>
      </c>
      <c r="P215" s="165"/>
      <c r="Q215" s="165"/>
      <c r="R215" s="165"/>
      <c r="S215" s="165"/>
      <c r="T215" s="165">
        <f>K215*O215</f>
        <v>596.76</v>
      </c>
      <c r="U215" s="165"/>
      <c r="V215" s="165"/>
      <c r="W215" s="165"/>
      <c r="X215" s="165"/>
      <c r="AG215" s="157">
        <f>T215+T216</f>
        <v>1949.28</v>
      </c>
      <c r="AI215" s="15"/>
      <c r="AJ215" s="159">
        <v>844.99</v>
      </c>
      <c r="AL215" s="161">
        <f>AG215/AJ215</f>
        <v>2.307</v>
      </c>
    </row>
    <row r="216" spans="1:38" ht="12.75" customHeight="1">
      <c r="A216" s="132"/>
      <c r="B216" s="134"/>
      <c r="C216" s="171"/>
      <c r="D216" s="172"/>
      <c r="E216" s="172"/>
      <c r="F216" s="172"/>
      <c r="G216" s="173"/>
      <c r="H216" s="74" t="s">
        <v>10</v>
      </c>
      <c r="I216" s="163" t="s">
        <v>11</v>
      </c>
      <c r="J216" s="164"/>
      <c r="K216" s="165">
        <f>+K211</f>
        <v>2580.65</v>
      </c>
      <c r="L216" s="165"/>
      <c r="M216" s="165"/>
      <c r="N216" s="165"/>
      <c r="O216" s="166">
        <f>O215*O$21</f>
        <v>0.5241</v>
      </c>
      <c r="P216" s="166"/>
      <c r="Q216" s="166"/>
      <c r="R216" s="166"/>
      <c r="S216" s="166"/>
      <c r="T216" s="165">
        <f>K216*O216</f>
        <v>1352.52</v>
      </c>
      <c r="U216" s="165"/>
      <c r="V216" s="165"/>
      <c r="W216" s="165"/>
      <c r="X216" s="165"/>
      <c r="AG216" s="158"/>
      <c r="AI216" s="15"/>
      <c r="AJ216" s="160"/>
      <c r="AL216" s="162"/>
    </row>
    <row r="217" spans="1:38" ht="12.75" customHeight="1">
      <c r="A217" s="167" t="s">
        <v>7</v>
      </c>
      <c r="B217" s="131"/>
      <c r="C217" s="168" t="s">
        <v>87</v>
      </c>
      <c r="D217" s="169"/>
      <c r="E217" s="169"/>
      <c r="F217" s="169"/>
      <c r="G217" s="170"/>
      <c r="H217" s="74" t="s">
        <v>8</v>
      </c>
      <c r="I217" s="163" t="s">
        <v>9</v>
      </c>
      <c r="J217" s="164"/>
      <c r="K217" s="165">
        <f>+K212</f>
        <v>78.11</v>
      </c>
      <c r="L217" s="165"/>
      <c r="M217" s="165"/>
      <c r="N217" s="165"/>
      <c r="O217" s="165">
        <f>+O215</f>
        <v>7.64</v>
      </c>
      <c r="P217" s="165"/>
      <c r="Q217" s="165"/>
      <c r="R217" s="165"/>
      <c r="S217" s="165"/>
      <c r="T217" s="165">
        <f>K217*O217</f>
        <v>596.76</v>
      </c>
      <c r="U217" s="165"/>
      <c r="V217" s="165"/>
      <c r="W217" s="165"/>
      <c r="X217" s="165"/>
      <c r="AG217" s="157">
        <f>T217+T218</f>
        <v>1848.63</v>
      </c>
      <c r="AI217" s="15"/>
      <c r="AJ217" s="159">
        <v>844.99</v>
      </c>
      <c r="AL217" s="161">
        <f>AG217/AJ217</f>
        <v>2.188</v>
      </c>
    </row>
    <row r="218" spans="1:38" ht="12.75" customHeight="1">
      <c r="A218" s="132"/>
      <c r="B218" s="134"/>
      <c r="C218" s="171"/>
      <c r="D218" s="172"/>
      <c r="E218" s="172"/>
      <c r="F218" s="172"/>
      <c r="G218" s="173"/>
      <c r="H218" s="74" t="s">
        <v>10</v>
      </c>
      <c r="I218" s="163" t="s">
        <v>11</v>
      </c>
      <c r="J218" s="164"/>
      <c r="K218" s="165">
        <f>+K213</f>
        <v>2580.65</v>
      </c>
      <c r="L218" s="165"/>
      <c r="M218" s="165"/>
      <c r="N218" s="165"/>
      <c r="O218" s="166">
        <f>O217*O$23</f>
        <v>0.4851</v>
      </c>
      <c r="P218" s="166"/>
      <c r="Q218" s="166"/>
      <c r="R218" s="166"/>
      <c r="S218" s="166"/>
      <c r="T218" s="165">
        <f>K218*O218</f>
        <v>1251.87</v>
      </c>
      <c r="U218" s="165"/>
      <c r="V218" s="165"/>
      <c r="W218" s="165"/>
      <c r="X218" s="165"/>
      <c r="AG218" s="158"/>
      <c r="AI218" s="15"/>
      <c r="AJ218" s="160"/>
      <c r="AL218" s="162"/>
    </row>
    <row r="219" spans="1:38" ht="12.75" customHeight="1">
      <c r="A219" s="32"/>
      <c r="B219" s="32"/>
      <c r="C219" s="76"/>
      <c r="D219" s="76"/>
      <c r="E219" s="76"/>
      <c r="F219" s="76"/>
      <c r="G219" s="76"/>
      <c r="I219" s="14"/>
      <c r="J219" s="14"/>
      <c r="K219" s="77"/>
      <c r="L219" s="77"/>
      <c r="M219" s="77"/>
      <c r="N219" s="77"/>
      <c r="O219" s="78"/>
      <c r="P219" s="78"/>
      <c r="Q219" s="78"/>
      <c r="R219" s="78"/>
      <c r="S219" s="78"/>
      <c r="T219" s="77"/>
      <c r="U219" s="77"/>
      <c r="V219" s="77"/>
      <c r="W219" s="77"/>
      <c r="X219" s="77"/>
      <c r="AG219" s="79"/>
      <c r="AJ219" s="80"/>
      <c r="AL219" s="81"/>
    </row>
    <row r="220" spans="1:35" s="5" customFormat="1" ht="15">
      <c r="A220" s="183" t="s">
        <v>121</v>
      </c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75"/>
      <c r="AG220" s="75"/>
      <c r="AH220"/>
      <c r="AI220" s="20"/>
    </row>
    <row r="221" spans="1:33" s="24" customFormat="1" ht="27" customHeight="1">
      <c r="A221" s="174" t="s">
        <v>41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23"/>
      <c r="AG221" s="23"/>
    </row>
    <row r="222" spans="1:35" ht="51" customHeight="1">
      <c r="A222" s="184" t="s">
        <v>4</v>
      </c>
      <c r="B222" s="185"/>
      <c r="C222" s="186" t="s">
        <v>28</v>
      </c>
      <c r="D222" s="187"/>
      <c r="E222" s="187"/>
      <c r="F222" s="187"/>
      <c r="G222" s="187"/>
      <c r="H222" s="188"/>
      <c r="I222" s="189" t="s">
        <v>5</v>
      </c>
      <c r="J222" s="189"/>
      <c r="K222" s="189" t="s">
        <v>29</v>
      </c>
      <c r="L222" s="189"/>
      <c r="M222" s="189"/>
      <c r="N222" s="189"/>
      <c r="O222" s="189" t="str">
        <f>+O198</f>
        <v>Объем теплоносителя, Гкал на нагрев, (м3, Гкал)</v>
      </c>
      <c r="P222" s="189"/>
      <c r="Q222" s="189"/>
      <c r="R222" s="189"/>
      <c r="S222" s="189"/>
      <c r="T222" s="189" t="s">
        <v>6</v>
      </c>
      <c r="U222" s="189"/>
      <c r="V222" s="189"/>
      <c r="W222" s="189"/>
      <c r="X222" s="189"/>
      <c r="AI222" s="15"/>
    </row>
    <row r="223" spans="1:38" ht="12.75" customHeight="1">
      <c r="A223" s="176">
        <v>1</v>
      </c>
      <c r="B223" s="177"/>
      <c r="C223" s="176">
        <v>2</v>
      </c>
      <c r="D223" s="178"/>
      <c r="E223" s="178"/>
      <c r="F223" s="178"/>
      <c r="G223" s="178"/>
      <c r="H223" s="177"/>
      <c r="I223" s="179">
        <v>3</v>
      </c>
      <c r="J223" s="179"/>
      <c r="K223" s="179">
        <v>4</v>
      </c>
      <c r="L223" s="179"/>
      <c r="M223" s="179"/>
      <c r="N223" s="179"/>
      <c r="O223" s="179">
        <v>5</v>
      </c>
      <c r="P223" s="179"/>
      <c r="Q223" s="179"/>
      <c r="R223" s="179"/>
      <c r="S223" s="179"/>
      <c r="T223" s="180" t="s">
        <v>80</v>
      </c>
      <c r="U223" s="181"/>
      <c r="V223" s="181"/>
      <c r="W223" s="181"/>
      <c r="X223" s="182"/>
      <c r="AI223" s="15"/>
      <c r="AJ223" s="14"/>
      <c r="AL223" s="14"/>
    </row>
    <row r="224" spans="1:38" ht="12.75" customHeight="1">
      <c r="A224" s="167" t="s">
        <v>7</v>
      </c>
      <c r="B224" s="131"/>
      <c r="C224" s="168" t="s">
        <v>86</v>
      </c>
      <c r="D224" s="169"/>
      <c r="E224" s="169"/>
      <c r="F224" s="169"/>
      <c r="G224" s="170"/>
      <c r="H224" s="74" t="s">
        <v>8</v>
      </c>
      <c r="I224" s="163" t="s">
        <v>9</v>
      </c>
      <c r="J224" s="164"/>
      <c r="K224" s="165">
        <f>K210</f>
        <v>78.11</v>
      </c>
      <c r="L224" s="165"/>
      <c r="M224" s="165"/>
      <c r="N224" s="165"/>
      <c r="O224" s="165">
        <f>+O46*5</f>
        <v>16.2</v>
      </c>
      <c r="P224" s="165"/>
      <c r="Q224" s="165"/>
      <c r="R224" s="165"/>
      <c r="S224" s="165"/>
      <c r="T224" s="165">
        <f>K224*O224</f>
        <v>1265.38</v>
      </c>
      <c r="U224" s="165"/>
      <c r="V224" s="165"/>
      <c r="W224" s="165"/>
      <c r="X224" s="165"/>
      <c r="AG224" s="157">
        <f>T224+T225</f>
        <v>4133.26</v>
      </c>
      <c r="AI224" s="15"/>
      <c r="AJ224" s="159">
        <v>844.99</v>
      </c>
      <c r="AL224" s="161">
        <f>AG224/AJ224</f>
        <v>4.891</v>
      </c>
    </row>
    <row r="225" spans="1:38" ht="12.75" customHeight="1">
      <c r="A225" s="132"/>
      <c r="B225" s="134"/>
      <c r="C225" s="171"/>
      <c r="D225" s="172"/>
      <c r="E225" s="172"/>
      <c r="F225" s="172"/>
      <c r="G225" s="173"/>
      <c r="H225" s="74" t="s">
        <v>10</v>
      </c>
      <c r="I225" s="163" t="s">
        <v>11</v>
      </c>
      <c r="J225" s="164"/>
      <c r="K225" s="165">
        <f>K211</f>
        <v>2580.65</v>
      </c>
      <c r="L225" s="165"/>
      <c r="M225" s="165"/>
      <c r="N225" s="165"/>
      <c r="O225" s="166">
        <f>O224*O$21</f>
        <v>1.1113</v>
      </c>
      <c r="P225" s="166"/>
      <c r="Q225" s="166"/>
      <c r="R225" s="166"/>
      <c r="S225" s="166"/>
      <c r="T225" s="165">
        <f>K225*O225</f>
        <v>2867.88</v>
      </c>
      <c r="U225" s="165"/>
      <c r="V225" s="165"/>
      <c r="W225" s="165"/>
      <c r="X225" s="165"/>
      <c r="AG225" s="158"/>
      <c r="AI225" s="15"/>
      <c r="AJ225" s="160"/>
      <c r="AL225" s="162"/>
    </row>
    <row r="226" spans="1:38" ht="12.75" customHeight="1">
      <c r="A226" s="167" t="s">
        <v>7</v>
      </c>
      <c r="B226" s="131"/>
      <c r="C226" s="168" t="s">
        <v>87</v>
      </c>
      <c r="D226" s="169"/>
      <c r="E226" s="169"/>
      <c r="F226" s="169"/>
      <c r="G226" s="170"/>
      <c r="H226" s="74" t="s">
        <v>8</v>
      </c>
      <c r="I226" s="163" t="s">
        <v>9</v>
      </c>
      <c r="J226" s="164"/>
      <c r="K226" s="165">
        <f>K212</f>
        <v>78.11</v>
      </c>
      <c r="L226" s="165"/>
      <c r="M226" s="165"/>
      <c r="N226" s="165"/>
      <c r="O226" s="165">
        <f>+O224</f>
        <v>16.2</v>
      </c>
      <c r="P226" s="165"/>
      <c r="Q226" s="165"/>
      <c r="R226" s="165"/>
      <c r="S226" s="165"/>
      <c r="T226" s="165">
        <f>K226*O226</f>
        <v>1265.38</v>
      </c>
      <c r="U226" s="165"/>
      <c r="V226" s="165"/>
      <c r="W226" s="165"/>
      <c r="X226" s="165"/>
      <c r="AG226" s="157">
        <f>T226+T227</f>
        <v>3920.09</v>
      </c>
      <c r="AI226" s="15"/>
      <c r="AJ226" s="159">
        <v>844.99</v>
      </c>
      <c r="AL226" s="161">
        <f>AG226/AJ226</f>
        <v>4.639</v>
      </c>
    </row>
    <row r="227" spans="1:38" ht="12.75" customHeight="1">
      <c r="A227" s="132"/>
      <c r="B227" s="134"/>
      <c r="C227" s="171"/>
      <c r="D227" s="172"/>
      <c r="E227" s="172"/>
      <c r="F227" s="172"/>
      <c r="G227" s="173"/>
      <c r="H227" s="74" t="s">
        <v>10</v>
      </c>
      <c r="I227" s="163" t="s">
        <v>11</v>
      </c>
      <c r="J227" s="164"/>
      <c r="K227" s="165">
        <f>K213</f>
        <v>2580.65</v>
      </c>
      <c r="L227" s="165"/>
      <c r="M227" s="165"/>
      <c r="N227" s="165"/>
      <c r="O227" s="166">
        <f>O226*O$23</f>
        <v>1.0287</v>
      </c>
      <c r="P227" s="166"/>
      <c r="Q227" s="166"/>
      <c r="R227" s="166"/>
      <c r="S227" s="166"/>
      <c r="T227" s="165">
        <f>K227*O227</f>
        <v>2654.71</v>
      </c>
      <c r="U227" s="165"/>
      <c r="V227" s="165"/>
      <c r="W227" s="165"/>
      <c r="X227" s="165"/>
      <c r="AG227" s="158"/>
      <c r="AI227" s="15"/>
      <c r="AJ227" s="160"/>
      <c r="AL227" s="162"/>
    </row>
    <row r="228" spans="1:33" s="24" customFormat="1" ht="30" customHeight="1">
      <c r="A228" s="174" t="s">
        <v>43</v>
      </c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  <c r="AG228" s="174"/>
    </row>
    <row r="229" spans="1:38" ht="12.75" customHeight="1">
      <c r="A229" s="167" t="s">
        <v>7</v>
      </c>
      <c r="B229" s="131"/>
      <c r="C229" s="168" t="s">
        <v>86</v>
      </c>
      <c r="D229" s="169"/>
      <c r="E229" s="169"/>
      <c r="F229" s="169"/>
      <c r="G229" s="170"/>
      <c r="H229" s="74" t="s">
        <v>8</v>
      </c>
      <c r="I229" s="163" t="s">
        <v>9</v>
      </c>
      <c r="J229" s="164"/>
      <c r="K229" s="165">
        <f>+K224</f>
        <v>78.11</v>
      </c>
      <c r="L229" s="165"/>
      <c r="M229" s="165"/>
      <c r="N229" s="165"/>
      <c r="O229" s="165">
        <f>+O70*5</f>
        <v>13.15</v>
      </c>
      <c r="P229" s="165"/>
      <c r="Q229" s="165"/>
      <c r="R229" s="165"/>
      <c r="S229" s="165"/>
      <c r="T229" s="165">
        <f>K229*O229</f>
        <v>1027.15</v>
      </c>
      <c r="U229" s="165"/>
      <c r="V229" s="165"/>
      <c r="W229" s="165"/>
      <c r="X229" s="165"/>
      <c r="AG229" s="157">
        <f>T229+T230</f>
        <v>3355.15</v>
      </c>
      <c r="AI229" s="15"/>
      <c r="AJ229" s="159">
        <v>844.99</v>
      </c>
      <c r="AL229" s="161">
        <f>AG229/AJ229</f>
        <v>3.971</v>
      </c>
    </row>
    <row r="230" spans="1:38" ht="12.75" customHeight="1">
      <c r="A230" s="132"/>
      <c r="B230" s="134"/>
      <c r="C230" s="171"/>
      <c r="D230" s="172"/>
      <c r="E230" s="172"/>
      <c r="F230" s="172"/>
      <c r="G230" s="173"/>
      <c r="H230" s="74" t="s">
        <v>10</v>
      </c>
      <c r="I230" s="163" t="s">
        <v>11</v>
      </c>
      <c r="J230" s="164"/>
      <c r="K230" s="165">
        <f>+K225</f>
        <v>2580.65</v>
      </c>
      <c r="L230" s="165"/>
      <c r="M230" s="165"/>
      <c r="N230" s="165"/>
      <c r="O230" s="166">
        <f>O229*O$21</f>
        <v>0.9021</v>
      </c>
      <c r="P230" s="166"/>
      <c r="Q230" s="166"/>
      <c r="R230" s="166"/>
      <c r="S230" s="166"/>
      <c r="T230" s="165">
        <f>K230*O230</f>
        <v>2328</v>
      </c>
      <c r="U230" s="165"/>
      <c r="V230" s="165"/>
      <c r="W230" s="165"/>
      <c r="X230" s="165"/>
      <c r="AG230" s="158"/>
      <c r="AI230" s="15"/>
      <c r="AJ230" s="160"/>
      <c r="AL230" s="162"/>
    </row>
    <row r="231" spans="1:38" ht="12.75" customHeight="1">
      <c r="A231" s="167" t="s">
        <v>7</v>
      </c>
      <c r="B231" s="131"/>
      <c r="C231" s="168" t="s">
        <v>87</v>
      </c>
      <c r="D231" s="169"/>
      <c r="E231" s="169"/>
      <c r="F231" s="169"/>
      <c r="G231" s="170"/>
      <c r="H231" s="74" t="s">
        <v>8</v>
      </c>
      <c r="I231" s="163" t="s">
        <v>9</v>
      </c>
      <c r="J231" s="164"/>
      <c r="K231" s="165">
        <f>+K226</f>
        <v>78.11</v>
      </c>
      <c r="L231" s="165"/>
      <c r="M231" s="165"/>
      <c r="N231" s="165"/>
      <c r="O231" s="165">
        <f>+O229</f>
        <v>13.15</v>
      </c>
      <c r="P231" s="165"/>
      <c r="Q231" s="165"/>
      <c r="R231" s="165"/>
      <c r="S231" s="165"/>
      <c r="T231" s="165">
        <f>K231*O231</f>
        <v>1027.15</v>
      </c>
      <c r="U231" s="165"/>
      <c r="V231" s="165"/>
      <c r="W231" s="165"/>
      <c r="X231" s="165"/>
      <c r="AG231" s="157">
        <f>T231+T232</f>
        <v>3181.99</v>
      </c>
      <c r="AI231" s="15"/>
      <c r="AJ231" s="159">
        <v>844.99</v>
      </c>
      <c r="AL231" s="161">
        <f>AG231/AJ231</f>
        <v>3.766</v>
      </c>
    </row>
    <row r="232" spans="1:38" ht="12.75" customHeight="1">
      <c r="A232" s="132"/>
      <c r="B232" s="134"/>
      <c r="C232" s="171"/>
      <c r="D232" s="172"/>
      <c r="E232" s="172"/>
      <c r="F232" s="172"/>
      <c r="G232" s="173"/>
      <c r="H232" s="74" t="s">
        <v>10</v>
      </c>
      <c r="I232" s="163" t="s">
        <v>11</v>
      </c>
      <c r="J232" s="164"/>
      <c r="K232" s="165">
        <f>+K227</f>
        <v>2580.65</v>
      </c>
      <c r="L232" s="165"/>
      <c r="M232" s="165"/>
      <c r="N232" s="165"/>
      <c r="O232" s="166">
        <f>O231*O$23</f>
        <v>0.835</v>
      </c>
      <c r="P232" s="166"/>
      <c r="Q232" s="166"/>
      <c r="R232" s="166"/>
      <c r="S232" s="166"/>
      <c r="T232" s="165">
        <f>K232*O232</f>
        <v>2154.84</v>
      </c>
      <c r="U232" s="165"/>
      <c r="V232" s="165"/>
      <c r="W232" s="165"/>
      <c r="X232" s="165"/>
      <c r="AG232" s="158"/>
      <c r="AI232" s="15"/>
      <c r="AJ232" s="160"/>
      <c r="AL232" s="162"/>
    </row>
    <row r="233" spans="1:39" ht="25.5" customHeight="1">
      <c r="A233" s="174" t="s">
        <v>48</v>
      </c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9"/>
      <c r="AG233" s="37"/>
      <c r="AL233" s="38" t="s">
        <v>117</v>
      </c>
      <c r="AM233" s="39" t="s">
        <v>118</v>
      </c>
    </row>
    <row r="234" spans="1:38" ht="12.75" customHeight="1">
      <c r="A234" s="167" t="s">
        <v>7</v>
      </c>
      <c r="B234" s="131"/>
      <c r="C234" s="168" t="s">
        <v>86</v>
      </c>
      <c r="D234" s="169"/>
      <c r="E234" s="169"/>
      <c r="F234" s="169"/>
      <c r="G234" s="170"/>
      <c r="H234" s="74" t="s">
        <v>8</v>
      </c>
      <c r="I234" s="163" t="s">
        <v>9</v>
      </c>
      <c r="J234" s="164"/>
      <c r="K234" s="165">
        <f>+K229</f>
        <v>78.11</v>
      </c>
      <c r="L234" s="165"/>
      <c r="M234" s="165"/>
      <c r="N234" s="165"/>
      <c r="O234" s="165">
        <f>+O130*5</f>
        <v>2.75</v>
      </c>
      <c r="P234" s="165"/>
      <c r="Q234" s="165"/>
      <c r="R234" s="165"/>
      <c r="S234" s="165"/>
      <c r="T234" s="165">
        <f>K234*O234</f>
        <v>214.8</v>
      </c>
      <c r="U234" s="165"/>
      <c r="V234" s="165"/>
      <c r="W234" s="165"/>
      <c r="X234" s="165"/>
      <c r="AG234" s="157">
        <f>T234+T235</f>
        <v>701.77</v>
      </c>
      <c r="AI234" s="15"/>
      <c r="AJ234" s="159">
        <v>844.99</v>
      </c>
      <c r="AL234" s="161">
        <f>AG234/AJ234</f>
        <v>0.831</v>
      </c>
    </row>
    <row r="235" spans="1:38" ht="12.75" customHeight="1">
      <c r="A235" s="132"/>
      <c r="B235" s="134"/>
      <c r="C235" s="171"/>
      <c r="D235" s="172"/>
      <c r="E235" s="172"/>
      <c r="F235" s="172"/>
      <c r="G235" s="173"/>
      <c r="H235" s="74" t="s">
        <v>10</v>
      </c>
      <c r="I235" s="163" t="s">
        <v>11</v>
      </c>
      <c r="J235" s="164"/>
      <c r="K235" s="165">
        <f>+K230</f>
        <v>2580.65</v>
      </c>
      <c r="L235" s="165"/>
      <c r="M235" s="165"/>
      <c r="N235" s="165"/>
      <c r="O235" s="166">
        <f>O234*O$21</f>
        <v>0.1887</v>
      </c>
      <c r="P235" s="166"/>
      <c r="Q235" s="166"/>
      <c r="R235" s="166"/>
      <c r="S235" s="166"/>
      <c r="T235" s="165">
        <f>K235*O235</f>
        <v>486.97</v>
      </c>
      <c r="U235" s="165"/>
      <c r="V235" s="165"/>
      <c r="W235" s="165"/>
      <c r="X235" s="165"/>
      <c r="AG235" s="158"/>
      <c r="AI235" s="15"/>
      <c r="AJ235" s="160"/>
      <c r="AL235" s="162"/>
    </row>
    <row r="236" spans="1:38" ht="12.75" customHeight="1">
      <c r="A236" s="167" t="s">
        <v>7</v>
      </c>
      <c r="B236" s="131"/>
      <c r="C236" s="168" t="s">
        <v>87</v>
      </c>
      <c r="D236" s="169"/>
      <c r="E236" s="169"/>
      <c r="F236" s="169"/>
      <c r="G236" s="170"/>
      <c r="H236" s="74" t="s">
        <v>8</v>
      </c>
      <c r="I236" s="163" t="s">
        <v>9</v>
      </c>
      <c r="J236" s="164"/>
      <c r="K236" s="165">
        <f>+K231</f>
        <v>78.11</v>
      </c>
      <c r="L236" s="165"/>
      <c r="M236" s="165"/>
      <c r="N236" s="165"/>
      <c r="O236" s="165">
        <f>+O234</f>
        <v>2.75</v>
      </c>
      <c r="P236" s="165"/>
      <c r="Q236" s="165"/>
      <c r="R236" s="165"/>
      <c r="S236" s="165"/>
      <c r="T236" s="165">
        <f>K236*O236</f>
        <v>214.8</v>
      </c>
      <c r="U236" s="165"/>
      <c r="V236" s="165"/>
      <c r="W236" s="165"/>
      <c r="X236" s="165"/>
      <c r="AG236" s="157">
        <f>T236+T237</f>
        <v>665.38</v>
      </c>
      <c r="AI236" s="15"/>
      <c r="AJ236" s="159">
        <v>844.99</v>
      </c>
      <c r="AL236" s="161">
        <f>AG236/AJ236</f>
        <v>0.787</v>
      </c>
    </row>
    <row r="237" spans="1:38" ht="12.75" customHeight="1">
      <c r="A237" s="132"/>
      <c r="B237" s="134"/>
      <c r="C237" s="171"/>
      <c r="D237" s="172"/>
      <c r="E237" s="172"/>
      <c r="F237" s="172"/>
      <c r="G237" s="173"/>
      <c r="H237" s="74" t="s">
        <v>10</v>
      </c>
      <c r="I237" s="163" t="s">
        <v>11</v>
      </c>
      <c r="J237" s="164"/>
      <c r="K237" s="165">
        <f>+K232</f>
        <v>2580.65</v>
      </c>
      <c r="L237" s="165"/>
      <c r="M237" s="165"/>
      <c r="N237" s="165"/>
      <c r="O237" s="166">
        <f>O236*O$23</f>
        <v>0.1746</v>
      </c>
      <c r="P237" s="166"/>
      <c r="Q237" s="166"/>
      <c r="R237" s="166"/>
      <c r="S237" s="166"/>
      <c r="T237" s="165">
        <f>K237*O237</f>
        <v>450.58</v>
      </c>
      <c r="U237" s="165"/>
      <c r="V237" s="165"/>
      <c r="W237" s="165"/>
      <c r="X237" s="165"/>
      <c r="AG237" s="158"/>
      <c r="AI237" s="15"/>
      <c r="AJ237" s="160"/>
      <c r="AL237" s="162"/>
    </row>
    <row r="238" spans="1:33" s="24" customFormat="1" ht="25.5" customHeight="1">
      <c r="A238" s="174" t="s">
        <v>49</v>
      </c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</row>
    <row r="239" spans="1:38" ht="12.75" customHeight="1">
      <c r="A239" s="167" t="s">
        <v>7</v>
      </c>
      <c r="B239" s="131"/>
      <c r="C239" s="168" t="s">
        <v>86</v>
      </c>
      <c r="D239" s="169"/>
      <c r="E239" s="169"/>
      <c r="F239" s="169"/>
      <c r="G239" s="170"/>
      <c r="H239" s="74" t="s">
        <v>8</v>
      </c>
      <c r="I239" s="163" t="s">
        <v>9</v>
      </c>
      <c r="J239" s="164"/>
      <c r="K239" s="165">
        <f>+K234</f>
        <v>78.11</v>
      </c>
      <c r="L239" s="165"/>
      <c r="M239" s="165"/>
      <c r="N239" s="165"/>
      <c r="O239" s="165">
        <f>+O142*5</f>
        <v>9.55</v>
      </c>
      <c r="P239" s="165"/>
      <c r="Q239" s="165"/>
      <c r="R239" s="165"/>
      <c r="S239" s="165"/>
      <c r="T239" s="165">
        <f>K239*O239</f>
        <v>745.95</v>
      </c>
      <c r="U239" s="165"/>
      <c r="V239" s="165"/>
      <c r="W239" s="165"/>
      <c r="X239" s="165"/>
      <c r="AG239" s="157">
        <f>T239+T240</f>
        <v>2436.53</v>
      </c>
      <c r="AI239" s="15"/>
      <c r="AJ239" s="159">
        <v>844.99</v>
      </c>
      <c r="AL239" s="161">
        <f>AG239/AJ239</f>
        <v>2.884</v>
      </c>
    </row>
    <row r="240" spans="1:38" ht="12.75" customHeight="1">
      <c r="A240" s="132"/>
      <c r="B240" s="134"/>
      <c r="C240" s="171"/>
      <c r="D240" s="172"/>
      <c r="E240" s="172"/>
      <c r="F240" s="172"/>
      <c r="G240" s="173"/>
      <c r="H240" s="74" t="s">
        <v>10</v>
      </c>
      <c r="I240" s="163" t="s">
        <v>11</v>
      </c>
      <c r="J240" s="164"/>
      <c r="K240" s="165">
        <f>+K235</f>
        <v>2580.65</v>
      </c>
      <c r="L240" s="165"/>
      <c r="M240" s="165"/>
      <c r="N240" s="165"/>
      <c r="O240" s="166">
        <f>O239*O$21</f>
        <v>0.6551</v>
      </c>
      <c r="P240" s="166"/>
      <c r="Q240" s="166"/>
      <c r="R240" s="166"/>
      <c r="S240" s="166"/>
      <c r="T240" s="165">
        <f>K240*O240</f>
        <v>1690.58</v>
      </c>
      <c r="U240" s="165"/>
      <c r="V240" s="165"/>
      <c r="W240" s="165"/>
      <c r="X240" s="165"/>
      <c r="AG240" s="158"/>
      <c r="AI240" s="15"/>
      <c r="AJ240" s="160"/>
      <c r="AL240" s="162"/>
    </row>
    <row r="241" spans="1:38" ht="12.75" customHeight="1">
      <c r="A241" s="167" t="s">
        <v>7</v>
      </c>
      <c r="B241" s="131"/>
      <c r="C241" s="168" t="s">
        <v>87</v>
      </c>
      <c r="D241" s="169"/>
      <c r="E241" s="169"/>
      <c r="F241" s="169"/>
      <c r="G241" s="170"/>
      <c r="H241" s="74" t="s">
        <v>8</v>
      </c>
      <c r="I241" s="163" t="s">
        <v>9</v>
      </c>
      <c r="J241" s="164"/>
      <c r="K241" s="165">
        <f>+K236</f>
        <v>78.11</v>
      </c>
      <c r="L241" s="165"/>
      <c r="M241" s="165"/>
      <c r="N241" s="165"/>
      <c r="O241" s="165">
        <f>+O239</f>
        <v>9.55</v>
      </c>
      <c r="P241" s="165"/>
      <c r="Q241" s="165"/>
      <c r="R241" s="165"/>
      <c r="S241" s="165"/>
      <c r="T241" s="165">
        <f>K241*O241</f>
        <v>745.95</v>
      </c>
      <c r="U241" s="165"/>
      <c r="V241" s="165"/>
      <c r="W241" s="165"/>
      <c r="X241" s="165"/>
      <c r="AG241" s="157">
        <f>T241+T242</f>
        <v>2310.86</v>
      </c>
      <c r="AI241" s="15"/>
      <c r="AJ241" s="159">
        <v>844.99</v>
      </c>
      <c r="AL241" s="161">
        <f>AG241/AJ241</f>
        <v>2.735</v>
      </c>
    </row>
    <row r="242" spans="1:38" ht="12.75" customHeight="1">
      <c r="A242" s="132"/>
      <c r="B242" s="134"/>
      <c r="C242" s="171"/>
      <c r="D242" s="172"/>
      <c r="E242" s="172"/>
      <c r="F242" s="172"/>
      <c r="G242" s="173"/>
      <c r="H242" s="74" t="s">
        <v>10</v>
      </c>
      <c r="I242" s="163" t="s">
        <v>11</v>
      </c>
      <c r="J242" s="164"/>
      <c r="K242" s="165">
        <f>+K237</f>
        <v>2580.65</v>
      </c>
      <c r="L242" s="165"/>
      <c r="M242" s="165"/>
      <c r="N242" s="165"/>
      <c r="O242" s="166">
        <f>O241*O$23</f>
        <v>0.6064</v>
      </c>
      <c r="P242" s="166"/>
      <c r="Q242" s="166"/>
      <c r="R242" s="166"/>
      <c r="S242" s="166"/>
      <c r="T242" s="165">
        <f>K242*O242</f>
        <v>1564.91</v>
      </c>
      <c r="U242" s="165"/>
      <c r="V242" s="165"/>
      <c r="W242" s="165"/>
      <c r="X242" s="165"/>
      <c r="AG242" s="158"/>
      <c r="AI242" s="15"/>
      <c r="AJ242" s="160"/>
      <c r="AL242" s="162"/>
    </row>
    <row r="243" spans="1:38" ht="12.75" customHeight="1">
      <c r="A243" s="32" t="s">
        <v>23</v>
      </c>
      <c r="B243" s="32"/>
      <c r="C243" s="76"/>
      <c r="D243" s="76"/>
      <c r="E243" s="76"/>
      <c r="F243" s="76"/>
      <c r="G243" s="76"/>
      <c r="I243" s="14"/>
      <c r="J243" s="14"/>
      <c r="K243" s="77"/>
      <c r="L243" s="77"/>
      <c r="M243" s="77"/>
      <c r="N243" s="77"/>
      <c r="O243" s="78"/>
      <c r="P243" s="78"/>
      <c r="Q243" s="78"/>
      <c r="R243" s="78"/>
      <c r="S243" s="78"/>
      <c r="T243" s="77"/>
      <c r="U243" s="77"/>
      <c r="V243" s="77"/>
      <c r="W243" s="77"/>
      <c r="X243" s="77"/>
      <c r="AG243" s="79"/>
      <c r="AJ243" s="80"/>
      <c r="AL243" s="81"/>
    </row>
    <row r="244" spans="1:39" ht="25.5" customHeight="1">
      <c r="A244" s="8">
        <v>1</v>
      </c>
      <c r="B244" s="86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",AL244," № ",AM244,"")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29.11.2021 г. № 135-п</v>
      </c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9"/>
      <c r="AG244" s="37"/>
      <c r="AL244" s="38" t="str">
        <f>+'[7]Шуш_1-2 эт'!AL161</f>
        <v>от 29.11.2021 г.</v>
      </c>
      <c r="AM244" s="39" t="str">
        <f>+'[7]Шуш_1-2 эт'!AM161</f>
        <v>135-п</v>
      </c>
    </row>
    <row r="245" spans="1:39" ht="15" customHeight="1" hidden="1">
      <c r="A245" s="8">
        <v>2</v>
      </c>
      <c r="B245" s="86" t="str">
        <f>CONCATENATE("Тариф на теплоноситель ",,"утвержден Приказом Министерства тарифной политики Красноярского края ",AL245," № ",AM245)</f>
        <v>Тариф на теплоноситель утвержден Приказом Министерства тарифной политики Красноярского края  № </v>
      </c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9"/>
      <c r="AG245" s="37"/>
      <c r="AL245" s="38"/>
      <c r="AM245" s="39"/>
    </row>
    <row r="246" spans="1:31" ht="28.5" customHeight="1">
      <c r="A246" s="8">
        <v>2</v>
      </c>
      <c r="B246" s="87" t="str">
        <f>+'[7]Шуш_1-2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</row>
    <row r="247" spans="1:33" ht="33" customHeight="1">
      <c r="A247" s="8">
        <v>3</v>
      </c>
      <c r="B247" s="87" t="str">
        <f>+'[7]Шуш_1-2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G247" s="37"/>
    </row>
    <row r="248" spans="1:35" s="4" customFormat="1" ht="18">
      <c r="A248" s="150" t="s">
        <v>13</v>
      </c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3"/>
      <c r="AG248" s="25"/>
      <c r="AH248"/>
      <c r="AI248" s="26"/>
    </row>
    <row r="249" ht="6.75" customHeight="1">
      <c r="AI249" s="15"/>
    </row>
    <row r="250" spans="1:35" ht="64.5" customHeight="1">
      <c r="A250" s="151" t="s">
        <v>4</v>
      </c>
      <c r="B250" s="152"/>
      <c r="C250" s="152"/>
      <c r="D250" s="152"/>
      <c r="E250" s="152"/>
      <c r="F250" s="152"/>
      <c r="G250" s="152"/>
      <c r="H250" s="153"/>
      <c r="I250" s="139" t="s">
        <v>14</v>
      </c>
      <c r="J250" s="139"/>
      <c r="K250" s="139"/>
      <c r="L250" s="139"/>
      <c r="M250" s="139"/>
      <c r="N250" s="139"/>
      <c r="O250" s="140" t="s">
        <v>15</v>
      </c>
      <c r="P250" s="141"/>
      <c r="Q250" s="141"/>
      <c r="R250" s="141"/>
      <c r="S250" s="142"/>
      <c r="T250" s="139" t="s">
        <v>16</v>
      </c>
      <c r="U250" s="139"/>
      <c r="V250" s="139"/>
      <c r="W250" s="139"/>
      <c r="X250" s="139"/>
      <c r="Y250" s="139"/>
      <c r="Z250" s="139" t="s">
        <v>17</v>
      </c>
      <c r="AA250" s="139"/>
      <c r="AB250" s="139"/>
      <c r="AC250" s="139"/>
      <c r="AD250" s="139"/>
      <c r="AE250" s="139"/>
      <c r="AF250" s="67"/>
      <c r="AI250" s="15"/>
    </row>
    <row r="251" spans="1:35" ht="12.75" customHeight="1">
      <c r="A251" s="154"/>
      <c r="B251" s="155"/>
      <c r="C251" s="155"/>
      <c r="D251" s="155"/>
      <c r="E251" s="155"/>
      <c r="F251" s="155"/>
      <c r="G251" s="155"/>
      <c r="H251" s="156"/>
      <c r="I251" s="139" t="s">
        <v>18</v>
      </c>
      <c r="J251" s="139"/>
      <c r="K251" s="139"/>
      <c r="L251" s="139"/>
      <c r="M251" s="139"/>
      <c r="N251" s="139"/>
      <c r="O251" s="140" t="s">
        <v>19</v>
      </c>
      <c r="P251" s="141"/>
      <c r="Q251" s="141"/>
      <c r="R251" s="141"/>
      <c r="S251" s="142"/>
      <c r="T251" s="139" t="s">
        <v>20</v>
      </c>
      <c r="U251" s="139"/>
      <c r="V251" s="139"/>
      <c r="W251" s="139"/>
      <c r="X251" s="139"/>
      <c r="Y251" s="139"/>
      <c r="Z251" s="139" t="s">
        <v>21</v>
      </c>
      <c r="AA251" s="139"/>
      <c r="AB251" s="139"/>
      <c r="AC251" s="139"/>
      <c r="AD251" s="139"/>
      <c r="AE251" s="139"/>
      <c r="AF251" s="68"/>
      <c r="AI251" s="15"/>
    </row>
    <row r="252" spans="1:38" s="6" customFormat="1" ht="23.25" customHeight="1">
      <c r="A252" s="143">
        <v>1</v>
      </c>
      <c r="B252" s="144"/>
      <c r="C252" s="144"/>
      <c r="D252" s="144"/>
      <c r="E252" s="144"/>
      <c r="F252" s="144"/>
      <c r="G252" s="144"/>
      <c r="H252" s="145"/>
      <c r="I252" s="146">
        <v>2</v>
      </c>
      <c r="J252" s="146"/>
      <c r="K252" s="146"/>
      <c r="L252" s="146"/>
      <c r="M252" s="146"/>
      <c r="N252" s="146"/>
      <c r="O252" s="147">
        <v>3</v>
      </c>
      <c r="P252" s="148"/>
      <c r="Q252" s="148"/>
      <c r="R252" s="148"/>
      <c r="S252" s="149"/>
      <c r="T252" s="146">
        <v>4</v>
      </c>
      <c r="U252" s="146"/>
      <c r="V252" s="146"/>
      <c r="W252" s="146"/>
      <c r="X252" s="146"/>
      <c r="Y252" s="146"/>
      <c r="Z252" s="146" t="s">
        <v>127</v>
      </c>
      <c r="AA252" s="146"/>
      <c r="AB252" s="146"/>
      <c r="AC252" s="146"/>
      <c r="AD252" s="146"/>
      <c r="AE252" s="146"/>
      <c r="AF252" s="69"/>
      <c r="AG252" s="27" t="s">
        <v>34</v>
      </c>
      <c r="AH252"/>
      <c r="AI252" s="28"/>
      <c r="AJ252" s="27" t="s">
        <v>35</v>
      </c>
      <c r="AL252" s="27" t="s">
        <v>32</v>
      </c>
    </row>
    <row r="253" spans="1:38" s="32" customFormat="1" ht="23.25" customHeight="1" hidden="1">
      <c r="A253" s="89" t="s">
        <v>55</v>
      </c>
      <c r="B253" s="130"/>
      <c r="C253" s="130"/>
      <c r="D253" s="130"/>
      <c r="E253" s="130"/>
      <c r="F253" s="130"/>
      <c r="G253" s="130"/>
      <c r="H253" s="131"/>
      <c r="I253" s="135">
        <v>19.8</v>
      </c>
      <c r="J253" s="135"/>
      <c r="K253" s="135"/>
      <c r="L253" s="135"/>
      <c r="M253" s="135"/>
      <c r="N253" s="135"/>
      <c r="O253" s="98">
        <v>0.0446</v>
      </c>
      <c r="P253" s="99"/>
      <c r="Q253" s="99"/>
      <c r="R253" s="99"/>
      <c r="S253" s="100"/>
      <c r="T253" s="136">
        <f>K21</f>
        <v>2580.65</v>
      </c>
      <c r="U253" s="136"/>
      <c r="V253" s="136"/>
      <c r="W253" s="136"/>
      <c r="X253" s="136"/>
      <c r="Y253" s="136"/>
      <c r="Z253" s="137">
        <f>I253*O253*T253</f>
        <v>2278.92</v>
      </c>
      <c r="AA253" s="137"/>
      <c r="AB253" s="137"/>
      <c r="AC253" s="137"/>
      <c r="AD253" s="137"/>
      <c r="AE253" s="137"/>
      <c r="AF253" s="62"/>
      <c r="AG253" s="29">
        <f>O253*T253</f>
        <v>115.1</v>
      </c>
      <c r="AH253"/>
      <c r="AI253" s="30"/>
      <c r="AJ253" s="31">
        <v>54.52</v>
      </c>
      <c r="AL253" s="63">
        <f>AG253/AJ253</f>
        <v>2.111</v>
      </c>
    </row>
    <row r="254" spans="1:35" s="32" customFormat="1" ht="27.75" customHeight="1" hidden="1">
      <c r="A254" s="132"/>
      <c r="B254" s="133"/>
      <c r="C254" s="133"/>
      <c r="D254" s="133"/>
      <c r="E254" s="133"/>
      <c r="F254" s="133"/>
      <c r="G254" s="133"/>
      <c r="H254" s="134"/>
      <c r="I254" s="138" t="str">
        <f>CONCATENATE(I253," ",I251," х ",O253," ",O251," х ",T253," ",T251," = ",Z253," ",Z251)</f>
        <v>19,8 кв.м х 0,0446 Гкал/кв.м х 2580,65 руб./Гкал = 2278,92 руб.</v>
      </c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70"/>
      <c r="AG254" s="33"/>
      <c r="AH254"/>
      <c r="AI254" s="30"/>
    </row>
    <row r="255" spans="1:38" s="32" customFormat="1" ht="23.25" customHeight="1" hidden="1">
      <c r="A255" s="89" t="s">
        <v>101</v>
      </c>
      <c r="B255" s="130"/>
      <c r="C255" s="130"/>
      <c r="D255" s="130"/>
      <c r="E255" s="130"/>
      <c r="F255" s="130"/>
      <c r="G255" s="130"/>
      <c r="H255" s="131"/>
      <c r="I255" s="135">
        <v>19.8</v>
      </c>
      <c r="J255" s="135"/>
      <c r="K255" s="135"/>
      <c r="L255" s="135"/>
      <c r="M255" s="135"/>
      <c r="N255" s="135"/>
      <c r="O255" s="98">
        <v>0.0452</v>
      </c>
      <c r="P255" s="99"/>
      <c r="Q255" s="99"/>
      <c r="R255" s="99"/>
      <c r="S255" s="100"/>
      <c r="T255" s="136">
        <f>+T253</f>
        <v>2580.65</v>
      </c>
      <c r="U255" s="136"/>
      <c r="V255" s="136"/>
      <c r="W255" s="136"/>
      <c r="X255" s="136"/>
      <c r="Y255" s="136"/>
      <c r="Z255" s="137">
        <f>I255*O255*T255</f>
        <v>2309.58</v>
      </c>
      <c r="AA255" s="137"/>
      <c r="AB255" s="137"/>
      <c r="AC255" s="137"/>
      <c r="AD255" s="137"/>
      <c r="AE255" s="137"/>
      <c r="AF255" s="62"/>
      <c r="AG255" s="29">
        <f>O255*T255</f>
        <v>116.65</v>
      </c>
      <c r="AH255"/>
      <c r="AI255" s="30"/>
      <c r="AJ255" s="31">
        <v>54.52</v>
      </c>
      <c r="AL255" s="63">
        <f>AG255/AJ255</f>
        <v>2.14</v>
      </c>
    </row>
    <row r="256" spans="1:35" s="32" customFormat="1" ht="20.25" customHeight="1" hidden="1">
      <c r="A256" s="132"/>
      <c r="B256" s="133"/>
      <c r="C256" s="133"/>
      <c r="D256" s="133"/>
      <c r="E256" s="133"/>
      <c r="F256" s="133"/>
      <c r="G256" s="133"/>
      <c r="H256" s="134"/>
      <c r="I256" s="138" t="str">
        <f>CONCATENATE(I255," ",I$251," х ",O255," ",O$251," х ",T255," ",T$251," = ",Z255," ",Z$251)</f>
        <v>19,8 кв.м х 0,0452 Гкал/кв.м х 2580,65 руб./Гкал = 2309,58 руб.</v>
      </c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70"/>
      <c r="AG256" s="33"/>
      <c r="AH256"/>
      <c r="AI256" s="30"/>
    </row>
    <row r="257" spans="1:38" s="32" customFormat="1" ht="23.25" customHeight="1" hidden="1">
      <c r="A257" s="89" t="s">
        <v>102</v>
      </c>
      <c r="B257" s="130"/>
      <c r="C257" s="130"/>
      <c r="D257" s="130"/>
      <c r="E257" s="130"/>
      <c r="F257" s="130"/>
      <c r="G257" s="130"/>
      <c r="H257" s="131"/>
      <c r="I257" s="135">
        <v>19.8</v>
      </c>
      <c r="J257" s="135"/>
      <c r="K257" s="135"/>
      <c r="L257" s="135"/>
      <c r="M257" s="135"/>
      <c r="N257" s="135"/>
      <c r="O257" s="98">
        <v>0.0451</v>
      </c>
      <c r="P257" s="99"/>
      <c r="Q257" s="99"/>
      <c r="R257" s="99"/>
      <c r="S257" s="100"/>
      <c r="T257" s="136">
        <f>+T253</f>
        <v>2580.65</v>
      </c>
      <c r="U257" s="136"/>
      <c r="V257" s="136"/>
      <c r="W257" s="136"/>
      <c r="X257" s="136"/>
      <c r="Y257" s="136"/>
      <c r="Z257" s="137">
        <f>I257*O257*T257</f>
        <v>2304.47</v>
      </c>
      <c r="AA257" s="137"/>
      <c r="AB257" s="137"/>
      <c r="AC257" s="137"/>
      <c r="AD257" s="137"/>
      <c r="AE257" s="137"/>
      <c r="AF257" s="62"/>
      <c r="AG257" s="29">
        <f>O257*T257</f>
        <v>116.39</v>
      </c>
      <c r="AH257"/>
      <c r="AI257" s="30"/>
      <c r="AJ257" s="31">
        <v>54.52</v>
      </c>
      <c r="AL257" s="63">
        <f>AG257/AJ257</f>
        <v>2.135</v>
      </c>
    </row>
    <row r="258" spans="1:35" s="32" customFormat="1" ht="20.25" customHeight="1" hidden="1">
      <c r="A258" s="132"/>
      <c r="B258" s="133"/>
      <c r="C258" s="133"/>
      <c r="D258" s="133"/>
      <c r="E258" s="133"/>
      <c r="F258" s="133"/>
      <c r="G258" s="133"/>
      <c r="H258" s="134"/>
      <c r="I258" s="138" t="str">
        <f>CONCATENATE(I257," ",I$251," х ",O257," ",O$251," х ",T257," ",T$251," = ",Z257," ",Z$251)</f>
        <v>19,8 кв.м х 0,0451 Гкал/кв.м х 2580,65 руб./Гкал = 2304,47 руб.</v>
      </c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138"/>
      <c r="AC258" s="138"/>
      <c r="AD258" s="138"/>
      <c r="AE258" s="138"/>
      <c r="AF258" s="70"/>
      <c r="AG258" s="33"/>
      <c r="AH258"/>
      <c r="AI258" s="30"/>
    </row>
    <row r="259" spans="1:38" s="32" customFormat="1" ht="28.5" customHeight="1" hidden="1">
      <c r="A259" s="89" t="s">
        <v>103</v>
      </c>
      <c r="B259" s="130"/>
      <c r="C259" s="130"/>
      <c r="D259" s="130"/>
      <c r="E259" s="130"/>
      <c r="F259" s="130"/>
      <c r="G259" s="130"/>
      <c r="H259" s="131"/>
      <c r="I259" s="135">
        <v>19.8</v>
      </c>
      <c r="J259" s="135"/>
      <c r="K259" s="135"/>
      <c r="L259" s="135"/>
      <c r="M259" s="135"/>
      <c r="N259" s="135"/>
      <c r="O259" s="98">
        <v>0.0444</v>
      </c>
      <c r="P259" s="99"/>
      <c r="Q259" s="99"/>
      <c r="R259" s="99"/>
      <c r="S259" s="100"/>
      <c r="T259" s="136">
        <f>+T253</f>
        <v>2580.65</v>
      </c>
      <c r="U259" s="136"/>
      <c r="V259" s="136"/>
      <c r="W259" s="136"/>
      <c r="X259" s="136"/>
      <c r="Y259" s="136"/>
      <c r="Z259" s="137">
        <f>I259*O259*T259</f>
        <v>2268.7</v>
      </c>
      <c r="AA259" s="137"/>
      <c r="AB259" s="137"/>
      <c r="AC259" s="137"/>
      <c r="AD259" s="137"/>
      <c r="AE259" s="137"/>
      <c r="AF259" s="62"/>
      <c r="AG259" s="29">
        <f>O259*T259</f>
        <v>114.58</v>
      </c>
      <c r="AH259"/>
      <c r="AI259" s="30"/>
      <c r="AJ259" s="31">
        <v>54.52</v>
      </c>
      <c r="AL259" s="63">
        <f>AG259/AJ259</f>
        <v>2.102</v>
      </c>
    </row>
    <row r="260" spans="1:35" s="32" customFormat="1" ht="16.5" customHeight="1" hidden="1">
      <c r="A260" s="132"/>
      <c r="B260" s="133"/>
      <c r="C260" s="133"/>
      <c r="D260" s="133"/>
      <c r="E260" s="133"/>
      <c r="F260" s="133"/>
      <c r="G260" s="133"/>
      <c r="H260" s="134"/>
      <c r="I260" s="138" t="str">
        <f>CONCATENATE(I259," ",I$251," х ",O259," ",O$251," х ",T259," ",T$251," = ",Z259," ",Z$251)</f>
        <v>19,8 кв.м х 0,0444 Гкал/кв.м х 2580,65 руб./Гкал = 2268,7 руб.</v>
      </c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70"/>
      <c r="AG260" s="33"/>
      <c r="AH260"/>
      <c r="AI260" s="30"/>
    </row>
    <row r="261" spans="1:38" s="32" customFormat="1" ht="23.25" customHeight="1">
      <c r="A261" s="89" t="s">
        <v>104</v>
      </c>
      <c r="B261" s="130"/>
      <c r="C261" s="130"/>
      <c r="D261" s="130"/>
      <c r="E261" s="130"/>
      <c r="F261" s="130"/>
      <c r="G261" s="130"/>
      <c r="H261" s="131"/>
      <c r="I261" s="135">
        <v>19.8</v>
      </c>
      <c r="J261" s="135"/>
      <c r="K261" s="135"/>
      <c r="L261" s="135"/>
      <c r="M261" s="135"/>
      <c r="N261" s="135"/>
      <c r="O261" s="98">
        <v>0.0284</v>
      </c>
      <c r="P261" s="99"/>
      <c r="Q261" s="99"/>
      <c r="R261" s="99"/>
      <c r="S261" s="100"/>
      <c r="T261" s="136">
        <f>+T253</f>
        <v>2580.65</v>
      </c>
      <c r="U261" s="136"/>
      <c r="V261" s="136"/>
      <c r="W261" s="136"/>
      <c r="X261" s="136"/>
      <c r="Y261" s="136"/>
      <c r="Z261" s="137">
        <f>I261*O261*T261</f>
        <v>1451.15</v>
      </c>
      <c r="AA261" s="137"/>
      <c r="AB261" s="137"/>
      <c r="AC261" s="137"/>
      <c r="AD261" s="137"/>
      <c r="AE261" s="137"/>
      <c r="AF261" s="62"/>
      <c r="AG261" s="29">
        <f>O261*T261</f>
        <v>73.29</v>
      </c>
      <c r="AH261"/>
      <c r="AI261" s="30"/>
      <c r="AJ261" s="31">
        <v>54.52</v>
      </c>
      <c r="AL261" s="63">
        <f>AG261/AJ261</f>
        <v>1.344</v>
      </c>
    </row>
    <row r="262" spans="1:35" s="32" customFormat="1" ht="27.75" customHeight="1">
      <c r="A262" s="132"/>
      <c r="B262" s="133"/>
      <c r="C262" s="133"/>
      <c r="D262" s="133"/>
      <c r="E262" s="133"/>
      <c r="F262" s="133"/>
      <c r="G262" s="133"/>
      <c r="H262" s="134"/>
      <c r="I262" s="138" t="str">
        <f>CONCATENATE(I261," ",I$251," х ",O261," ",O$251," х ",T261," ",T$251," = ",Z261," ",Z$251)</f>
        <v>19,8 кв.м х 0,0284 Гкал/кв.м х 2580,65 руб./Гкал = 1451,15 руб.</v>
      </c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70"/>
      <c r="AG262" s="33"/>
      <c r="AH262"/>
      <c r="AI262" s="30"/>
    </row>
    <row r="263" spans="1:38" s="32" customFormat="1" ht="23.25" customHeight="1">
      <c r="A263" s="89" t="s">
        <v>105</v>
      </c>
      <c r="B263" s="130"/>
      <c r="C263" s="130"/>
      <c r="D263" s="130"/>
      <c r="E263" s="130"/>
      <c r="F263" s="130"/>
      <c r="G263" s="130"/>
      <c r="H263" s="131"/>
      <c r="I263" s="135">
        <v>19.8</v>
      </c>
      <c r="J263" s="135"/>
      <c r="K263" s="135"/>
      <c r="L263" s="135"/>
      <c r="M263" s="135"/>
      <c r="N263" s="135"/>
      <c r="O263" s="98">
        <v>0.0287</v>
      </c>
      <c r="P263" s="99"/>
      <c r="Q263" s="99"/>
      <c r="R263" s="99"/>
      <c r="S263" s="100"/>
      <c r="T263" s="136">
        <f>+T253</f>
        <v>2580.65</v>
      </c>
      <c r="U263" s="136"/>
      <c r="V263" s="136"/>
      <c r="W263" s="136"/>
      <c r="X263" s="136"/>
      <c r="Y263" s="136"/>
      <c r="Z263" s="137">
        <f>I263*O263*T263</f>
        <v>1466.48</v>
      </c>
      <c r="AA263" s="137"/>
      <c r="AB263" s="137"/>
      <c r="AC263" s="137"/>
      <c r="AD263" s="137"/>
      <c r="AE263" s="137"/>
      <c r="AF263" s="62"/>
      <c r="AG263" s="29">
        <f>O263*T263</f>
        <v>74.06</v>
      </c>
      <c r="AH263"/>
      <c r="AI263" s="30"/>
      <c r="AJ263" s="31">
        <v>54.52</v>
      </c>
      <c r="AL263" s="63">
        <f>AG263/AJ263</f>
        <v>1.358</v>
      </c>
    </row>
    <row r="264" spans="1:35" s="32" customFormat="1" ht="24" customHeight="1">
      <c r="A264" s="132"/>
      <c r="B264" s="133"/>
      <c r="C264" s="133"/>
      <c r="D264" s="133"/>
      <c r="E264" s="133"/>
      <c r="F264" s="133"/>
      <c r="G264" s="133"/>
      <c r="H264" s="134"/>
      <c r="I264" s="138" t="str">
        <f>CONCATENATE(I263," ",I$251," х ",O263," ",O$251," х ",T263," ",T$251," = ",Z263," ",Z$251)</f>
        <v>19,8 кв.м х 0,0287 Гкал/кв.м х 2580,65 руб./Гкал = 1466,48 руб.</v>
      </c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70"/>
      <c r="AG264" s="33"/>
      <c r="AH264"/>
      <c r="AI264" s="30"/>
    </row>
    <row r="265" spans="1:38" s="32" customFormat="1" ht="23.25" customHeight="1">
      <c r="A265" s="89" t="s">
        <v>106</v>
      </c>
      <c r="B265" s="130"/>
      <c r="C265" s="130"/>
      <c r="D265" s="130"/>
      <c r="E265" s="130"/>
      <c r="F265" s="130"/>
      <c r="G265" s="130"/>
      <c r="H265" s="131"/>
      <c r="I265" s="135">
        <v>19.8</v>
      </c>
      <c r="J265" s="135"/>
      <c r="K265" s="135"/>
      <c r="L265" s="135"/>
      <c r="M265" s="135"/>
      <c r="N265" s="135"/>
      <c r="O265" s="98">
        <v>0.0243</v>
      </c>
      <c r="P265" s="99"/>
      <c r="Q265" s="99"/>
      <c r="R265" s="99"/>
      <c r="S265" s="100"/>
      <c r="T265" s="136">
        <f>+T257</f>
        <v>2580.65</v>
      </c>
      <c r="U265" s="136"/>
      <c r="V265" s="136"/>
      <c r="W265" s="136"/>
      <c r="X265" s="136"/>
      <c r="Y265" s="136"/>
      <c r="Z265" s="137">
        <f>I265*O265*T265</f>
        <v>1241.65</v>
      </c>
      <c r="AA265" s="137"/>
      <c r="AB265" s="137"/>
      <c r="AC265" s="137"/>
      <c r="AD265" s="137"/>
      <c r="AE265" s="137"/>
      <c r="AF265" s="62"/>
      <c r="AG265" s="29">
        <f>O265*T265</f>
        <v>62.71</v>
      </c>
      <c r="AH265"/>
      <c r="AI265" s="30"/>
      <c r="AJ265" s="31">
        <v>54.52</v>
      </c>
      <c r="AL265" s="63">
        <f>AG265/AJ265</f>
        <v>1.15</v>
      </c>
    </row>
    <row r="266" spans="1:35" s="32" customFormat="1" ht="27" customHeight="1">
      <c r="A266" s="132"/>
      <c r="B266" s="133"/>
      <c r="C266" s="133"/>
      <c r="D266" s="133"/>
      <c r="E266" s="133"/>
      <c r="F266" s="133"/>
      <c r="G266" s="133"/>
      <c r="H266" s="134"/>
      <c r="I266" s="138" t="str">
        <f>CONCATENATE(I265," ",I$251," х ",O265," ",O$251," х ",T265," ",T$251," = ",Z265," ",Z$251)</f>
        <v>19,8 кв.м х 0,0243 Гкал/кв.м х 2580,65 руб./Гкал = 1241,65 руб.</v>
      </c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  <c r="AF266" s="70"/>
      <c r="AG266" s="33"/>
      <c r="AH266"/>
      <c r="AI266" s="30"/>
    </row>
    <row r="267" spans="1:38" s="32" customFormat="1" ht="23.25" customHeight="1">
      <c r="A267" s="89" t="s">
        <v>107</v>
      </c>
      <c r="B267" s="130"/>
      <c r="C267" s="130"/>
      <c r="D267" s="130"/>
      <c r="E267" s="130"/>
      <c r="F267" s="130"/>
      <c r="G267" s="130"/>
      <c r="H267" s="131"/>
      <c r="I267" s="135">
        <v>19.8</v>
      </c>
      <c r="J267" s="135"/>
      <c r="K267" s="135"/>
      <c r="L267" s="135"/>
      <c r="M267" s="135"/>
      <c r="N267" s="135"/>
      <c r="O267" s="98">
        <v>0.0247</v>
      </c>
      <c r="P267" s="99"/>
      <c r="Q267" s="99"/>
      <c r="R267" s="99"/>
      <c r="S267" s="100"/>
      <c r="T267" s="136">
        <f>+T257</f>
        <v>2580.65</v>
      </c>
      <c r="U267" s="136"/>
      <c r="V267" s="136"/>
      <c r="W267" s="136"/>
      <c r="X267" s="136"/>
      <c r="Y267" s="136"/>
      <c r="Z267" s="137">
        <f>I267*O267*T267</f>
        <v>1262.09</v>
      </c>
      <c r="AA267" s="137"/>
      <c r="AB267" s="137"/>
      <c r="AC267" s="137"/>
      <c r="AD267" s="137"/>
      <c r="AE267" s="137"/>
      <c r="AF267" s="62"/>
      <c r="AG267" s="29">
        <f>O267*T267</f>
        <v>63.74</v>
      </c>
      <c r="AH267"/>
      <c r="AI267" s="30"/>
      <c r="AJ267" s="31">
        <v>54.52</v>
      </c>
      <c r="AL267" s="63">
        <f>AG267/AJ267</f>
        <v>1.169</v>
      </c>
    </row>
    <row r="268" spans="1:35" s="32" customFormat="1" ht="20.25" customHeight="1">
      <c r="A268" s="132"/>
      <c r="B268" s="133"/>
      <c r="C268" s="133"/>
      <c r="D268" s="133"/>
      <c r="E268" s="133"/>
      <c r="F268" s="133"/>
      <c r="G268" s="133"/>
      <c r="H268" s="134"/>
      <c r="I268" s="138" t="str">
        <f>CONCATENATE(I267," ",I$251," х ",O267," ",O$251," х ",T267," ",T$251," = ",Z267," ",Z$251)</f>
        <v>19,8 кв.м х 0,0247 Гкал/кв.м х 2580,65 руб./Гкал = 1262,09 руб.</v>
      </c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70"/>
      <c r="AG268" s="33"/>
      <c r="AH268"/>
      <c r="AI268" s="30"/>
    </row>
    <row r="269" spans="1:38" s="32" customFormat="1" ht="23.25" customHeight="1" hidden="1">
      <c r="A269" s="89" t="s">
        <v>63</v>
      </c>
      <c r="B269" s="130"/>
      <c r="C269" s="130"/>
      <c r="D269" s="130"/>
      <c r="E269" s="130"/>
      <c r="F269" s="130"/>
      <c r="G269" s="130"/>
      <c r="H269" s="131"/>
      <c r="I269" s="135">
        <v>19.8</v>
      </c>
      <c r="J269" s="135"/>
      <c r="K269" s="135"/>
      <c r="L269" s="135"/>
      <c r="M269" s="135"/>
      <c r="N269" s="135"/>
      <c r="O269" s="98">
        <v>0.0192</v>
      </c>
      <c r="P269" s="99"/>
      <c r="Q269" s="99"/>
      <c r="R269" s="99"/>
      <c r="S269" s="100"/>
      <c r="T269" s="136">
        <f>+T253</f>
        <v>2580.65</v>
      </c>
      <c r="U269" s="136"/>
      <c r="V269" s="136"/>
      <c r="W269" s="136"/>
      <c r="X269" s="136"/>
      <c r="Y269" s="136"/>
      <c r="Z269" s="137">
        <f>I269*O269*T269</f>
        <v>981.06</v>
      </c>
      <c r="AA269" s="137"/>
      <c r="AB269" s="137"/>
      <c r="AC269" s="137"/>
      <c r="AD269" s="137"/>
      <c r="AE269" s="137"/>
      <c r="AF269" s="62"/>
      <c r="AG269" s="29">
        <f>O269*T269</f>
        <v>49.55</v>
      </c>
      <c r="AH269"/>
      <c r="AI269" s="30"/>
      <c r="AJ269" s="31">
        <v>54.52</v>
      </c>
      <c r="AL269" s="63">
        <f>AG269/AJ269</f>
        <v>0.909</v>
      </c>
    </row>
    <row r="270" spans="1:35" s="32" customFormat="1" ht="27.75" customHeight="1" hidden="1">
      <c r="A270" s="132"/>
      <c r="B270" s="133"/>
      <c r="C270" s="133"/>
      <c r="D270" s="133"/>
      <c r="E270" s="133"/>
      <c r="F270" s="133"/>
      <c r="G270" s="133"/>
      <c r="H270" s="134"/>
      <c r="I270" s="138" t="str">
        <f>CONCATENATE(I269," ",I263," х ",O269," ",O263," х ",T269," ",T263," = ",Z269," ",Z263)</f>
        <v>19,8 19,8 х 0,0192 0,0287 х 2580,65 2580,65 = 981,06 1466,48</v>
      </c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70"/>
      <c r="AG270" s="33"/>
      <c r="AH270"/>
      <c r="AI270" s="30"/>
    </row>
    <row r="271" spans="1:38" s="32" customFormat="1" ht="23.25" customHeight="1" hidden="1">
      <c r="A271" s="89" t="s">
        <v>108</v>
      </c>
      <c r="B271" s="130"/>
      <c r="C271" s="130"/>
      <c r="D271" s="130"/>
      <c r="E271" s="130"/>
      <c r="F271" s="130"/>
      <c r="G271" s="130"/>
      <c r="H271" s="131"/>
      <c r="I271" s="135">
        <v>19.8</v>
      </c>
      <c r="J271" s="135"/>
      <c r="K271" s="135"/>
      <c r="L271" s="135"/>
      <c r="M271" s="135"/>
      <c r="N271" s="135"/>
      <c r="O271" s="98">
        <v>0.0176</v>
      </c>
      <c r="P271" s="99"/>
      <c r="Q271" s="99"/>
      <c r="R271" s="99"/>
      <c r="S271" s="100"/>
      <c r="T271" s="136">
        <f>+T253</f>
        <v>2580.65</v>
      </c>
      <c r="U271" s="136"/>
      <c r="V271" s="136"/>
      <c r="W271" s="136"/>
      <c r="X271" s="136"/>
      <c r="Y271" s="136"/>
      <c r="Z271" s="137">
        <f>I271*O271*T271</f>
        <v>899.3</v>
      </c>
      <c r="AA271" s="137"/>
      <c r="AB271" s="137"/>
      <c r="AC271" s="137"/>
      <c r="AD271" s="137"/>
      <c r="AE271" s="137"/>
      <c r="AF271" s="62"/>
      <c r="AG271" s="29">
        <f>O271*T271</f>
        <v>45.42</v>
      </c>
      <c r="AH271"/>
      <c r="AI271" s="30"/>
      <c r="AJ271" s="31">
        <v>54.52</v>
      </c>
      <c r="AL271" s="63">
        <f>AG271/AJ271</f>
        <v>0.833</v>
      </c>
    </row>
    <row r="272" spans="1:35" s="32" customFormat="1" ht="27" customHeight="1" hidden="1">
      <c r="A272" s="132"/>
      <c r="B272" s="133"/>
      <c r="C272" s="133"/>
      <c r="D272" s="133"/>
      <c r="E272" s="133"/>
      <c r="F272" s="133"/>
      <c r="G272" s="133"/>
      <c r="H272" s="134"/>
      <c r="I272" s="138" t="str">
        <f>CONCATENATE(I271," ",I$251," х ",O271," ",O$251," х ",T271," ",T$251," = ",Z271," ",Z$251)</f>
        <v>19,8 кв.м х 0,0176 Гкал/кв.м х 2580,65 руб./Гкал = 899,3 руб.</v>
      </c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  <c r="AC272" s="138"/>
      <c r="AD272" s="138"/>
      <c r="AE272" s="138"/>
      <c r="AF272" s="70"/>
      <c r="AG272" s="33"/>
      <c r="AH272"/>
      <c r="AI272" s="30"/>
    </row>
    <row r="273" spans="1:38" s="32" customFormat="1" ht="23.25" customHeight="1" hidden="1">
      <c r="A273" s="89" t="s">
        <v>65</v>
      </c>
      <c r="B273" s="130"/>
      <c r="C273" s="130"/>
      <c r="D273" s="130"/>
      <c r="E273" s="130"/>
      <c r="F273" s="130"/>
      <c r="G273" s="130"/>
      <c r="H273" s="131"/>
      <c r="I273" s="135">
        <v>19.8</v>
      </c>
      <c r="J273" s="135"/>
      <c r="K273" s="135"/>
      <c r="L273" s="135"/>
      <c r="M273" s="135"/>
      <c r="N273" s="135"/>
      <c r="O273" s="98">
        <v>0.0164</v>
      </c>
      <c r="P273" s="99"/>
      <c r="Q273" s="99"/>
      <c r="R273" s="99"/>
      <c r="S273" s="100"/>
      <c r="T273" s="136">
        <f>+T253</f>
        <v>2580.65</v>
      </c>
      <c r="U273" s="136"/>
      <c r="V273" s="136"/>
      <c r="W273" s="136"/>
      <c r="X273" s="136"/>
      <c r="Y273" s="136"/>
      <c r="Z273" s="137">
        <f>I273*O273*T273</f>
        <v>837.99</v>
      </c>
      <c r="AA273" s="137"/>
      <c r="AB273" s="137"/>
      <c r="AC273" s="137"/>
      <c r="AD273" s="137"/>
      <c r="AE273" s="137"/>
      <c r="AF273" s="62"/>
      <c r="AG273" s="29">
        <f>O273*T273</f>
        <v>42.32</v>
      </c>
      <c r="AH273"/>
      <c r="AI273" s="30"/>
      <c r="AJ273" s="31">
        <v>54.52</v>
      </c>
      <c r="AL273" s="63">
        <f>AG273/AJ273</f>
        <v>0.776</v>
      </c>
    </row>
    <row r="274" spans="1:35" s="32" customFormat="1" ht="29.25" customHeight="1" hidden="1">
      <c r="A274" s="132"/>
      <c r="B274" s="133"/>
      <c r="C274" s="133"/>
      <c r="D274" s="133"/>
      <c r="E274" s="133"/>
      <c r="F274" s="133"/>
      <c r="G274" s="133"/>
      <c r="H274" s="134"/>
      <c r="I274" s="138" t="str">
        <f>CONCATENATE(I273," ",I$251," х ",O273," ",O$251," х ",T273," ",T$251," = ",Z273," ",Z$251)</f>
        <v>19,8 кв.м х 0,0164 Гкал/кв.м х 2580,65 руб./Гкал = 837,99 руб.</v>
      </c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  <c r="AF274" s="70"/>
      <c r="AG274" s="33"/>
      <c r="AH274"/>
      <c r="AI274" s="30"/>
    </row>
    <row r="275" spans="1:38" s="32" customFormat="1" ht="24" customHeight="1">
      <c r="A275" s="89" t="s">
        <v>109</v>
      </c>
      <c r="B275" s="130"/>
      <c r="C275" s="130"/>
      <c r="D275" s="130"/>
      <c r="E275" s="130"/>
      <c r="F275" s="130"/>
      <c r="G275" s="130"/>
      <c r="H275" s="131"/>
      <c r="I275" s="135">
        <v>19.8</v>
      </c>
      <c r="J275" s="135"/>
      <c r="K275" s="135"/>
      <c r="L275" s="135"/>
      <c r="M275" s="135"/>
      <c r="N275" s="135"/>
      <c r="O275" s="98">
        <v>0.0179</v>
      </c>
      <c r="P275" s="99"/>
      <c r="Q275" s="99"/>
      <c r="R275" s="99"/>
      <c r="S275" s="100"/>
      <c r="T275" s="136">
        <f>+T253</f>
        <v>2580.65</v>
      </c>
      <c r="U275" s="136"/>
      <c r="V275" s="136"/>
      <c r="W275" s="136"/>
      <c r="X275" s="136"/>
      <c r="Y275" s="136"/>
      <c r="Z275" s="137">
        <f>I275*O275*T275</f>
        <v>914.63</v>
      </c>
      <c r="AA275" s="137"/>
      <c r="AB275" s="137"/>
      <c r="AC275" s="137"/>
      <c r="AD275" s="137"/>
      <c r="AE275" s="137"/>
      <c r="AF275" s="62"/>
      <c r="AG275" s="29">
        <f>O275*T275</f>
        <v>46.19</v>
      </c>
      <c r="AH275"/>
      <c r="AI275" s="30"/>
      <c r="AJ275" s="31">
        <v>54.52</v>
      </c>
      <c r="AL275" s="63">
        <f>AG275/AJ275</f>
        <v>0.847</v>
      </c>
    </row>
    <row r="276" spans="1:35" s="32" customFormat="1" ht="20.25" customHeight="1">
      <c r="A276" s="132"/>
      <c r="B276" s="133"/>
      <c r="C276" s="133"/>
      <c r="D276" s="133"/>
      <c r="E276" s="133"/>
      <c r="F276" s="133"/>
      <c r="G276" s="133"/>
      <c r="H276" s="134"/>
      <c r="I276" s="138" t="str">
        <f>CONCATENATE(I275," ",I$251," х ",O275," ",O$251," х ",T275," ",T$251," = ",Z275," ",Z$251)</f>
        <v>19,8 кв.м х 0,0179 Гкал/кв.м х 2580,65 руб./Гкал = 914,63 руб.</v>
      </c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  <c r="AC276" s="138"/>
      <c r="AD276" s="138"/>
      <c r="AE276" s="138"/>
      <c r="AF276" s="70"/>
      <c r="AG276" s="33"/>
      <c r="AH276"/>
      <c r="AI276" s="30"/>
    </row>
    <row r="277" spans="1:38" s="32" customFormat="1" ht="23.25" customHeight="1">
      <c r="A277" s="89" t="s">
        <v>67</v>
      </c>
      <c r="B277" s="130"/>
      <c r="C277" s="130"/>
      <c r="D277" s="130"/>
      <c r="E277" s="130"/>
      <c r="F277" s="130"/>
      <c r="G277" s="130"/>
      <c r="H277" s="131"/>
      <c r="I277" s="135">
        <v>19.8</v>
      </c>
      <c r="J277" s="135"/>
      <c r="K277" s="135"/>
      <c r="L277" s="135"/>
      <c r="M277" s="135"/>
      <c r="N277" s="135"/>
      <c r="O277" s="98">
        <v>0.0154</v>
      </c>
      <c r="P277" s="99"/>
      <c r="Q277" s="99"/>
      <c r="R277" s="99"/>
      <c r="S277" s="100"/>
      <c r="T277" s="136">
        <f>+T253</f>
        <v>2580.65</v>
      </c>
      <c r="U277" s="136"/>
      <c r="V277" s="136"/>
      <c r="W277" s="136"/>
      <c r="X277" s="136"/>
      <c r="Y277" s="136"/>
      <c r="Z277" s="137">
        <f>I277*O277*T277</f>
        <v>786.89</v>
      </c>
      <c r="AA277" s="137"/>
      <c r="AB277" s="137"/>
      <c r="AC277" s="137"/>
      <c r="AD277" s="137"/>
      <c r="AE277" s="137"/>
      <c r="AF277" s="62"/>
      <c r="AG277" s="29">
        <f>O277*T277</f>
        <v>39.74</v>
      </c>
      <c r="AH277"/>
      <c r="AI277" s="30"/>
      <c r="AJ277" s="31">
        <v>54.52</v>
      </c>
      <c r="AL277" s="63">
        <f>AG277/AJ277</f>
        <v>0.729</v>
      </c>
    </row>
    <row r="278" spans="1:35" s="32" customFormat="1" ht="20.25" customHeight="1">
      <c r="A278" s="132"/>
      <c r="B278" s="133"/>
      <c r="C278" s="133"/>
      <c r="D278" s="133"/>
      <c r="E278" s="133"/>
      <c r="F278" s="133"/>
      <c r="G278" s="133"/>
      <c r="H278" s="134"/>
      <c r="I278" s="138" t="str">
        <f>CONCATENATE(I277," ",I$251," х ",O277," ",O$251," х ",T277," ",T$251," = ",Z277," ",Z$251)</f>
        <v>19,8 кв.м х 0,0154 Гкал/кв.м х 2580,65 руб./Гкал = 786,89 руб.</v>
      </c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138"/>
      <c r="AF278" s="70"/>
      <c r="AG278" s="33"/>
      <c r="AH278"/>
      <c r="AI278" s="30"/>
    </row>
    <row r="279" spans="1:38" s="32" customFormat="1" ht="23.25" customHeight="1">
      <c r="A279" s="89" t="s">
        <v>68</v>
      </c>
      <c r="B279" s="130"/>
      <c r="C279" s="130"/>
      <c r="D279" s="130"/>
      <c r="E279" s="130"/>
      <c r="F279" s="130"/>
      <c r="G279" s="130"/>
      <c r="H279" s="131"/>
      <c r="I279" s="135">
        <v>19.8</v>
      </c>
      <c r="J279" s="135"/>
      <c r="K279" s="135"/>
      <c r="L279" s="135"/>
      <c r="M279" s="135"/>
      <c r="N279" s="135"/>
      <c r="O279" s="98">
        <v>0.0139</v>
      </c>
      <c r="P279" s="99"/>
      <c r="Q279" s="99"/>
      <c r="R279" s="99"/>
      <c r="S279" s="100"/>
      <c r="T279" s="136">
        <f>+T253</f>
        <v>2580.65</v>
      </c>
      <c r="U279" s="136"/>
      <c r="V279" s="136"/>
      <c r="W279" s="136"/>
      <c r="X279" s="136"/>
      <c r="Y279" s="136"/>
      <c r="Z279" s="137">
        <f>I279*O279*T279</f>
        <v>710.25</v>
      </c>
      <c r="AA279" s="137"/>
      <c r="AB279" s="137"/>
      <c r="AC279" s="137"/>
      <c r="AD279" s="137"/>
      <c r="AE279" s="137"/>
      <c r="AF279" s="62"/>
      <c r="AG279" s="29">
        <f>O279*T279</f>
        <v>35.87</v>
      </c>
      <c r="AH279"/>
      <c r="AI279" s="30"/>
      <c r="AJ279" s="31">
        <v>54.52</v>
      </c>
      <c r="AL279" s="63">
        <f>AG279/AJ279</f>
        <v>0.658</v>
      </c>
    </row>
    <row r="280" spans="1:35" s="32" customFormat="1" ht="20.25" customHeight="1">
      <c r="A280" s="132"/>
      <c r="B280" s="133"/>
      <c r="C280" s="133"/>
      <c r="D280" s="133"/>
      <c r="E280" s="133"/>
      <c r="F280" s="133"/>
      <c r="G280" s="133"/>
      <c r="H280" s="134"/>
      <c r="I280" s="138" t="str">
        <f>CONCATENATE(I279," ",I$251," х ",O279," ",O$251," х ",T279," ",T$251," = ",Z279," ",Z$251)</f>
        <v>19,8 кв.м х 0,0139 Гкал/кв.м х 2580,65 руб./Гкал = 710,25 руб.</v>
      </c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  <c r="AF280" s="70"/>
      <c r="AG280" s="33"/>
      <c r="AH280"/>
      <c r="AI280" s="30"/>
    </row>
    <row r="281" spans="1:38" s="32" customFormat="1" ht="23.25" customHeight="1">
      <c r="A281" s="89" t="s">
        <v>91</v>
      </c>
      <c r="B281" s="130"/>
      <c r="C281" s="130"/>
      <c r="D281" s="130"/>
      <c r="E281" s="130"/>
      <c r="F281" s="130"/>
      <c r="G281" s="130"/>
      <c r="H281" s="131"/>
      <c r="I281" s="135">
        <v>19.8</v>
      </c>
      <c r="J281" s="135"/>
      <c r="K281" s="135"/>
      <c r="L281" s="135"/>
      <c r="M281" s="135"/>
      <c r="N281" s="135"/>
      <c r="O281" s="98">
        <v>0.0189</v>
      </c>
      <c r="P281" s="99"/>
      <c r="Q281" s="99"/>
      <c r="R281" s="99"/>
      <c r="S281" s="100"/>
      <c r="T281" s="136">
        <f>+T257</f>
        <v>2580.65</v>
      </c>
      <c r="U281" s="136"/>
      <c r="V281" s="136"/>
      <c r="W281" s="136"/>
      <c r="X281" s="136"/>
      <c r="Y281" s="136"/>
      <c r="Z281" s="137">
        <f>I281*O281*T281</f>
        <v>965.73</v>
      </c>
      <c r="AA281" s="137"/>
      <c r="AB281" s="137"/>
      <c r="AC281" s="137"/>
      <c r="AD281" s="137"/>
      <c r="AE281" s="137"/>
      <c r="AF281" s="62"/>
      <c r="AG281" s="29">
        <f>O281*T281</f>
        <v>48.77</v>
      </c>
      <c r="AH281"/>
      <c r="AI281" s="30"/>
      <c r="AJ281" s="31">
        <v>54.52</v>
      </c>
      <c r="AL281" s="63">
        <f>AG281/AJ281</f>
        <v>0.895</v>
      </c>
    </row>
    <row r="282" spans="1:35" s="32" customFormat="1" ht="20.25" customHeight="1">
      <c r="A282" s="132"/>
      <c r="B282" s="133"/>
      <c r="C282" s="133"/>
      <c r="D282" s="133"/>
      <c r="E282" s="133"/>
      <c r="F282" s="133"/>
      <c r="G282" s="133"/>
      <c r="H282" s="134"/>
      <c r="I282" s="138" t="str">
        <f>CONCATENATE(I281," ",I$251," х ",O281," ",O$251," х ",T281," ",T$251," = ",Z281," ",Z$251)</f>
        <v>19,8 кв.м х 0,0189 Гкал/кв.м х 2580,65 руб./Гкал = 965,73 руб.</v>
      </c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  <c r="AA282" s="138"/>
      <c r="AB282" s="138"/>
      <c r="AC282" s="138"/>
      <c r="AD282" s="138"/>
      <c r="AE282" s="138"/>
      <c r="AF282" s="70"/>
      <c r="AG282" s="33"/>
      <c r="AH282"/>
      <c r="AI282" s="30"/>
    </row>
    <row r="283" spans="1:38" s="32" customFormat="1" ht="23.25" customHeight="1">
      <c r="A283" s="89" t="s">
        <v>92</v>
      </c>
      <c r="B283" s="130"/>
      <c r="C283" s="130"/>
      <c r="D283" s="130"/>
      <c r="E283" s="130"/>
      <c r="F283" s="130"/>
      <c r="G283" s="130"/>
      <c r="H283" s="131"/>
      <c r="I283" s="135">
        <v>19.8</v>
      </c>
      <c r="J283" s="135"/>
      <c r="K283" s="135"/>
      <c r="L283" s="135"/>
      <c r="M283" s="135"/>
      <c r="N283" s="135"/>
      <c r="O283" s="98">
        <v>0.0168</v>
      </c>
      <c r="P283" s="99"/>
      <c r="Q283" s="99"/>
      <c r="R283" s="99"/>
      <c r="S283" s="100"/>
      <c r="T283" s="136">
        <f>+T257</f>
        <v>2580.65</v>
      </c>
      <c r="U283" s="136"/>
      <c r="V283" s="136"/>
      <c r="W283" s="136"/>
      <c r="X283" s="136"/>
      <c r="Y283" s="136"/>
      <c r="Z283" s="137">
        <f>I283*O283*T283</f>
        <v>858.43</v>
      </c>
      <c r="AA283" s="137"/>
      <c r="AB283" s="137"/>
      <c r="AC283" s="137"/>
      <c r="AD283" s="137"/>
      <c r="AE283" s="137"/>
      <c r="AF283" s="62"/>
      <c r="AG283" s="29">
        <f>O283*T283</f>
        <v>43.35</v>
      </c>
      <c r="AH283"/>
      <c r="AI283" s="30"/>
      <c r="AJ283" s="31">
        <v>54.52</v>
      </c>
      <c r="AL283" s="63">
        <f>AG283/AJ283</f>
        <v>0.795</v>
      </c>
    </row>
    <row r="284" spans="1:35" s="32" customFormat="1" ht="20.25" customHeight="1">
      <c r="A284" s="132"/>
      <c r="B284" s="133"/>
      <c r="C284" s="133"/>
      <c r="D284" s="133"/>
      <c r="E284" s="133"/>
      <c r="F284" s="133"/>
      <c r="G284" s="133"/>
      <c r="H284" s="134"/>
      <c r="I284" s="138" t="str">
        <f>CONCATENATE(I283," ",I$251," х ",O283," ",O$251," х ",T283," ",T$251," = ",Z283," ",Z$251)</f>
        <v>19,8 кв.м х 0,0168 Гкал/кв.м х 2580,65 руб./Гкал = 858,43 руб.</v>
      </c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70"/>
      <c r="AG284" s="33"/>
      <c r="AH284"/>
      <c r="AI284" s="30"/>
    </row>
    <row r="286" ht="12.75">
      <c r="A286" s="7" t="s">
        <v>23</v>
      </c>
    </row>
    <row r="287" spans="1:39" ht="20.25" customHeight="1">
      <c r="A287" s="8">
        <v>1</v>
      </c>
      <c r="B287" s="86" t="str">
        <f>CONCATENATE("Тариф на тепловую энергию в размере ",K21," руб./Гкал (с НДС) утвержден Приказом Министерства тарифной политики Красноярского края ",AL287," № ",AM287,)</f>
        <v>Тариф на тепловую энергию в размере 2580,65 руб./Гкал (с НДС) утвержден Приказом Министерства тарифной политики Красноярского края от 29.11.2021 г. № 133-п</v>
      </c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9"/>
      <c r="AG287" s="37"/>
      <c r="AL287" s="38" t="str">
        <f>+'[7]Шуш_1-2 эт'!AL293</f>
        <v>от 29.11.2021 г.</v>
      </c>
      <c r="AM287" s="39" t="str">
        <f>+'[7]Шуш_1-2 эт'!AM293</f>
        <v>133-п</v>
      </c>
    </row>
    <row r="288" spans="1:39" ht="25.5" customHeight="1" hidden="1">
      <c r="A288" s="8">
        <v>2</v>
      </c>
      <c r="B288" s="86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",AL288," № ",AM288,"")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15.12.2016 г. № 620-п</v>
      </c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9"/>
      <c r="AG288" s="37"/>
      <c r="AL288" s="38" t="s">
        <v>70</v>
      </c>
      <c r="AM288" s="39" t="s">
        <v>72</v>
      </c>
    </row>
    <row r="289" spans="1:39" ht="15" customHeight="1" hidden="1">
      <c r="A289" s="8">
        <v>3</v>
      </c>
      <c r="B289" s="86" t="str">
        <f>CONCATENATE("Тариф на теплоноситель ",,"утвержден Приказом Министерства тарифной политики Красноярского края ",AL289," № ",AM289)</f>
        <v>Тариф на теплоноситель утвержден Приказом Министерства тарифной политики Красноярского края от 15.12.2016 г. № 619-п</v>
      </c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9"/>
      <c r="AG289" s="37"/>
      <c r="AL289" s="38" t="s">
        <v>70</v>
      </c>
      <c r="AM289" s="39" t="s">
        <v>73</v>
      </c>
    </row>
    <row r="290" spans="1:39" ht="37.5" customHeight="1">
      <c r="A290" s="8">
        <v>2</v>
      </c>
      <c r="B290" s="87" t="str">
        <f>+'[7]Шуш_1-2 эт'!B297:AE297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9"/>
      <c r="AG290" s="37"/>
      <c r="AL290" s="72"/>
      <c r="AM290" s="73"/>
    </row>
    <row r="291" spans="1:31" ht="38.25" customHeight="1" hidden="1">
      <c r="A291" s="8">
        <v>5</v>
      </c>
      <c r="B291" s="87" t="s">
        <v>50</v>
      </c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</row>
    <row r="292" spans="1:33" ht="33" customHeight="1" hidden="1">
      <c r="A292" s="8">
        <v>6</v>
      </c>
      <c r="B292" s="87" t="s">
        <v>90</v>
      </c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G292" s="37"/>
    </row>
    <row r="293" spans="1:34" s="34" customFormat="1" ht="40.5" customHeight="1">
      <c r="A293" s="34" t="s">
        <v>110</v>
      </c>
      <c r="AE293" s="35"/>
      <c r="AF293" s="35"/>
      <c r="AG293" s="36"/>
      <c r="AH293"/>
    </row>
    <row r="294" ht="33.75" customHeight="1">
      <c r="A294" s="40" t="s">
        <v>51</v>
      </c>
    </row>
    <row r="295" ht="12.75">
      <c r="A295" s="41" t="s">
        <v>52</v>
      </c>
    </row>
  </sheetData>
  <sheetProtection/>
  <mergeCells count="1346">
    <mergeCell ref="A5:AE5"/>
    <mergeCell ref="A6:AE6"/>
    <mergeCell ref="A7:AD7"/>
    <mergeCell ref="A8:AE8"/>
    <mergeCell ref="A9:AE9"/>
    <mergeCell ref="AJ10:AJ11"/>
    <mergeCell ref="AL10:AL11"/>
    <mergeCell ref="A11:AE11"/>
    <mergeCell ref="A12:AE12"/>
    <mergeCell ref="AF12:AG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16:B17"/>
    <mergeCell ref="C16:G17"/>
    <mergeCell ref="I16:J16"/>
    <mergeCell ref="K16:N16"/>
    <mergeCell ref="O16:S16"/>
    <mergeCell ref="T16:X16"/>
    <mergeCell ref="AG16:AG17"/>
    <mergeCell ref="AJ16:AJ17"/>
    <mergeCell ref="AL16:AL17"/>
    <mergeCell ref="I17:J17"/>
    <mergeCell ref="K17:N17"/>
    <mergeCell ref="O17:S17"/>
    <mergeCell ref="T17:X17"/>
    <mergeCell ref="A18:B19"/>
    <mergeCell ref="C18:G19"/>
    <mergeCell ref="I18:J18"/>
    <mergeCell ref="K18:N18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20:B21"/>
    <mergeCell ref="C20:G21"/>
    <mergeCell ref="I20:J20"/>
    <mergeCell ref="K20:N20"/>
    <mergeCell ref="O20:S20"/>
    <mergeCell ref="T20:X20"/>
    <mergeCell ref="AG20:AG21"/>
    <mergeCell ref="AJ20:AJ21"/>
    <mergeCell ref="AL20:AL21"/>
    <mergeCell ref="I21:J21"/>
    <mergeCell ref="K21:N21"/>
    <mergeCell ref="O21:S21"/>
    <mergeCell ref="T21:X21"/>
    <mergeCell ref="A22:B23"/>
    <mergeCell ref="C22:G23"/>
    <mergeCell ref="I22:J22"/>
    <mergeCell ref="K22:N22"/>
    <mergeCell ref="O22:S22"/>
    <mergeCell ref="T22:X22"/>
    <mergeCell ref="AG22:AG23"/>
    <mergeCell ref="AJ22:AJ23"/>
    <mergeCell ref="AL22:AL23"/>
    <mergeCell ref="I23:J23"/>
    <mergeCell ref="K23:N23"/>
    <mergeCell ref="O23:S23"/>
    <mergeCell ref="T23:X23"/>
    <mergeCell ref="A25:AE25"/>
    <mergeCell ref="A27:AE27"/>
    <mergeCell ref="A28:B28"/>
    <mergeCell ref="C28:H28"/>
    <mergeCell ref="I28:J28"/>
    <mergeCell ref="K28:N28"/>
    <mergeCell ref="O28:S28"/>
    <mergeCell ref="T28:X28"/>
    <mergeCell ref="A29:B29"/>
    <mergeCell ref="C29:H29"/>
    <mergeCell ref="I29:J29"/>
    <mergeCell ref="K29:N29"/>
    <mergeCell ref="O29:S29"/>
    <mergeCell ref="T29:X29"/>
    <mergeCell ref="A30:B31"/>
    <mergeCell ref="C30:G31"/>
    <mergeCell ref="I30:J30"/>
    <mergeCell ref="K30:N30"/>
    <mergeCell ref="O30:S30"/>
    <mergeCell ref="T30:X30"/>
    <mergeCell ref="AG30:AG31"/>
    <mergeCell ref="AJ30:AJ31"/>
    <mergeCell ref="AL30:AL31"/>
    <mergeCell ref="I31:J31"/>
    <mergeCell ref="K31:N31"/>
    <mergeCell ref="O31:S31"/>
    <mergeCell ref="T31:X31"/>
    <mergeCell ref="A32:B33"/>
    <mergeCell ref="C32:G33"/>
    <mergeCell ref="I32:J32"/>
    <mergeCell ref="K32:N32"/>
    <mergeCell ref="O32:S32"/>
    <mergeCell ref="T32:X32"/>
    <mergeCell ref="AG32:AG33"/>
    <mergeCell ref="AJ32:AJ33"/>
    <mergeCell ref="AL32:AL33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I35:J35"/>
    <mergeCell ref="K35:N35"/>
    <mergeCell ref="O35:S35"/>
    <mergeCell ref="T35:X35"/>
    <mergeCell ref="A36:B37"/>
    <mergeCell ref="C36:G37"/>
    <mergeCell ref="I36:J36"/>
    <mergeCell ref="K36:N36"/>
    <mergeCell ref="O36:S36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9:AE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C42:G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46:B47"/>
    <mergeCell ref="C46:G47"/>
    <mergeCell ref="I46:J46"/>
    <mergeCell ref="K46:N46"/>
    <mergeCell ref="O46:S46"/>
    <mergeCell ref="T46:X46"/>
    <mergeCell ref="AG46:AG47"/>
    <mergeCell ref="AJ46:AJ47"/>
    <mergeCell ref="AL46:AL47"/>
    <mergeCell ref="I47:J47"/>
    <mergeCell ref="K47:N47"/>
    <mergeCell ref="O47:S47"/>
    <mergeCell ref="T47:X47"/>
    <mergeCell ref="A48:B49"/>
    <mergeCell ref="C48:G49"/>
    <mergeCell ref="I48:J48"/>
    <mergeCell ref="K48:N48"/>
    <mergeCell ref="O48:S48"/>
    <mergeCell ref="T48:X48"/>
    <mergeCell ref="AG48:AG49"/>
    <mergeCell ref="AJ48:AJ49"/>
    <mergeCell ref="AL48:AL49"/>
    <mergeCell ref="I49:J49"/>
    <mergeCell ref="K49:N49"/>
    <mergeCell ref="O49:S49"/>
    <mergeCell ref="T49:X49"/>
    <mergeCell ref="A51:AE51"/>
    <mergeCell ref="AF51:AG51"/>
    <mergeCell ref="A52:B52"/>
    <mergeCell ref="C52:H52"/>
    <mergeCell ref="I52:J52"/>
    <mergeCell ref="K52:N52"/>
    <mergeCell ref="O52:S52"/>
    <mergeCell ref="T52:X52"/>
    <mergeCell ref="A53:B53"/>
    <mergeCell ref="C53:H53"/>
    <mergeCell ref="I53:J53"/>
    <mergeCell ref="K53:N53"/>
    <mergeCell ref="O53:S53"/>
    <mergeCell ref="T53:X53"/>
    <mergeCell ref="A54:B55"/>
    <mergeCell ref="C54:G55"/>
    <mergeCell ref="I54:J54"/>
    <mergeCell ref="K54:N54"/>
    <mergeCell ref="O54:S54"/>
    <mergeCell ref="T54:X54"/>
    <mergeCell ref="AG54:AG55"/>
    <mergeCell ref="AJ54:AJ55"/>
    <mergeCell ref="AL54:AL55"/>
    <mergeCell ref="I55:J55"/>
    <mergeCell ref="K55:N55"/>
    <mergeCell ref="O55:S55"/>
    <mergeCell ref="T55:X55"/>
    <mergeCell ref="A56:B57"/>
    <mergeCell ref="C56:G57"/>
    <mergeCell ref="I56:J56"/>
    <mergeCell ref="K56:N56"/>
    <mergeCell ref="O56:S56"/>
    <mergeCell ref="T56:X56"/>
    <mergeCell ref="AG56:AG57"/>
    <mergeCell ref="AJ56:AJ57"/>
    <mergeCell ref="AL56:AL57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G58:AG59"/>
    <mergeCell ref="AJ58:AJ59"/>
    <mergeCell ref="AL58:AL59"/>
    <mergeCell ref="I59:J59"/>
    <mergeCell ref="K59:N59"/>
    <mergeCell ref="O59:S59"/>
    <mergeCell ref="T59:X59"/>
    <mergeCell ref="A60:B61"/>
    <mergeCell ref="C60:G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C66:G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70:B71"/>
    <mergeCell ref="C70:G71"/>
    <mergeCell ref="I70:J70"/>
    <mergeCell ref="K70:N70"/>
    <mergeCell ref="O70:S70"/>
    <mergeCell ref="T70:X70"/>
    <mergeCell ref="AG70:AG71"/>
    <mergeCell ref="AJ70:AJ71"/>
    <mergeCell ref="AL70:AL71"/>
    <mergeCell ref="I71:J71"/>
    <mergeCell ref="K71:N71"/>
    <mergeCell ref="O71:S71"/>
    <mergeCell ref="T71:X71"/>
    <mergeCell ref="A72:B73"/>
    <mergeCell ref="C72:G73"/>
    <mergeCell ref="I72:J72"/>
    <mergeCell ref="K72:N72"/>
    <mergeCell ref="O72:S72"/>
    <mergeCell ref="T72:X72"/>
    <mergeCell ref="AG72:AG73"/>
    <mergeCell ref="AJ72:AJ73"/>
    <mergeCell ref="AL72:AL73"/>
    <mergeCell ref="I73:J73"/>
    <mergeCell ref="K73:N73"/>
    <mergeCell ref="O73:S73"/>
    <mergeCell ref="T73:X73"/>
    <mergeCell ref="A75:AE75"/>
    <mergeCell ref="AF75:AG75"/>
    <mergeCell ref="A76:B76"/>
    <mergeCell ref="C76:H76"/>
    <mergeCell ref="I76:J76"/>
    <mergeCell ref="K76:N76"/>
    <mergeCell ref="O76:S76"/>
    <mergeCell ref="T76:X76"/>
    <mergeCell ref="A77:B77"/>
    <mergeCell ref="C77:H77"/>
    <mergeCell ref="I77:J77"/>
    <mergeCell ref="K77:N77"/>
    <mergeCell ref="O77:S77"/>
    <mergeCell ref="T77:X77"/>
    <mergeCell ref="A78:B79"/>
    <mergeCell ref="C78:G79"/>
    <mergeCell ref="I78:J78"/>
    <mergeCell ref="K78:N78"/>
    <mergeCell ref="O78:S78"/>
    <mergeCell ref="T78:X78"/>
    <mergeCell ref="AG78:AG79"/>
    <mergeCell ref="AJ78:AJ79"/>
    <mergeCell ref="AL78:AL79"/>
    <mergeCell ref="I79:J79"/>
    <mergeCell ref="K79:N79"/>
    <mergeCell ref="O79:S79"/>
    <mergeCell ref="T79:X79"/>
    <mergeCell ref="A80:B81"/>
    <mergeCell ref="C80:G81"/>
    <mergeCell ref="I80:J80"/>
    <mergeCell ref="K80:N80"/>
    <mergeCell ref="O80:S80"/>
    <mergeCell ref="T80:X80"/>
    <mergeCell ref="AG80:AG81"/>
    <mergeCell ref="AJ80:AJ81"/>
    <mergeCell ref="AL80:AL81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4:B95"/>
    <mergeCell ref="C94:G95"/>
    <mergeCell ref="I94:J94"/>
    <mergeCell ref="K94:N94"/>
    <mergeCell ref="O94:S94"/>
    <mergeCell ref="T94:X94"/>
    <mergeCell ref="AG94:AG95"/>
    <mergeCell ref="AJ94:AJ95"/>
    <mergeCell ref="AL94:AL95"/>
    <mergeCell ref="I95:J95"/>
    <mergeCell ref="K95:N95"/>
    <mergeCell ref="O95:S95"/>
    <mergeCell ref="T95:X95"/>
    <mergeCell ref="A96:B97"/>
    <mergeCell ref="C96:G97"/>
    <mergeCell ref="I96:J96"/>
    <mergeCell ref="K96:N96"/>
    <mergeCell ref="O96:S96"/>
    <mergeCell ref="T96:X96"/>
    <mergeCell ref="AG96:AG97"/>
    <mergeCell ref="AJ96:AJ97"/>
    <mergeCell ref="AL96:AL97"/>
    <mergeCell ref="I97:J97"/>
    <mergeCell ref="K97:N97"/>
    <mergeCell ref="O97:S97"/>
    <mergeCell ref="T97:X97"/>
    <mergeCell ref="A99:AE99"/>
    <mergeCell ref="AF99:AG99"/>
    <mergeCell ref="A100:B100"/>
    <mergeCell ref="C100:H100"/>
    <mergeCell ref="I100:J100"/>
    <mergeCell ref="K100:N100"/>
    <mergeCell ref="O100:S100"/>
    <mergeCell ref="T100:X100"/>
    <mergeCell ref="A101:B101"/>
    <mergeCell ref="C101:H101"/>
    <mergeCell ref="I101:J101"/>
    <mergeCell ref="K101:N101"/>
    <mergeCell ref="O101:S101"/>
    <mergeCell ref="T101:X101"/>
    <mergeCell ref="A102:B103"/>
    <mergeCell ref="C102:G103"/>
    <mergeCell ref="I102:J102"/>
    <mergeCell ref="K102:N102"/>
    <mergeCell ref="O102:S102"/>
    <mergeCell ref="T102:X102"/>
    <mergeCell ref="AG102:AG103"/>
    <mergeCell ref="AJ102:AJ103"/>
    <mergeCell ref="AL102:AL103"/>
    <mergeCell ref="I103:J103"/>
    <mergeCell ref="K103:N103"/>
    <mergeCell ref="O103:S103"/>
    <mergeCell ref="T103:X103"/>
    <mergeCell ref="A104:B105"/>
    <mergeCell ref="C104:G105"/>
    <mergeCell ref="I104:J104"/>
    <mergeCell ref="K104:N104"/>
    <mergeCell ref="O104:S104"/>
    <mergeCell ref="T104:X104"/>
    <mergeCell ref="AG104:AG105"/>
    <mergeCell ref="AJ104:AJ105"/>
    <mergeCell ref="AL104:AL105"/>
    <mergeCell ref="I105:J105"/>
    <mergeCell ref="K105:N105"/>
    <mergeCell ref="O105:S105"/>
    <mergeCell ref="T105:X105"/>
    <mergeCell ref="A106:B107"/>
    <mergeCell ref="C106:G107"/>
    <mergeCell ref="I106:J106"/>
    <mergeCell ref="K106:N106"/>
    <mergeCell ref="O106:S106"/>
    <mergeCell ref="T106:X106"/>
    <mergeCell ref="AG106:AG107"/>
    <mergeCell ref="AJ106:AJ107"/>
    <mergeCell ref="AL106:AL107"/>
    <mergeCell ref="I107:J107"/>
    <mergeCell ref="K107:N107"/>
    <mergeCell ref="O107:S107"/>
    <mergeCell ref="T107:X107"/>
    <mergeCell ref="A108:B109"/>
    <mergeCell ref="C108:G109"/>
    <mergeCell ref="I108:J108"/>
    <mergeCell ref="K108:N108"/>
    <mergeCell ref="O108:S108"/>
    <mergeCell ref="T108:X108"/>
    <mergeCell ref="AG108:AG109"/>
    <mergeCell ref="AJ108:AJ109"/>
    <mergeCell ref="AL108:AL109"/>
    <mergeCell ref="I109:J109"/>
    <mergeCell ref="K109:N109"/>
    <mergeCell ref="O109:S109"/>
    <mergeCell ref="T109:X109"/>
    <mergeCell ref="A111:AE111"/>
    <mergeCell ref="AF111:AG111"/>
    <mergeCell ref="A112:B112"/>
    <mergeCell ref="C112:H112"/>
    <mergeCell ref="I112:J112"/>
    <mergeCell ref="K112:N112"/>
    <mergeCell ref="O112:S112"/>
    <mergeCell ref="T112:X112"/>
    <mergeCell ref="A113:B113"/>
    <mergeCell ref="C113:H113"/>
    <mergeCell ref="I113:J113"/>
    <mergeCell ref="K113:N113"/>
    <mergeCell ref="O113:S113"/>
    <mergeCell ref="T113:X113"/>
    <mergeCell ref="A114:B115"/>
    <mergeCell ref="C114:G115"/>
    <mergeCell ref="I114:J114"/>
    <mergeCell ref="K114:N114"/>
    <mergeCell ref="O114:S114"/>
    <mergeCell ref="T114:X114"/>
    <mergeCell ref="AG114:AG115"/>
    <mergeCell ref="AJ114:AJ115"/>
    <mergeCell ref="AL114:AL115"/>
    <mergeCell ref="I115:J115"/>
    <mergeCell ref="K115:N115"/>
    <mergeCell ref="O115:S115"/>
    <mergeCell ref="T115:X115"/>
    <mergeCell ref="A116:B117"/>
    <mergeCell ref="C116:G117"/>
    <mergeCell ref="I116:J116"/>
    <mergeCell ref="K116:N116"/>
    <mergeCell ref="O116:S116"/>
    <mergeCell ref="T116:X116"/>
    <mergeCell ref="AG116:AG117"/>
    <mergeCell ref="AJ116:AJ117"/>
    <mergeCell ref="AL116:AL117"/>
    <mergeCell ref="I117:J117"/>
    <mergeCell ref="K117:N117"/>
    <mergeCell ref="O117:S117"/>
    <mergeCell ref="T117:X117"/>
    <mergeCell ref="A118:B119"/>
    <mergeCell ref="C118:G119"/>
    <mergeCell ref="I118:J118"/>
    <mergeCell ref="K118:N118"/>
    <mergeCell ref="O118:S118"/>
    <mergeCell ref="T118:X118"/>
    <mergeCell ref="AG118:AG119"/>
    <mergeCell ref="AJ118:AJ119"/>
    <mergeCell ref="AL118:AL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O120:S120"/>
    <mergeCell ref="T120:X120"/>
    <mergeCell ref="AG120:AG121"/>
    <mergeCell ref="AJ120:AJ121"/>
    <mergeCell ref="AL120:AL121"/>
    <mergeCell ref="I121:J121"/>
    <mergeCell ref="K121:N121"/>
    <mergeCell ref="O121:S121"/>
    <mergeCell ref="T121:X121"/>
    <mergeCell ref="A123:AE123"/>
    <mergeCell ref="AF123:AG123"/>
    <mergeCell ref="A124:B124"/>
    <mergeCell ref="C124:H124"/>
    <mergeCell ref="I124:J124"/>
    <mergeCell ref="K124:N124"/>
    <mergeCell ref="O124:S124"/>
    <mergeCell ref="T124:X124"/>
    <mergeCell ref="A125:B125"/>
    <mergeCell ref="C125:H125"/>
    <mergeCell ref="I125:J125"/>
    <mergeCell ref="K125:N125"/>
    <mergeCell ref="O125:S125"/>
    <mergeCell ref="T125:X125"/>
    <mergeCell ref="A126:B127"/>
    <mergeCell ref="C126:G127"/>
    <mergeCell ref="I126:J126"/>
    <mergeCell ref="K126:N126"/>
    <mergeCell ref="O126:S126"/>
    <mergeCell ref="T126:X126"/>
    <mergeCell ref="AG126:AG127"/>
    <mergeCell ref="AJ126:AJ127"/>
    <mergeCell ref="AL126:AL127"/>
    <mergeCell ref="I127:J127"/>
    <mergeCell ref="K127:N127"/>
    <mergeCell ref="O127:S127"/>
    <mergeCell ref="T127:X127"/>
    <mergeCell ref="A128:B129"/>
    <mergeCell ref="C128:G129"/>
    <mergeCell ref="I128:J128"/>
    <mergeCell ref="K128:N128"/>
    <mergeCell ref="O128:S128"/>
    <mergeCell ref="T128:X128"/>
    <mergeCell ref="AG128:AG129"/>
    <mergeCell ref="AJ128:AJ129"/>
    <mergeCell ref="AL128:AL129"/>
    <mergeCell ref="I129:J129"/>
    <mergeCell ref="K129:N129"/>
    <mergeCell ref="O129:S129"/>
    <mergeCell ref="T129:X129"/>
    <mergeCell ref="A130:B131"/>
    <mergeCell ref="C130:G131"/>
    <mergeCell ref="I130:J130"/>
    <mergeCell ref="K130:N130"/>
    <mergeCell ref="O130:S130"/>
    <mergeCell ref="T130:X130"/>
    <mergeCell ref="AG130:AG131"/>
    <mergeCell ref="AJ130:AJ131"/>
    <mergeCell ref="AL130:AL131"/>
    <mergeCell ref="I131:J131"/>
    <mergeCell ref="K131:N131"/>
    <mergeCell ref="O131:S131"/>
    <mergeCell ref="T131:X131"/>
    <mergeCell ref="A132:B133"/>
    <mergeCell ref="C132:G133"/>
    <mergeCell ref="I132:J132"/>
    <mergeCell ref="K132:N132"/>
    <mergeCell ref="O132:S132"/>
    <mergeCell ref="T132:X132"/>
    <mergeCell ref="AG132:AG133"/>
    <mergeCell ref="AJ132:AJ133"/>
    <mergeCell ref="AL132:AL133"/>
    <mergeCell ref="I133:J133"/>
    <mergeCell ref="K133:N133"/>
    <mergeCell ref="O133:S133"/>
    <mergeCell ref="T133:X133"/>
    <mergeCell ref="A135:AE135"/>
    <mergeCell ref="AF135:AG135"/>
    <mergeCell ref="A136:B136"/>
    <mergeCell ref="C136:H136"/>
    <mergeCell ref="I136:J136"/>
    <mergeCell ref="K136:N136"/>
    <mergeCell ref="O136:S136"/>
    <mergeCell ref="T136:X136"/>
    <mergeCell ref="A137:B137"/>
    <mergeCell ref="C137:H137"/>
    <mergeCell ref="I137:J137"/>
    <mergeCell ref="K137:N137"/>
    <mergeCell ref="O137:S137"/>
    <mergeCell ref="T137:X137"/>
    <mergeCell ref="A138:B139"/>
    <mergeCell ref="C138:G139"/>
    <mergeCell ref="I138:J138"/>
    <mergeCell ref="K138:N138"/>
    <mergeCell ref="O138:S138"/>
    <mergeCell ref="T138:X138"/>
    <mergeCell ref="AG138:AG139"/>
    <mergeCell ref="AJ138:AJ139"/>
    <mergeCell ref="AL138:AL139"/>
    <mergeCell ref="I139:J139"/>
    <mergeCell ref="K139:N139"/>
    <mergeCell ref="O139:S139"/>
    <mergeCell ref="T139:X139"/>
    <mergeCell ref="A140:B141"/>
    <mergeCell ref="C140:G141"/>
    <mergeCell ref="I140:J140"/>
    <mergeCell ref="K140:N140"/>
    <mergeCell ref="O140:S140"/>
    <mergeCell ref="T140:X140"/>
    <mergeCell ref="AG140:AG141"/>
    <mergeCell ref="AJ140:AJ141"/>
    <mergeCell ref="AL140:AL141"/>
    <mergeCell ref="I141:J141"/>
    <mergeCell ref="K141:N141"/>
    <mergeCell ref="O141:S141"/>
    <mergeCell ref="T141:X141"/>
    <mergeCell ref="A142:B143"/>
    <mergeCell ref="C142:G143"/>
    <mergeCell ref="I142:J142"/>
    <mergeCell ref="K142:N142"/>
    <mergeCell ref="O142:S142"/>
    <mergeCell ref="T142:X142"/>
    <mergeCell ref="AG142:AG143"/>
    <mergeCell ref="AJ142:AJ143"/>
    <mergeCell ref="AL142:AL143"/>
    <mergeCell ref="I143:J143"/>
    <mergeCell ref="K143:N143"/>
    <mergeCell ref="O143:S143"/>
    <mergeCell ref="T143:X143"/>
    <mergeCell ref="A144:B145"/>
    <mergeCell ref="C144:G145"/>
    <mergeCell ref="I144:J144"/>
    <mergeCell ref="K144:N144"/>
    <mergeCell ref="O144:S144"/>
    <mergeCell ref="T144:X144"/>
    <mergeCell ref="AG144:AG145"/>
    <mergeCell ref="AJ144:AJ145"/>
    <mergeCell ref="AL144:AL145"/>
    <mergeCell ref="I145:J145"/>
    <mergeCell ref="K145:N145"/>
    <mergeCell ref="O145:S145"/>
    <mergeCell ref="T145:X145"/>
    <mergeCell ref="A157:B158"/>
    <mergeCell ref="C157:G158"/>
    <mergeCell ref="I157:J157"/>
    <mergeCell ref="K157:N157"/>
    <mergeCell ref="O155:S155"/>
    <mergeCell ref="A154:B155"/>
    <mergeCell ref="O154:S154"/>
    <mergeCell ref="A161:AE161"/>
    <mergeCell ref="O162:S162"/>
    <mergeCell ref="T162:X162"/>
    <mergeCell ref="O159:S159"/>
    <mergeCell ref="A159:B160"/>
    <mergeCell ref="C159:G160"/>
    <mergeCell ref="I159:J159"/>
    <mergeCell ref="K159:N159"/>
    <mergeCell ref="A164:B165"/>
    <mergeCell ref="C164:G165"/>
    <mergeCell ref="I164:J164"/>
    <mergeCell ref="K164:N164"/>
    <mergeCell ref="O163:S163"/>
    <mergeCell ref="A162:B163"/>
    <mergeCell ref="C162:G163"/>
    <mergeCell ref="I162:J162"/>
    <mergeCell ref="K162:N162"/>
    <mergeCell ref="A173:AE173"/>
    <mergeCell ref="A174:B174"/>
    <mergeCell ref="C174:H174"/>
    <mergeCell ref="I174:J174"/>
    <mergeCell ref="A172:AE172"/>
    <mergeCell ref="O169:S169"/>
    <mergeCell ref="A169:B170"/>
    <mergeCell ref="C169:G170"/>
    <mergeCell ref="I169:J169"/>
    <mergeCell ref="K169:N169"/>
    <mergeCell ref="A178:B179"/>
    <mergeCell ref="C178:G179"/>
    <mergeCell ref="I178:J178"/>
    <mergeCell ref="K178:N178"/>
    <mergeCell ref="O177:S177"/>
    <mergeCell ref="A176:B177"/>
    <mergeCell ref="C176:G177"/>
    <mergeCell ref="I176:J176"/>
    <mergeCell ref="K176:N176"/>
    <mergeCell ref="O176:S176"/>
    <mergeCell ref="A185:AE185"/>
    <mergeCell ref="O186:S186"/>
    <mergeCell ref="T186:X186"/>
    <mergeCell ref="O183:S183"/>
    <mergeCell ref="A183:B184"/>
    <mergeCell ref="C183:G184"/>
    <mergeCell ref="I183:J183"/>
    <mergeCell ref="K183:N183"/>
    <mergeCell ref="A193:B194"/>
    <mergeCell ref="C193:G194"/>
    <mergeCell ref="I193:J193"/>
    <mergeCell ref="K193:N193"/>
    <mergeCell ref="O187:S187"/>
    <mergeCell ref="A186:B187"/>
    <mergeCell ref="C186:G187"/>
    <mergeCell ref="I186:J186"/>
    <mergeCell ref="K186:N186"/>
    <mergeCell ref="A148:AE148"/>
    <mergeCell ref="A149:AE149"/>
    <mergeCell ref="A150:B150"/>
    <mergeCell ref="C150:H150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2:B153"/>
    <mergeCell ref="C152:G153"/>
    <mergeCell ref="I152:J152"/>
    <mergeCell ref="K152:N152"/>
    <mergeCell ref="O152:S152"/>
    <mergeCell ref="T152:X152"/>
    <mergeCell ref="AG154:AG155"/>
    <mergeCell ref="AJ154:AJ155"/>
    <mergeCell ref="AG152:AG153"/>
    <mergeCell ref="AJ152:AJ153"/>
    <mergeCell ref="AL152:AL153"/>
    <mergeCell ref="I153:J153"/>
    <mergeCell ref="K153:N153"/>
    <mergeCell ref="O153:S153"/>
    <mergeCell ref="T153:X153"/>
    <mergeCell ref="AL154:AL155"/>
    <mergeCell ref="I155:J155"/>
    <mergeCell ref="K155:N155"/>
    <mergeCell ref="T155:X155"/>
    <mergeCell ref="A156:AE156"/>
    <mergeCell ref="AF156:AG156"/>
    <mergeCell ref="C154:G155"/>
    <mergeCell ref="I154:J154"/>
    <mergeCell ref="K154:N154"/>
    <mergeCell ref="T154:X154"/>
    <mergeCell ref="T157:X157"/>
    <mergeCell ref="AG157:AG158"/>
    <mergeCell ref="AJ157:AJ158"/>
    <mergeCell ref="AL157:AL158"/>
    <mergeCell ref="I158:J158"/>
    <mergeCell ref="K158:N158"/>
    <mergeCell ref="O158:S158"/>
    <mergeCell ref="T158:X158"/>
    <mergeCell ref="O157:S157"/>
    <mergeCell ref="T159:X159"/>
    <mergeCell ref="AG159:AG160"/>
    <mergeCell ref="AJ159:AJ160"/>
    <mergeCell ref="AL159:AL160"/>
    <mergeCell ref="I160:J160"/>
    <mergeCell ref="K160:N160"/>
    <mergeCell ref="O160:S160"/>
    <mergeCell ref="T160:X160"/>
    <mergeCell ref="AG162:AG163"/>
    <mergeCell ref="AJ162:AJ163"/>
    <mergeCell ref="AL162:AL163"/>
    <mergeCell ref="I163:J163"/>
    <mergeCell ref="K163:N163"/>
    <mergeCell ref="T163:X163"/>
    <mergeCell ref="O164:S164"/>
    <mergeCell ref="T164:X164"/>
    <mergeCell ref="AG164:AG165"/>
    <mergeCell ref="AJ164:AJ165"/>
    <mergeCell ref="AL164:AL165"/>
    <mergeCell ref="I165:J165"/>
    <mergeCell ref="K165:N165"/>
    <mergeCell ref="T165:X165"/>
    <mergeCell ref="O165:S165"/>
    <mergeCell ref="A166:AE166"/>
    <mergeCell ref="AF166:AG166"/>
    <mergeCell ref="A167:B168"/>
    <mergeCell ref="C167:G168"/>
    <mergeCell ref="I167:J167"/>
    <mergeCell ref="K167:N167"/>
    <mergeCell ref="T167:X167"/>
    <mergeCell ref="AG167:AG168"/>
    <mergeCell ref="O167:S167"/>
    <mergeCell ref="AJ167:AJ168"/>
    <mergeCell ref="AL167:AL168"/>
    <mergeCell ref="I168:J168"/>
    <mergeCell ref="K168:N168"/>
    <mergeCell ref="O168:S168"/>
    <mergeCell ref="T168:X168"/>
    <mergeCell ref="T169:X169"/>
    <mergeCell ref="AG169:AG170"/>
    <mergeCell ref="AJ169:AJ170"/>
    <mergeCell ref="AL169:AL170"/>
    <mergeCell ref="I170:J170"/>
    <mergeCell ref="K170:N170"/>
    <mergeCell ref="O170:S170"/>
    <mergeCell ref="T170:X170"/>
    <mergeCell ref="K174:N174"/>
    <mergeCell ref="O174:S174"/>
    <mergeCell ref="T174:X174"/>
    <mergeCell ref="A175:B175"/>
    <mergeCell ref="C175:H175"/>
    <mergeCell ref="I175:J175"/>
    <mergeCell ref="K175:N175"/>
    <mergeCell ref="T175:X175"/>
    <mergeCell ref="O175:S175"/>
    <mergeCell ref="AG176:AG177"/>
    <mergeCell ref="AJ176:AJ177"/>
    <mergeCell ref="AL176:AL177"/>
    <mergeCell ref="I177:J177"/>
    <mergeCell ref="K177:N177"/>
    <mergeCell ref="T177:X177"/>
    <mergeCell ref="T176:X176"/>
    <mergeCell ref="O178:S178"/>
    <mergeCell ref="T178:X178"/>
    <mergeCell ref="AG178:AG179"/>
    <mergeCell ref="AJ178:AJ179"/>
    <mergeCell ref="AL178:AL179"/>
    <mergeCell ref="I179:J179"/>
    <mergeCell ref="K179:N179"/>
    <mergeCell ref="T179:X179"/>
    <mergeCell ref="O179:S179"/>
    <mergeCell ref="A180:AE180"/>
    <mergeCell ref="AF180:AG180"/>
    <mergeCell ref="A181:B182"/>
    <mergeCell ref="C181:G182"/>
    <mergeCell ref="I181:J181"/>
    <mergeCell ref="K181:N181"/>
    <mergeCell ref="T181:X181"/>
    <mergeCell ref="AG181:AG182"/>
    <mergeCell ref="O181:S181"/>
    <mergeCell ref="AJ181:AJ182"/>
    <mergeCell ref="AL181:AL182"/>
    <mergeCell ref="I182:J182"/>
    <mergeCell ref="K182:N182"/>
    <mergeCell ref="O182:S182"/>
    <mergeCell ref="T182:X182"/>
    <mergeCell ref="T183:X183"/>
    <mergeCell ref="AG183:AG184"/>
    <mergeCell ref="AJ183:AJ184"/>
    <mergeCell ref="AL183:AL184"/>
    <mergeCell ref="I184:J184"/>
    <mergeCell ref="K184:N184"/>
    <mergeCell ref="O184:S184"/>
    <mergeCell ref="T184:X184"/>
    <mergeCell ref="AG186:AG187"/>
    <mergeCell ref="AJ186:AJ187"/>
    <mergeCell ref="AL186:AL187"/>
    <mergeCell ref="I187:J187"/>
    <mergeCell ref="K187:N187"/>
    <mergeCell ref="T187:X187"/>
    <mergeCell ref="A188:B189"/>
    <mergeCell ref="C188:G189"/>
    <mergeCell ref="I188:J188"/>
    <mergeCell ref="K188:N188"/>
    <mergeCell ref="O188:S188"/>
    <mergeCell ref="T188:X188"/>
    <mergeCell ref="AG188:AG189"/>
    <mergeCell ref="AJ188:AJ189"/>
    <mergeCell ref="AL188:AL189"/>
    <mergeCell ref="I189:J189"/>
    <mergeCell ref="K189:N189"/>
    <mergeCell ref="O189:S189"/>
    <mergeCell ref="T189:X189"/>
    <mergeCell ref="A190:AE190"/>
    <mergeCell ref="AF190:AG190"/>
    <mergeCell ref="A191:B192"/>
    <mergeCell ref="C191:G192"/>
    <mergeCell ref="I191:J191"/>
    <mergeCell ref="K191:N191"/>
    <mergeCell ref="O191:S191"/>
    <mergeCell ref="T191:X191"/>
    <mergeCell ref="AG191:AG192"/>
    <mergeCell ref="AJ191:AJ192"/>
    <mergeCell ref="AL191:AL192"/>
    <mergeCell ref="I192:J192"/>
    <mergeCell ref="K192:N192"/>
    <mergeCell ref="O192:S192"/>
    <mergeCell ref="T192:X192"/>
    <mergeCell ref="O193:S193"/>
    <mergeCell ref="T193:X193"/>
    <mergeCell ref="AG193:AG194"/>
    <mergeCell ref="AJ193:AJ194"/>
    <mergeCell ref="AL193:AL194"/>
    <mergeCell ref="I194:J194"/>
    <mergeCell ref="K194:N194"/>
    <mergeCell ref="O194:S194"/>
    <mergeCell ref="T194:X194"/>
    <mergeCell ref="A196:AE196"/>
    <mergeCell ref="A197:AE197"/>
    <mergeCell ref="A198:B198"/>
    <mergeCell ref="C198:H198"/>
    <mergeCell ref="I198:J198"/>
    <mergeCell ref="K198:N198"/>
    <mergeCell ref="O198:S198"/>
    <mergeCell ref="T198:X198"/>
    <mergeCell ref="A199:B199"/>
    <mergeCell ref="C199:H199"/>
    <mergeCell ref="I199:J199"/>
    <mergeCell ref="K199:N199"/>
    <mergeCell ref="O199:S199"/>
    <mergeCell ref="T199:X199"/>
    <mergeCell ref="A200:B201"/>
    <mergeCell ref="C200:G201"/>
    <mergeCell ref="I200:J200"/>
    <mergeCell ref="K200:N200"/>
    <mergeCell ref="O200:S200"/>
    <mergeCell ref="T200:X200"/>
    <mergeCell ref="AG200:AG201"/>
    <mergeCell ref="AJ200:AJ201"/>
    <mergeCell ref="AL200:AL201"/>
    <mergeCell ref="I201:J201"/>
    <mergeCell ref="K201:N201"/>
    <mergeCell ref="O201:S201"/>
    <mergeCell ref="T201:X201"/>
    <mergeCell ref="A202:B203"/>
    <mergeCell ref="C202:G203"/>
    <mergeCell ref="I202:J202"/>
    <mergeCell ref="K202:N202"/>
    <mergeCell ref="O202:S202"/>
    <mergeCell ref="T202:X202"/>
    <mergeCell ref="AG202:AG203"/>
    <mergeCell ref="AJ202:AJ203"/>
    <mergeCell ref="AL202:AL203"/>
    <mergeCell ref="I203:J203"/>
    <mergeCell ref="K203:N203"/>
    <mergeCell ref="O203:S203"/>
    <mergeCell ref="T203:X203"/>
    <mergeCell ref="A204:AE204"/>
    <mergeCell ref="AF204:AG204"/>
    <mergeCell ref="A205:B206"/>
    <mergeCell ref="C205:G206"/>
    <mergeCell ref="I205:J205"/>
    <mergeCell ref="K205:N205"/>
    <mergeCell ref="O205:S205"/>
    <mergeCell ref="T205:X205"/>
    <mergeCell ref="AG205:AG206"/>
    <mergeCell ref="AJ205:AJ206"/>
    <mergeCell ref="AL205:AL206"/>
    <mergeCell ref="I206:J206"/>
    <mergeCell ref="K206:N206"/>
    <mergeCell ref="O206:S206"/>
    <mergeCell ref="T206:X206"/>
    <mergeCell ref="A207:B208"/>
    <mergeCell ref="C207:G208"/>
    <mergeCell ref="I207:J207"/>
    <mergeCell ref="K207:N207"/>
    <mergeCell ref="O207:S207"/>
    <mergeCell ref="T207:X207"/>
    <mergeCell ref="AG207:AG208"/>
    <mergeCell ref="AJ207:AJ208"/>
    <mergeCell ref="AL207:AL208"/>
    <mergeCell ref="I208:J208"/>
    <mergeCell ref="K208:N208"/>
    <mergeCell ref="O208:S208"/>
    <mergeCell ref="T208:X208"/>
    <mergeCell ref="A209:AE209"/>
    <mergeCell ref="A210:B211"/>
    <mergeCell ref="C210:G211"/>
    <mergeCell ref="I210:J210"/>
    <mergeCell ref="K210:N210"/>
    <mergeCell ref="O210:S210"/>
    <mergeCell ref="T210:X210"/>
    <mergeCell ref="AG210:AG211"/>
    <mergeCell ref="AJ210:AJ211"/>
    <mergeCell ref="AL210:AL211"/>
    <mergeCell ref="I211:J211"/>
    <mergeCell ref="K211:N211"/>
    <mergeCell ref="O211:S211"/>
    <mergeCell ref="T211:X211"/>
    <mergeCell ref="A212:B213"/>
    <mergeCell ref="C212:G213"/>
    <mergeCell ref="I212:J212"/>
    <mergeCell ref="K212:N212"/>
    <mergeCell ref="O212:S212"/>
    <mergeCell ref="T212:X212"/>
    <mergeCell ref="AG212:AG213"/>
    <mergeCell ref="AJ212:AJ213"/>
    <mergeCell ref="AL212:AL213"/>
    <mergeCell ref="I213:J213"/>
    <mergeCell ref="K213:N213"/>
    <mergeCell ref="O213:S213"/>
    <mergeCell ref="T213:X213"/>
    <mergeCell ref="A214:AE214"/>
    <mergeCell ref="AF214:AG214"/>
    <mergeCell ref="A215:B216"/>
    <mergeCell ref="C215:G216"/>
    <mergeCell ref="I215:J215"/>
    <mergeCell ref="K215:N215"/>
    <mergeCell ref="O215:S215"/>
    <mergeCell ref="T215:X215"/>
    <mergeCell ref="AG215:AG216"/>
    <mergeCell ref="AJ215:AJ216"/>
    <mergeCell ref="AL215:AL216"/>
    <mergeCell ref="I216:J216"/>
    <mergeCell ref="K216:N216"/>
    <mergeCell ref="O216:S216"/>
    <mergeCell ref="T216:X216"/>
    <mergeCell ref="A217:B218"/>
    <mergeCell ref="C217:G218"/>
    <mergeCell ref="I217:J217"/>
    <mergeCell ref="K217:N217"/>
    <mergeCell ref="O217:S217"/>
    <mergeCell ref="T217:X217"/>
    <mergeCell ref="AG217:AG218"/>
    <mergeCell ref="AJ217:AJ218"/>
    <mergeCell ref="AL217:AL218"/>
    <mergeCell ref="I218:J218"/>
    <mergeCell ref="K218:N218"/>
    <mergeCell ref="O218:S218"/>
    <mergeCell ref="T218:X218"/>
    <mergeCell ref="A220:AE220"/>
    <mergeCell ref="A221:AE221"/>
    <mergeCell ref="A222:B222"/>
    <mergeCell ref="C222:H222"/>
    <mergeCell ref="I222:J222"/>
    <mergeCell ref="K222:N222"/>
    <mergeCell ref="O222:S222"/>
    <mergeCell ref="T222:X222"/>
    <mergeCell ref="A223:B223"/>
    <mergeCell ref="C223:H223"/>
    <mergeCell ref="I223:J223"/>
    <mergeCell ref="K223:N223"/>
    <mergeCell ref="O223:S223"/>
    <mergeCell ref="T223:X223"/>
    <mergeCell ref="A224:B225"/>
    <mergeCell ref="C224:G225"/>
    <mergeCell ref="I224:J224"/>
    <mergeCell ref="K224:N224"/>
    <mergeCell ref="O224:S224"/>
    <mergeCell ref="T224:X224"/>
    <mergeCell ref="AG224:AG225"/>
    <mergeCell ref="AJ224:AJ225"/>
    <mergeCell ref="AL224:AL225"/>
    <mergeCell ref="I225:J225"/>
    <mergeCell ref="K225:N225"/>
    <mergeCell ref="O225:S225"/>
    <mergeCell ref="T225:X225"/>
    <mergeCell ref="A226:B227"/>
    <mergeCell ref="C226:G227"/>
    <mergeCell ref="I226:J226"/>
    <mergeCell ref="K226:N226"/>
    <mergeCell ref="O226:S226"/>
    <mergeCell ref="T226:X226"/>
    <mergeCell ref="AG226:AG227"/>
    <mergeCell ref="AJ226:AJ227"/>
    <mergeCell ref="AL226:AL227"/>
    <mergeCell ref="I227:J227"/>
    <mergeCell ref="K227:N227"/>
    <mergeCell ref="O227:S227"/>
    <mergeCell ref="T227:X227"/>
    <mergeCell ref="A228:AE228"/>
    <mergeCell ref="AF228:AG228"/>
    <mergeCell ref="A229:B230"/>
    <mergeCell ref="C229:G230"/>
    <mergeCell ref="I229:J229"/>
    <mergeCell ref="K229:N229"/>
    <mergeCell ref="O229:S229"/>
    <mergeCell ref="T229:X229"/>
    <mergeCell ref="AG229:AG230"/>
    <mergeCell ref="AJ229:AJ230"/>
    <mergeCell ref="AL229:AL230"/>
    <mergeCell ref="I230:J230"/>
    <mergeCell ref="K230:N230"/>
    <mergeCell ref="O230:S230"/>
    <mergeCell ref="T230:X230"/>
    <mergeCell ref="A231:B232"/>
    <mergeCell ref="C231:G232"/>
    <mergeCell ref="I231:J231"/>
    <mergeCell ref="K231:N231"/>
    <mergeCell ref="O231:S231"/>
    <mergeCell ref="T231:X231"/>
    <mergeCell ref="AG231:AG232"/>
    <mergeCell ref="AJ231:AJ232"/>
    <mergeCell ref="AL231:AL232"/>
    <mergeCell ref="I232:J232"/>
    <mergeCell ref="K232:N232"/>
    <mergeCell ref="O232:S232"/>
    <mergeCell ref="T232:X232"/>
    <mergeCell ref="A233:AE233"/>
    <mergeCell ref="A234:B235"/>
    <mergeCell ref="C234:G235"/>
    <mergeCell ref="I234:J234"/>
    <mergeCell ref="K234:N234"/>
    <mergeCell ref="O234:S234"/>
    <mergeCell ref="T234:X234"/>
    <mergeCell ref="AG234:AG235"/>
    <mergeCell ref="AJ234:AJ235"/>
    <mergeCell ref="AL234:AL235"/>
    <mergeCell ref="I235:J235"/>
    <mergeCell ref="K235:N235"/>
    <mergeCell ref="O235:S235"/>
    <mergeCell ref="T235:X235"/>
    <mergeCell ref="A236:B237"/>
    <mergeCell ref="C236:G237"/>
    <mergeCell ref="I236:J236"/>
    <mergeCell ref="K236:N236"/>
    <mergeCell ref="O236:S236"/>
    <mergeCell ref="T236:X236"/>
    <mergeCell ref="AG236:AG237"/>
    <mergeCell ref="AJ236:AJ237"/>
    <mergeCell ref="AL236:AL237"/>
    <mergeCell ref="I237:J237"/>
    <mergeCell ref="K237:N237"/>
    <mergeCell ref="O237:S237"/>
    <mergeCell ref="T237:X237"/>
    <mergeCell ref="A238:AE238"/>
    <mergeCell ref="AF238:AG238"/>
    <mergeCell ref="A239:B240"/>
    <mergeCell ref="C239:G240"/>
    <mergeCell ref="I239:J239"/>
    <mergeCell ref="K239:N239"/>
    <mergeCell ref="O239:S239"/>
    <mergeCell ref="T239:X239"/>
    <mergeCell ref="AG239:AG240"/>
    <mergeCell ref="AJ239:AJ240"/>
    <mergeCell ref="AL239:AL240"/>
    <mergeCell ref="I240:J240"/>
    <mergeCell ref="K240:N240"/>
    <mergeCell ref="O240:S240"/>
    <mergeCell ref="T240:X240"/>
    <mergeCell ref="A241:B242"/>
    <mergeCell ref="C241:G242"/>
    <mergeCell ref="I241:J241"/>
    <mergeCell ref="K241:N241"/>
    <mergeCell ref="O241:S241"/>
    <mergeCell ref="T241:X241"/>
    <mergeCell ref="AG241:AG242"/>
    <mergeCell ref="AJ241:AJ242"/>
    <mergeCell ref="AL241:AL242"/>
    <mergeCell ref="I242:J242"/>
    <mergeCell ref="K242:N242"/>
    <mergeCell ref="O242:S242"/>
    <mergeCell ref="T242:X242"/>
    <mergeCell ref="B244:AE244"/>
    <mergeCell ref="B245:AE245"/>
    <mergeCell ref="B246:AE246"/>
    <mergeCell ref="B247:AE247"/>
    <mergeCell ref="A248:AE248"/>
    <mergeCell ref="A250:H251"/>
    <mergeCell ref="I250:N250"/>
    <mergeCell ref="O250:S250"/>
    <mergeCell ref="T250:Y250"/>
    <mergeCell ref="Z250:AE250"/>
    <mergeCell ref="I251:N251"/>
    <mergeCell ref="O251:S251"/>
    <mergeCell ref="T251:Y251"/>
    <mergeCell ref="Z251:AE251"/>
    <mergeCell ref="A252:H252"/>
    <mergeCell ref="I252:N252"/>
    <mergeCell ref="O252:S252"/>
    <mergeCell ref="T252:Y252"/>
    <mergeCell ref="Z252:AE252"/>
    <mergeCell ref="A253:H254"/>
    <mergeCell ref="I253:N253"/>
    <mergeCell ref="O253:S253"/>
    <mergeCell ref="T253:Y253"/>
    <mergeCell ref="Z253:AE253"/>
    <mergeCell ref="I254:AE254"/>
    <mergeCell ref="A255:H256"/>
    <mergeCell ref="I255:N255"/>
    <mergeCell ref="O255:S255"/>
    <mergeCell ref="T255:Y255"/>
    <mergeCell ref="Z255:AE255"/>
    <mergeCell ref="I256:AE256"/>
    <mergeCell ref="A257:H258"/>
    <mergeCell ref="I257:N257"/>
    <mergeCell ref="O257:S257"/>
    <mergeCell ref="T257:Y257"/>
    <mergeCell ref="Z257:AE257"/>
    <mergeCell ref="I258:AE258"/>
    <mergeCell ref="A259:H260"/>
    <mergeCell ref="I259:N259"/>
    <mergeCell ref="O259:S259"/>
    <mergeCell ref="T259:Y259"/>
    <mergeCell ref="Z259:AE259"/>
    <mergeCell ref="I260:AE260"/>
    <mergeCell ref="A261:H262"/>
    <mergeCell ref="I261:N261"/>
    <mergeCell ref="O261:S261"/>
    <mergeCell ref="T261:Y261"/>
    <mergeCell ref="Z261:AE261"/>
    <mergeCell ref="I262:AE262"/>
    <mergeCell ref="A263:H264"/>
    <mergeCell ref="I263:N263"/>
    <mergeCell ref="O263:S263"/>
    <mergeCell ref="T263:Y263"/>
    <mergeCell ref="Z263:AE263"/>
    <mergeCell ref="I264:AE264"/>
    <mergeCell ref="A265:H266"/>
    <mergeCell ref="I265:N265"/>
    <mergeCell ref="O265:S265"/>
    <mergeCell ref="T265:Y265"/>
    <mergeCell ref="Z265:AE265"/>
    <mergeCell ref="I266:AE266"/>
    <mergeCell ref="A267:H268"/>
    <mergeCell ref="I267:N267"/>
    <mergeCell ref="O267:S267"/>
    <mergeCell ref="T267:Y267"/>
    <mergeCell ref="Z267:AE267"/>
    <mergeCell ref="I268:AE268"/>
    <mergeCell ref="A269:H270"/>
    <mergeCell ref="I269:N269"/>
    <mergeCell ref="O269:S269"/>
    <mergeCell ref="T269:Y269"/>
    <mergeCell ref="Z269:AE269"/>
    <mergeCell ref="I270:AE270"/>
    <mergeCell ref="A271:H272"/>
    <mergeCell ref="I271:N271"/>
    <mergeCell ref="O271:S271"/>
    <mergeCell ref="T271:Y271"/>
    <mergeCell ref="Z271:AE271"/>
    <mergeCell ref="I272:AE272"/>
    <mergeCell ref="A273:H274"/>
    <mergeCell ref="I273:N273"/>
    <mergeCell ref="O273:S273"/>
    <mergeCell ref="T273:Y273"/>
    <mergeCell ref="Z273:AE273"/>
    <mergeCell ref="I274:AE274"/>
    <mergeCell ref="A275:H276"/>
    <mergeCell ref="I275:N275"/>
    <mergeCell ref="O275:S275"/>
    <mergeCell ref="T275:Y275"/>
    <mergeCell ref="Z275:AE275"/>
    <mergeCell ref="I276:AE276"/>
    <mergeCell ref="A277:H278"/>
    <mergeCell ref="I277:N277"/>
    <mergeCell ref="O277:S277"/>
    <mergeCell ref="T277:Y277"/>
    <mergeCell ref="Z277:AE277"/>
    <mergeCell ref="I278:AE278"/>
    <mergeCell ref="A279:H280"/>
    <mergeCell ref="I279:N279"/>
    <mergeCell ref="O279:S279"/>
    <mergeCell ref="T279:Y279"/>
    <mergeCell ref="Z279:AE279"/>
    <mergeCell ref="I280:AE280"/>
    <mergeCell ref="A281:H282"/>
    <mergeCell ref="I281:N281"/>
    <mergeCell ref="O281:S281"/>
    <mergeCell ref="T281:Y281"/>
    <mergeCell ref="Z281:AE281"/>
    <mergeCell ref="I282:AE282"/>
    <mergeCell ref="A283:H284"/>
    <mergeCell ref="I283:N283"/>
    <mergeCell ref="O283:S283"/>
    <mergeCell ref="T283:Y283"/>
    <mergeCell ref="Z283:AE283"/>
    <mergeCell ref="I284:AE284"/>
    <mergeCell ref="B287:AE287"/>
    <mergeCell ref="B288:AE288"/>
    <mergeCell ref="B289:AE289"/>
    <mergeCell ref="B290:AE290"/>
    <mergeCell ref="B291:AE291"/>
    <mergeCell ref="B292:AE292"/>
  </mergeCells>
  <printOptions horizontalCentered="1"/>
  <pageMargins left="0.2755905511811024" right="0.15748031496062992" top="0.35433070866141736" bottom="0.1968503937007874" header="0.15748031496062992" footer="0.1968503937007874"/>
  <pageSetup fitToHeight="2" horizontalDpi="600" verticalDpi="600" orientation="portrait" paperSize="9" scale="75" r:id="rId1"/>
  <rowBreaks count="1" manualBreakCount="1">
    <brk id="110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90"/>
  <sheetViews>
    <sheetView tabSelected="1" view="pageBreakPreview" zoomScaleSheetLayoutView="100" zoomScalePageLayoutView="0" workbookViewId="0" topLeftCell="A20">
      <selection activeCell="AM217" sqref="AM1:AM16384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125" style="0" customWidth="1"/>
    <col min="8" max="8" width="18.375" style="0" customWidth="1"/>
    <col min="9" max="9" width="3.50390625" style="0" customWidth="1"/>
    <col min="10" max="11" width="2.50390625" style="0" customWidth="1"/>
    <col min="12" max="12" width="1.875" style="0" customWidth="1"/>
    <col min="13" max="13" width="2.50390625" style="0" customWidth="1"/>
    <col min="14" max="14" width="4.50390625" style="0" customWidth="1"/>
    <col min="15" max="18" width="3.50390625" style="0" customWidth="1"/>
    <col min="19" max="19" width="2.00390625" style="0" customWidth="1"/>
    <col min="20" max="20" width="2.50390625" style="0" customWidth="1"/>
    <col min="21" max="21" width="3.00390625" style="0" customWidth="1"/>
    <col min="22" max="22" width="1.875" style="0" customWidth="1"/>
    <col min="23" max="23" width="2.50390625" style="0" customWidth="1"/>
    <col min="24" max="24" width="2.00390625" style="0" customWidth="1"/>
    <col min="25" max="25" width="10.875" style="0" customWidth="1"/>
    <col min="26" max="26" width="12.50390625" style="0" customWidth="1"/>
    <col min="27" max="27" width="3.625" style="0" customWidth="1"/>
    <col min="28" max="28" width="18.75390625" style="0" hidden="1" customWidth="1"/>
    <col min="29" max="29" width="14.75390625" style="0" hidden="1" customWidth="1"/>
    <col min="30" max="30" width="13.00390625" style="0" hidden="1" customWidth="1"/>
    <col min="31" max="31" width="3.125" style="0" customWidth="1"/>
    <col min="32" max="32" width="11.125" style="14" customWidth="1"/>
    <col min="33" max="34" width="1.875" style="0" hidden="1" customWidth="1"/>
    <col min="35" max="35" width="12.875" style="0" hidden="1" customWidth="1"/>
    <col min="36" max="36" width="1.4921875" style="0" hidden="1" customWidth="1"/>
    <col min="37" max="37" width="12.375" style="0" hidden="1" customWidth="1"/>
    <col min="38" max="38" width="4.375" style="0" hidden="1" customWidth="1"/>
    <col min="39" max="39" width="4.50390625" style="0" hidden="1" customWidth="1"/>
    <col min="40" max="49" width="3.50390625" style="0" customWidth="1"/>
    <col min="50" max="50" width="11.125" style="0" customWidth="1"/>
    <col min="51" max="51" width="8.125" style="0" customWidth="1"/>
  </cols>
  <sheetData>
    <row r="1" spans="20:33" s="11" customFormat="1" ht="16.5">
      <c r="T1" s="12" t="s">
        <v>25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F1" s="13"/>
      <c r="AG1"/>
    </row>
    <row r="2" spans="20:33" s="11" customFormat="1" ht="16.5">
      <c r="T2" s="12" t="s">
        <v>74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F2" s="13"/>
      <c r="AG2"/>
    </row>
    <row r="3" spans="20:33" s="11" customFormat="1" ht="17.25" customHeight="1">
      <c r="T3" s="12" t="s">
        <v>75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F3" s="13"/>
      <c r="AG3"/>
    </row>
    <row r="5" spans="1:31" ht="20.25" customHeight="1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"/>
    </row>
    <row r="6" spans="1:31" ht="20.25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"/>
    </row>
    <row r="7" spans="1:31" ht="20.25" customHeight="1">
      <c r="A7" s="125" t="s">
        <v>26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"/>
      <c r="AE7" s="1"/>
    </row>
    <row r="8" spans="1:31" ht="20.25" customHeight="1">
      <c r="A8" s="127" t="str">
        <f>+'[7]Шуш_3 эт и выше'!A8</f>
        <v>с 1 июля 2022 г. по 31 декабря 2022 г.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0"/>
    </row>
    <row r="9" spans="1:34" ht="20.25" customHeight="1">
      <c r="A9" s="125" t="s">
        <v>111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H9" s="15"/>
    </row>
    <row r="10" spans="34:37" ht="12.75">
      <c r="AH10" s="16"/>
      <c r="AI10" s="209" t="s">
        <v>36</v>
      </c>
      <c r="AK10" s="209" t="s">
        <v>27</v>
      </c>
    </row>
    <row r="11" spans="1:37" s="19" customFormat="1" ht="15">
      <c r="A11" s="211" t="s">
        <v>2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14"/>
      <c r="AF11" s="14"/>
      <c r="AG11" s="17"/>
      <c r="AH11" s="18"/>
      <c r="AI11" s="210"/>
      <c r="AK11" s="210"/>
    </row>
    <row r="12" spans="1:34" s="5" customFormat="1" ht="15">
      <c r="A12" s="183" t="s">
        <v>3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/>
      <c r="AH12" s="20"/>
    </row>
    <row r="13" ht="12.75">
      <c r="AH13" s="15"/>
    </row>
    <row r="14" spans="1:34" ht="59.25" customHeight="1">
      <c r="A14" s="184" t="s">
        <v>4</v>
      </c>
      <c r="B14" s="185"/>
      <c r="C14" s="186" t="s">
        <v>28</v>
      </c>
      <c r="D14" s="187"/>
      <c r="E14" s="187"/>
      <c r="F14" s="187"/>
      <c r="G14" s="187"/>
      <c r="H14" s="188"/>
      <c r="I14" s="189" t="s">
        <v>5</v>
      </c>
      <c r="J14" s="189"/>
      <c r="K14" s="189" t="s">
        <v>29</v>
      </c>
      <c r="L14" s="189"/>
      <c r="M14" s="189"/>
      <c r="N14" s="189"/>
      <c r="O14" s="212" t="s">
        <v>37</v>
      </c>
      <c r="P14" s="213"/>
      <c r="Q14" s="213"/>
      <c r="R14" s="213"/>
      <c r="S14" s="214"/>
      <c r="T14" s="189" t="s">
        <v>6</v>
      </c>
      <c r="U14" s="189"/>
      <c r="V14" s="189"/>
      <c r="W14" s="189"/>
      <c r="X14" s="189"/>
      <c r="AH14" s="15"/>
    </row>
    <row r="15" spans="1:37" s="21" customFormat="1" ht="12.75">
      <c r="A15" s="176">
        <v>1</v>
      </c>
      <c r="B15" s="177"/>
      <c r="C15" s="176">
        <v>2</v>
      </c>
      <c r="D15" s="178"/>
      <c r="E15" s="178"/>
      <c r="F15" s="178"/>
      <c r="G15" s="178"/>
      <c r="H15" s="177"/>
      <c r="I15" s="179">
        <v>3</v>
      </c>
      <c r="J15" s="179"/>
      <c r="K15" s="179">
        <v>4</v>
      </c>
      <c r="L15" s="179"/>
      <c r="M15" s="179"/>
      <c r="N15" s="179"/>
      <c r="O15" s="180">
        <v>5</v>
      </c>
      <c r="P15" s="181"/>
      <c r="Q15" s="181"/>
      <c r="R15" s="181"/>
      <c r="S15" s="182"/>
      <c r="T15" s="179">
        <v>6</v>
      </c>
      <c r="U15" s="179"/>
      <c r="V15" s="179"/>
      <c r="W15" s="179"/>
      <c r="X15" s="179"/>
      <c r="AF15" s="14" t="s">
        <v>30</v>
      </c>
      <c r="AG15"/>
      <c r="AH15" s="22"/>
      <c r="AI15" s="14" t="s">
        <v>31</v>
      </c>
      <c r="AK15" s="14" t="s">
        <v>32</v>
      </c>
    </row>
    <row r="16" spans="1:37" ht="12.75" customHeight="1" hidden="1">
      <c r="A16" s="167" t="s">
        <v>7</v>
      </c>
      <c r="B16" s="131"/>
      <c r="C16" s="199" t="s">
        <v>84</v>
      </c>
      <c r="D16" s="200"/>
      <c r="E16" s="200"/>
      <c r="F16" s="200"/>
      <c r="G16" s="201"/>
      <c r="H16" s="74" t="s">
        <v>8</v>
      </c>
      <c r="I16" s="163" t="s">
        <v>9</v>
      </c>
      <c r="J16" s="164"/>
      <c r="K16" s="165">
        <f>+'[7]Шуш_3 эт и выше'!K16</f>
        <v>78.11</v>
      </c>
      <c r="L16" s="165"/>
      <c r="M16" s="165"/>
      <c r="N16" s="165"/>
      <c r="O16" s="205">
        <v>0</v>
      </c>
      <c r="P16" s="206"/>
      <c r="Q16" s="206"/>
      <c r="R16" s="206"/>
      <c r="S16" s="207"/>
      <c r="T16" s="165">
        <f>K16</f>
        <v>78.11</v>
      </c>
      <c r="U16" s="165"/>
      <c r="V16" s="165"/>
      <c r="W16" s="165"/>
      <c r="X16" s="165"/>
      <c r="AF16" s="157">
        <f>T16+T17</f>
        <v>241.98</v>
      </c>
      <c r="AH16" s="15"/>
      <c r="AI16" s="157">
        <v>151.33</v>
      </c>
      <c r="AK16" s="161">
        <f>AF16/AI16</f>
        <v>1.599</v>
      </c>
    </row>
    <row r="17" spans="1:37" ht="15.75" customHeight="1" hidden="1">
      <c r="A17" s="132"/>
      <c r="B17" s="134"/>
      <c r="C17" s="202"/>
      <c r="D17" s="203"/>
      <c r="E17" s="203"/>
      <c r="F17" s="203"/>
      <c r="G17" s="204"/>
      <c r="H17" s="74" t="s">
        <v>10</v>
      </c>
      <c r="I17" s="163" t="s">
        <v>11</v>
      </c>
      <c r="J17" s="164"/>
      <c r="K17" s="165">
        <f>+'[7]Шуш_3 эт и выше'!K17</f>
        <v>2580.65</v>
      </c>
      <c r="L17" s="165"/>
      <c r="M17" s="165"/>
      <c r="N17" s="165"/>
      <c r="O17" s="193">
        <f>+'[7]Шуш_3 эт и выше'!O17</f>
        <v>0.0635</v>
      </c>
      <c r="P17" s="194"/>
      <c r="Q17" s="194"/>
      <c r="R17" s="194"/>
      <c r="S17" s="195"/>
      <c r="T17" s="165">
        <f>K17*O17</f>
        <v>163.87</v>
      </c>
      <c r="U17" s="165"/>
      <c r="V17" s="165"/>
      <c r="W17" s="165"/>
      <c r="X17" s="165"/>
      <c r="AF17" s="158"/>
      <c r="AH17" s="15"/>
      <c r="AI17" s="158"/>
      <c r="AK17" s="162"/>
    </row>
    <row r="18" spans="1:37" ht="18" customHeight="1" hidden="1">
      <c r="A18" s="167" t="s">
        <v>7</v>
      </c>
      <c r="B18" s="131"/>
      <c r="C18" s="199" t="s">
        <v>85</v>
      </c>
      <c r="D18" s="200"/>
      <c r="E18" s="200"/>
      <c r="F18" s="200"/>
      <c r="G18" s="201"/>
      <c r="H18" s="74" t="s">
        <v>8</v>
      </c>
      <c r="I18" s="163" t="s">
        <v>9</v>
      </c>
      <c r="J18" s="164"/>
      <c r="K18" s="165">
        <f>+K16</f>
        <v>78.11</v>
      </c>
      <c r="L18" s="165"/>
      <c r="M18" s="165"/>
      <c r="N18" s="165"/>
      <c r="O18" s="205">
        <v>0</v>
      </c>
      <c r="P18" s="206"/>
      <c r="Q18" s="206"/>
      <c r="R18" s="206"/>
      <c r="S18" s="207"/>
      <c r="T18" s="165">
        <f>K18</f>
        <v>78.11</v>
      </c>
      <c r="U18" s="165"/>
      <c r="V18" s="165"/>
      <c r="W18" s="165"/>
      <c r="X18" s="165"/>
      <c r="AF18" s="157">
        <f>T18+T19</f>
        <v>78.11</v>
      </c>
      <c r="AH18" s="15"/>
      <c r="AI18" s="157">
        <v>151.33</v>
      </c>
      <c r="AK18" s="161">
        <f>AF18/AI18</f>
        <v>0.516</v>
      </c>
    </row>
    <row r="19" spans="1:37" ht="13.5" customHeight="1" hidden="1">
      <c r="A19" s="132"/>
      <c r="B19" s="134"/>
      <c r="C19" s="202"/>
      <c r="D19" s="203"/>
      <c r="E19" s="203"/>
      <c r="F19" s="203"/>
      <c r="G19" s="204"/>
      <c r="H19" s="74" t="s">
        <v>10</v>
      </c>
      <c r="I19" s="163" t="s">
        <v>11</v>
      </c>
      <c r="J19" s="164"/>
      <c r="K19" s="165">
        <f>+K17</f>
        <v>2580.65</v>
      </c>
      <c r="L19" s="165"/>
      <c r="M19" s="165"/>
      <c r="N19" s="165"/>
      <c r="O19" s="193">
        <f>+'[7]Шуш_3 эт и выше'!O19</f>
        <v>0</v>
      </c>
      <c r="P19" s="194"/>
      <c r="Q19" s="194"/>
      <c r="R19" s="194"/>
      <c r="S19" s="195"/>
      <c r="T19" s="165">
        <f>K19*O19</f>
        <v>0</v>
      </c>
      <c r="U19" s="165"/>
      <c r="V19" s="165"/>
      <c r="W19" s="165"/>
      <c r="X19" s="165"/>
      <c r="AF19" s="158"/>
      <c r="AH19" s="15"/>
      <c r="AI19" s="158"/>
      <c r="AK19" s="162"/>
    </row>
    <row r="20" spans="1:37" ht="15" customHeight="1">
      <c r="A20" s="167" t="s">
        <v>7</v>
      </c>
      <c r="B20" s="131"/>
      <c r="C20" s="199" t="s">
        <v>86</v>
      </c>
      <c r="D20" s="200"/>
      <c r="E20" s="200"/>
      <c r="F20" s="200"/>
      <c r="G20" s="201"/>
      <c r="H20" s="74" t="s">
        <v>8</v>
      </c>
      <c r="I20" s="163" t="s">
        <v>9</v>
      </c>
      <c r="J20" s="164"/>
      <c r="K20" s="165">
        <f>+K16</f>
        <v>78.11</v>
      </c>
      <c r="L20" s="165"/>
      <c r="M20" s="165"/>
      <c r="N20" s="165"/>
      <c r="O20" s="205">
        <v>0</v>
      </c>
      <c r="P20" s="206"/>
      <c r="Q20" s="206"/>
      <c r="R20" s="206"/>
      <c r="S20" s="207"/>
      <c r="T20" s="165">
        <f>K20</f>
        <v>78.11</v>
      </c>
      <c r="U20" s="165"/>
      <c r="V20" s="165"/>
      <c r="W20" s="165"/>
      <c r="X20" s="165"/>
      <c r="AF20" s="157">
        <f>T20+T21</f>
        <v>255.14</v>
      </c>
      <c r="AH20" s="15"/>
      <c r="AI20" s="157">
        <v>151.33</v>
      </c>
      <c r="AK20" s="161">
        <f>AF20/AI20</f>
        <v>1.686</v>
      </c>
    </row>
    <row r="21" spans="1:37" ht="15.75" customHeight="1">
      <c r="A21" s="132"/>
      <c r="B21" s="134"/>
      <c r="C21" s="202"/>
      <c r="D21" s="203"/>
      <c r="E21" s="203"/>
      <c r="F21" s="203"/>
      <c r="G21" s="204"/>
      <c r="H21" s="74" t="s">
        <v>10</v>
      </c>
      <c r="I21" s="163" t="s">
        <v>11</v>
      </c>
      <c r="J21" s="164"/>
      <c r="K21" s="165">
        <f>+K17</f>
        <v>2580.65</v>
      </c>
      <c r="L21" s="165"/>
      <c r="M21" s="165"/>
      <c r="N21" s="165"/>
      <c r="O21" s="193">
        <f>+'[7]Шуш_3 эт и выше'!O21</f>
        <v>0.0686</v>
      </c>
      <c r="P21" s="194"/>
      <c r="Q21" s="194"/>
      <c r="R21" s="194"/>
      <c r="S21" s="195"/>
      <c r="T21" s="165">
        <f>K21*O21</f>
        <v>177.03</v>
      </c>
      <c r="U21" s="165"/>
      <c r="V21" s="165"/>
      <c r="W21" s="165"/>
      <c r="X21" s="165"/>
      <c r="AF21" s="158"/>
      <c r="AH21" s="15"/>
      <c r="AI21" s="158"/>
      <c r="AK21" s="162"/>
    </row>
    <row r="22" spans="1:37" ht="13.5" customHeight="1">
      <c r="A22" s="167" t="s">
        <v>7</v>
      </c>
      <c r="B22" s="131"/>
      <c r="C22" s="199" t="s">
        <v>87</v>
      </c>
      <c r="D22" s="200"/>
      <c r="E22" s="200"/>
      <c r="F22" s="200"/>
      <c r="G22" s="201"/>
      <c r="H22" s="74" t="s">
        <v>8</v>
      </c>
      <c r="I22" s="163" t="s">
        <v>9</v>
      </c>
      <c r="J22" s="164"/>
      <c r="K22" s="165">
        <f>+K16</f>
        <v>78.11</v>
      </c>
      <c r="L22" s="165"/>
      <c r="M22" s="165"/>
      <c r="N22" s="165"/>
      <c r="O22" s="205">
        <v>0</v>
      </c>
      <c r="P22" s="206"/>
      <c r="Q22" s="206"/>
      <c r="R22" s="206"/>
      <c r="S22" s="207"/>
      <c r="T22" s="165">
        <f>K22</f>
        <v>78.11</v>
      </c>
      <c r="U22" s="165"/>
      <c r="V22" s="165"/>
      <c r="W22" s="165"/>
      <c r="X22" s="165"/>
      <c r="AF22" s="157">
        <f>T22+T23</f>
        <v>241.98</v>
      </c>
      <c r="AH22" s="15"/>
      <c r="AI22" s="157">
        <v>151.33</v>
      </c>
      <c r="AK22" s="161">
        <f>AF22/AI22</f>
        <v>1.599</v>
      </c>
    </row>
    <row r="23" spans="1:37" ht="14.25" customHeight="1">
      <c r="A23" s="132"/>
      <c r="B23" s="134"/>
      <c r="C23" s="202"/>
      <c r="D23" s="203"/>
      <c r="E23" s="203"/>
      <c r="F23" s="203"/>
      <c r="G23" s="204"/>
      <c r="H23" s="74" t="s">
        <v>10</v>
      </c>
      <c r="I23" s="163" t="s">
        <v>11</v>
      </c>
      <c r="J23" s="164"/>
      <c r="K23" s="165">
        <f>+K17</f>
        <v>2580.65</v>
      </c>
      <c r="L23" s="165"/>
      <c r="M23" s="165"/>
      <c r="N23" s="165"/>
      <c r="O23" s="193">
        <f>+'[7]Шуш_3 эт и выше'!O23</f>
        <v>0.0635</v>
      </c>
      <c r="P23" s="194"/>
      <c r="Q23" s="194"/>
      <c r="R23" s="194"/>
      <c r="S23" s="195"/>
      <c r="T23" s="165">
        <f>K23*O23</f>
        <v>163.87</v>
      </c>
      <c r="U23" s="165"/>
      <c r="V23" s="165"/>
      <c r="W23" s="165"/>
      <c r="X23" s="165"/>
      <c r="AF23" s="158"/>
      <c r="AH23" s="15"/>
      <c r="AI23" s="158"/>
      <c r="AK23" s="162"/>
    </row>
    <row r="24" ht="12.75">
      <c r="AH24" s="15"/>
    </row>
    <row r="25" spans="1:34" s="5" customFormat="1" ht="15">
      <c r="A25" s="183" t="s">
        <v>12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75"/>
      <c r="AF25" s="75"/>
      <c r="AG25"/>
      <c r="AH25" s="20"/>
    </row>
    <row r="26" spans="1:34" ht="31.5" customHeight="1">
      <c r="A26" s="223" t="s">
        <v>76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55"/>
      <c r="AB26" s="55"/>
      <c r="AC26" s="55"/>
      <c r="AD26" s="55"/>
      <c r="AF26" s="46">
        <v>0.5</v>
      </c>
      <c r="AH26" s="15"/>
    </row>
    <row r="27" spans="1:32" s="24" customFormat="1" ht="42.75" customHeight="1" hidden="1">
      <c r="A27" s="224" t="s">
        <v>39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56"/>
      <c r="AB27" s="56"/>
      <c r="AC27" s="56"/>
      <c r="AD27" s="56"/>
      <c r="AE27" s="23"/>
      <c r="AF27" s="23"/>
    </row>
    <row r="28" spans="1:34" ht="52.5" hidden="1">
      <c r="A28" s="184" t="s">
        <v>4</v>
      </c>
      <c r="B28" s="185"/>
      <c r="C28" s="186" t="s">
        <v>28</v>
      </c>
      <c r="D28" s="187"/>
      <c r="E28" s="187"/>
      <c r="F28" s="187"/>
      <c r="G28" s="187"/>
      <c r="H28" s="188"/>
      <c r="I28" s="189" t="s">
        <v>5</v>
      </c>
      <c r="J28" s="189"/>
      <c r="K28" s="189" t="s">
        <v>29</v>
      </c>
      <c r="L28" s="189"/>
      <c r="M28" s="189"/>
      <c r="N28" s="189"/>
      <c r="O28" s="189" t="s">
        <v>40</v>
      </c>
      <c r="P28" s="189"/>
      <c r="Q28" s="189"/>
      <c r="R28" s="189"/>
      <c r="S28" s="189"/>
      <c r="T28" s="189" t="s">
        <v>77</v>
      </c>
      <c r="U28" s="189"/>
      <c r="V28" s="189"/>
      <c r="W28" s="189"/>
      <c r="X28" s="189"/>
      <c r="Y28" s="48" t="s">
        <v>78</v>
      </c>
      <c r="Z28" s="48" t="s">
        <v>79</v>
      </c>
      <c r="AH28" s="15"/>
    </row>
    <row r="29" spans="1:37" ht="24.75" customHeight="1" hidden="1">
      <c r="A29" s="176">
        <v>1</v>
      </c>
      <c r="B29" s="177"/>
      <c r="C29" s="176">
        <v>2</v>
      </c>
      <c r="D29" s="178"/>
      <c r="E29" s="178"/>
      <c r="F29" s="178"/>
      <c r="G29" s="178"/>
      <c r="H29" s="177"/>
      <c r="I29" s="179">
        <v>3</v>
      </c>
      <c r="J29" s="179"/>
      <c r="K29" s="179">
        <v>4</v>
      </c>
      <c r="L29" s="179"/>
      <c r="M29" s="179"/>
      <c r="N29" s="179"/>
      <c r="O29" s="179">
        <v>5</v>
      </c>
      <c r="P29" s="179"/>
      <c r="Q29" s="179"/>
      <c r="R29" s="179"/>
      <c r="S29" s="179"/>
      <c r="T29" s="180" t="s">
        <v>80</v>
      </c>
      <c r="U29" s="181"/>
      <c r="V29" s="181"/>
      <c r="W29" s="181"/>
      <c r="X29" s="182"/>
      <c r="Y29" s="45" t="s">
        <v>93</v>
      </c>
      <c r="Z29" s="45" t="s">
        <v>81</v>
      </c>
      <c r="AF29" s="14" t="s">
        <v>33</v>
      </c>
      <c r="AH29" s="15"/>
      <c r="AI29" s="14" t="s">
        <v>33</v>
      </c>
      <c r="AK29" s="14" t="s">
        <v>32</v>
      </c>
    </row>
    <row r="30" spans="1:37" ht="12.75" customHeight="1" hidden="1">
      <c r="A30" s="167" t="s">
        <v>7</v>
      </c>
      <c r="B30" s="131"/>
      <c r="C30" s="199" t="s">
        <v>84</v>
      </c>
      <c r="D30" s="200"/>
      <c r="E30" s="200"/>
      <c r="F30" s="200"/>
      <c r="G30" s="201"/>
      <c r="H30" s="74" t="s">
        <v>8</v>
      </c>
      <c r="I30" s="163" t="s">
        <v>9</v>
      </c>
      <c r="J30" s="164"/>
      <c r="K30" s="165">
        <f aca="true" t="shared" si="0" ref="K30:K37">K16</f>
        <v>78.11</v>
      </c>
      <c r="L30" s="165"/>
      <c r="M30" s="165"/>
      <c r="N30" s="165"/>
      <c r="O30" s="166">
        <f>+ROUND('[7]Шуш_3 эт и выше'!O30,2)</f>
        <v>3.3</v>
      </c>
      <c r="P30" s="166"/>
      <c r="Q30" s="166"/>
      <c r="R30" s="166"/>
      <c r="S30" s="166"/>
      <c r="T30" s="165">
        <f>ROUND(K30*O30,2)</f>
        <v>257.76</v>
      </c>
      <c r="U30" s="165"/>
      <c r="V30" s="165"/>
      <c r="W30" s="165"/>
      <c r="X30" s="165"/>
      <c r="Y30" s="49">
        <f>ROUND(T30*$AF$26,2)</f>
        <v>128.88</v>
      </c>
      <c r="Z30" s="50">
        <f aca="true" t="shared" si="1" ref="Z30:Z37">+T30+Y30</f>
        <v>386.64</v>
      </c>
      <c r="AF30" s="157">
        <f>Z30+Z31</f>
        <v>927.54</v>
      </c>
      <c r="AH30" s="15"/>
      <c r="AI30" s="159">
        <v>844.99</v>
      </c>
      <c r="AK30" s="161">
        <f>AF30/AI30</f>
        <v>1.098</v>
      </c>
    </row>
    <row r="31" spans="1:37" ht="12.75" customHeight="1" hidden="1">
      <c r="A31" s="132"/>
      <c r="B31" s="134"/>
      <c r="C31" s="202"/>
      <c r="D31" s="203"/>
      <c r="E31" s="203"/>
      <c r="F31" s="203"/>
      <c r="G31" s="204"/>
      <c r="H31" s="74" t="s">
        <v>10</v>
      </c>
      <c r="I31" s="163" t="s">
        <v>11</v>
      </c>
      <c r="J31" s="164"/>
      <c r="K31" s="165">
        <f t="shared" si="0"/>
        <v>2580.65</v>
      </c>
      <c r="L31" s="165"/>
      <c r="M31" s="165"/>
      <c r="N31" s="165"/>
      <c r="O31" s="166">
        <f>+'[7]Шуш_3 эт и выше'!O31</f>
        <v>0.2096</v>
      </c>
      <c r="P31" s="166"/>
      <c r="Q31" s="166"/>
      <c r="R31" s="166"/>
      <c r="S31" s="166"/>
      <c r="T31" s="165">
        <f>K31*O31</f>
        <v>540.9</v>
      </c>
      <c r="U31" s="165"/>
      <c r="V31" s="165"/>
      <c r="W31" s="165"/>
      <c r="X31" s="165"/>
      <c r="Y31" s="51">
        <v>0</v>
      </c>
      <c r="Z31" s="50">
        <f t="shared" si="1"/>
        <v>540.9</v>
      </c>
      <c r="AF31" s="158"/>
      <c r="AH31" s="15"/>
      <c r="AI31" s="160"/>
      <c r="AK31" s="162"/>
    </row>
    <row r="32" spans="1:37" ht="12.75" customHeight="1" hidden="1">
      <c r="A32" s="167" t="s">
        <v>7</v>
      </c>
      <c r="B32" s="131"/>
      <c r="C32" s="199" t="s">
        <v>85</v>
      </c>
      <c r="D32" s="200"/>
      <c r="E32" s="200"/>
      <c r="F32" s="200"/>
      <c r="G32" s="201"/>
      <c r="H32" s="74" t="s">
        <v>8</v>
      </c>
      <c r="I32" s="163" t="s">
        <v>9</v>
      </c>
      <c r="J32" s="164"/>
      <c r="K32" s="165">
        <f t="shared" si="0"/>
        <v>78.11</v>
      </c>
      <c r="L32" s="165"/>
      <c r="M32" s="165"/>
      <c r="N32" s="165"/>
      <c r="O32" s="166">
        <f>+ROUND('[7]Шуш_3 эт и выше'!O32,2)</f>
        <v>3.3</v>
      </c>
      <c r="P32" s="166"/>
      <c r="Q32" s="166"/>
      <c r="R32" s="166"/>
      <c r="S32" s="166"/>
      <c r="T32" s="165">
        <f>ROUND(K32*O32,2)</f>
        <v>257.76</v>
      </c>
      <c r="U32" s="165"/>
      <c r="V32" s="165"/>
      <c r="W32" s="165"/>
      <c r="X32" s="165"/>
      <c r="Y32" s="49">
        <f>ROUND(T32*$AF$26,2)</f>
        <v>128.88</v>
      </c>
      <c r="Z32" s="50">
        <f t="shared" si="1"/>
        <v>386.64</v>
      </c>
      <c r="AF32" s="157">
        <f>Z32+Z33</f>
        <v>386.64</v>
      </c>
      <c r="AH32" s="15"/>
      <c r="AI32" s="159">
        <v>844.99</v>
      </c>
      <c r="AK32" s="161">
        <f>AF32/AI32</f>
        <v>0.458</v>
      </c>
    </row>
    <row r="33" spans="1:37" ht="12.75" customHeight="1" hidden="1">
      <c r="A33" s="132"/>
      <c r="B33" s="134"/>
      <c r="C33" s="202"/>
      <c r="D33" s="203"/>
      <c r="E33" s="203"/>
      <c r="F33" s="203"/>
      <c r="G33" s="204"/>
      <c r="H33" s="74" t="s">
        <v>10</v>
      </c>
      <c r="I33" s="163" t="s">
        <v>11</v>
      </c>
      <c r="J33" s="164"/>
      <c r="K33" s="165">
        <f t="shared" si="0"/>
        <v>2580.65</v>
      </c>
      <c r="L33" s="165"/>
      <c r="M33" s="165"/>
      <c r="N33" s="165"/>
      <c r="O33" s="166">
        <f>+'[7]Шуш_3 эт и выше'!O33</f>
        <v>0</v>
      </c>
      <c r="P33" s="166"/>
      <c r="Q33" s="166"/>
      <c r="R33" s="166"/>
      <c r="S33" s="166"/>
      <c r="T33" s="165">
        <f>K33*O33</f>
        <v>0</v>
      </c>
      <c r="U33" s="165"/>
      <c r="V33" s="165"/>
      <c r="W33" s="165"/>
      <c r="X33" s="165"/>
      <c r="Y33" s="51">
        <v>0</v>
      </c>
      <c r="Z33" s="50">
        <f t="shared" si="1"/>
        <v>0</v>
      </c>
      <c r="AF33" s="158"/>
      <c r="AH33" s="15"/>
      <c r="AI33" s="160"/>
      <c r="AK33" s="162"/>
    </row>
    <row r="34" spans="1:37" ht="12.75" customHeight="1" hidden="1">
      <c r="A34" s="167" t="s">
        <v>7</v>
      </c>
      <c r="B34" s="131"/>
      <c r="C34" s="199" t="s">
        <v>86</v>
      </c>
      <c r="D34" s="200"/>
      <c r="E34" s="200"/>
      <c r="F34" s="200"/>
      <c r="G34" s="201"/>
      <c r="H34" s="74" t="s">
        <v>8</v>
      </c>
      <c r="I34" s="163" t="s">
        <v>9</v>
      </c>
      <c r="J34" s="164"/>
      <c r="K34" s="165">
        <f t="shared" si="0"/>
        <v>78.11</v>
      </c>
      <c r="L34" s="165"/>
      <c r="M34" s="165"/>
      <c r="N34" s="165"/>
      <c r="O34" s="166">
        <f>+ROUND('[7]Шуш_3 эт и выше'!O34,2)</f>
        <v>3.3</v>
      </c>
      <c r="P34" s="166"/>
      <c r="Q34" s="166"/>
      <c r="R34" s="166"/>
      <c r="S34" s="166"/>
      <c r="T34" s="165">
        <f>ROUND(K34*O34,2)</f>
        <v>257.76</v>
      </c>
      <c r="U34" s="165"/>
      <c r="V34" s="165"/>
      <c r="W34" s="165"/>
      <c r="X34" s="165"/>
      <c r="Y34" s="49">
        <f>ROUND(T34*$AF$26,2)</f>
        <v>128.88</v>
      </c>
      <c r="Z34" s="50">
        <f t="shared" si="1"/>
        <v>386.64</v>
      </c>
      <c r="AF34" s="157">
        <f>Z34+Z35</f>
        <v>970.9</v>
      </c>
      <c r="AH34" s="15"/>
      <c r="AI34" s="159">
        <v>844.99</v>
      </c>
      <c r="AK34" s="161">
        <f>AF34/AI34</f>
        <v>1.149</v>
      </c>
    </row>
    <row r="35" spans="1:37" ht="12.75" customHeight="1" hidden="1">
      <c r="A35" s="132"/>
      <c r="B35" s="134"/>
      <c r="C35" s="202"/>
      <c r="D35" s="203"/>
      <c r="E35" s="203"/>
      <c r="F35" s="203"/>
      <c r="G35" s="204"/>
      <c r="H35" s="74" t="s">
        <v>10</v>
      </c>
      <c r="I35" s="163" t="s">
        <v>11</v>
      </c>
      <c r="J35" s="164"/>
      <c r="K35" s="165">
        <f t="shared" si="0"/>
        <v>2580.65</v>
      </c>
      <c r="L35" s="165"/>
      <c r="M35" s="165"/>
      <c r="N35" s="165"/>
      <c r="O35" s="166">
        <f>+'[7]Шуш_3 эт и выше'!O35</f>
        <v>0.2264</v>
      </c>
      <c r="P35" s="166"/>
      <c r="Q35" s="166"/>
      <c r="R35" s="166"/>
      <c r="S35" s="166"/>
      <c r="T35" s="165">
        <f>K35*O35</f>
        <v>584.26</v>
      </c>
      <c r="U35" s="165"/>
      <c r="V35" s="165"/>
      <c r="W35" s="165"/>
      <c r="X35" s="165"/>
      <c r="Y35" s="51">
        <v>0</v>
      </c>
      <c r="Z35" s="50">
        <f t="shared" si="1"/>
        <v>584.26</v>
      </c>
      <c r="AF35" s="158"/>
      <c r="AH35" s="15"/>
      <c r="AI35" s="160"/>
      <c r="AK35" s="162"/>
    </row>
    <row r="36" spans="1:37" ht="12.75" customHeight="1" hidden="1">
      <c r="A36" s="167" t="s">
        <v>7</v>
      </c>
      <c r="B36" s="131"/>
      <c r="C36" s="199" t="s">
        <v>87</v>
      </c>
      <c r="D36" s="200"/>
      <c r="E36" s="200"/>
      <c r="F36" s="200"/>
      <c r="G36" s="201"/>
      <c r="H36" s="74" t="s">
        <v>8</v>
      </c>
      <c r="I36" s="163" t="s">
        <v>9</v>
      </c>
      <c r="J36" s="164"/>
      <c r="K36" s="165">
        <f t="shared" si="0"/>
        <v>78.11</v>
      </c>
      <c r="L36" s="165"/>
      <c r="M36" s="165"/>
      <c r="N36" s="165"/>
      <c r="O36" s="166">
        <f>+ROUND('[7]Шуш_3 эт и выше'!O36,2)</f>
        <v>3.3</v>
      </c>
      <c r="P36" s="166"/>
      <c r="Q36" s="166"/>
      <c r="R36" s="166"/>
      <c r="S36" s="166"/>
      <c r="T36" s="165">
        <f>ROUND(K36*O36,2)</f>
        <v>257.76</v>
      </c>
      <c r="U36" s="165"/>
      <c r="V36" s="165"/>
      <c r="W36" s="165"/>
      <c r="X36" s="165"/>
      <c r="Y36" s="49">
        <f>ROUND(T36*$AF$26,2)</f>
        <v>128.88</v>
      </c>
      <c r="Z36" s="50">
        <f t="shared" si="1"/>
        <v>386.64</v>
      </c>
      <c r="AF36" s="157">
        <f>Z36+Z37</f>
        <v>927.54</v>
      </c>
      <c r="AH36" s="15"/>
      <c r="AI36" s="159">
        <v>844.99</v>
      </c>
      <c r="AK36" s="161">
        <f>AF36/AI36</f>
        <v>1.098</v>
      </c>
    </row>
    <row r="37" spans="1:37" ht="12.75" customHeight="1" hidden="1">
      <c r="A37" s="132"/>
      <c r="B37" s="134"/>
      <c r="C37" s="202"/>
      <c r="D37" s="203"/>
      <c r="E37" s="203"/>
      <c r="F37" s="203"/>
      <c r="G37" s="204"/>
      <c r="H37" s="74" t="s">
        <v>10</v>
      </c>
      <c r="I37" s="163" t="s">
        <v>11</v>
      </c>
      <c r="J37" s="164"/>
      <c r="K37" s="165">
        <f t="shared" si="0"/>
        <v>2580.65</v>
      </c>
      <c r="L37" s="165"/>
      <c r="M37" s="165"/>
      <c r="N37" s="165"/>
      <c r="O37" s="166">
        <f>+'[7]Шуш_3 эт и выше'!O37</f>
        <v>0.2096</v>
      </c>
      <c r="P37" s="166"/>
      <c r="Q37" s="166"/>
      <c r="R37" s="166"/>
      <c r="S37" s="166"/>
      <c r="T37" s="165">
        <f>K37*O37</f>
        <v>540.9</v>
      </c>
      <c r="U37" s="165"/>
      <c r="V37" s="165"/>
      <c r="W37" s="165"/>
      <c r="X37" s="165"/>
      <c r="Y37" s="51">
        <v>0</v>
      </c>
      <c r="Z37" s="50">
        <f t="shared" si="1"/>
        <v>540.9</v>
      </c>
      <c r="AF37" s="158"/>
      <c r="AH37" s="15"/>
      <c r="AI37" s="160"/>
      <c r="AK37" s="162"/>
    </row>
    <row r="38" spans="4:34" ht="12.75" hidden="1">
      <c r="D38" s="61"/>
      <c r="E38" s="61"/>
      <c r="F38" s="61"/>
      <c r="G38" s="61"/>
      <c r="H38" s="61"/>
      <c r="I38" s="61"/>
      <c r="J38" s="61"/>
      <c r="AH38" s="15"/>
    </row>
    <row r="39" spans="1:32" s="24" customFormat="1" ht="38.25" customHeight="1">
      <c r="A39" s="174" t="s">
        <v>41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23"/>
      <c r="AF39" s="23"/>
    </row>
    <row r="40" spans="1:34" ht="52.5" customHeight="1">
      <c r="A40" s="184" t="s">
        <v>4</v>
      </c>
      <c r="B40" s="185"/>
      <c r="C40" s="186" t="s">
        <v>28</v>
      </c>
      <c r="D40" s="187"/>
      <c r="E40" s="187"/>
      <c r="F40" s="187"/>
      <c r="G40" s="187"/>
      <c r="H40" s="188"/>
      <c r="I40" s="189" t="s">
        <v>5</v>
      </c>
      <c r="J40" s="189"/>
      <c r="K40" s="189" t="s">
        <v>29</v>
      </c>
      <c r="L40" s="189"/>
      <c r="M40" s="189"/>
      <c r="N40" s="189"/>
      <c r="O40" s="189" t="str">
        <f>+'[7]Шуш_3 эт и выше'!O40:S40</f>
        <v>Норматив
 горячей воды
куб.м. ** Гкал/куб.м</v>
      </c>
      <c r="P40" s="189"/>
      <c r="Q40" s="189"/>
      <c r="R40" s="189"/>
      <c r="S40" s="189"/>
      <c r="T40" s="189" t="s">
        <v>77</v>
      </c>
      <c r="U40" s="189"/>
      <c r="V40" s="189"/>
      <c r="W40" s="189"/>
      <c r="X40" s="189"/>
      <c r="Y40" s="52" t="s">
        <v>78</v>
      </c>
      <c r="Z40" s="48" t="s">
        <v>79</v>
      </c>
      <c r="AH40" s="15"/>
    </row>
    <row r="41" spans="1:37" ht="25.5" customHeight="1">
      <c r="A41" s="176">
        <v>1</v>
      </c>
      <c r="B41" s="177"/>
      <c r="C41" s="176">
        <v>2</v>
      </c>
      <c r="D41" s="178"/>
      <c r="E41" s="178"/>
      <c r="F41" s="178"/>
      <c r="G41" s="178"/>
      <c r="H41" s="177"/>
      <c r="I41" s="179">
        <v>3</v>
      </c>
      <c r="J41" s="179"/>
      <c r="K41" s="179">
        <v>4</v>
      </c>
      <c r="L41" s="179"/>
      <c r="M41" s="179"/>
      <c r="N41" s="179"/>
      <c r="O41" s="179">
        <v>5</v>
      </c>
      <c r="P41" s="179"/>
      <c r="Q41" s="179"/>
      <c r="R41" s="179"/>
      <c r="S41" s="179"/>
      <c r="T41" s="180" t="s">
        <v>80</v>
      </c>
      <c r="U41" s="181"/>
      <c r="V41" s="181"/>
      <c r="W41" s="181"/>
      <c r="X41" s="182"/>
      <c r="Y41" s="45" t="s">
        <v>93</v>
      </c>
      <c r="Z41" s="45" t="s">
        <v>81</v>
      </c>
      <c r="AH41" s="15"/>
      <c r="AI41" s="14"/>
      <c r="AK41" s="14"/>
    </row>
    <row r="42" spans="1:37" ht="12.75" customHeight="1" hidden="1">
      <c r="A42" s="167" t="s">
        <v>7</v>
      </c>
      <c r="B42" s="131"/>
      <c r="C42" s="199" t="s">
        <v>84</v>
      </c>
      <c r="D42" s="200"/>
      <c r="E42" s="200"/>
      <c r="F42" s="200"/>
      <c r="G42" s="201"/>
      <c r="H42" s="74" t="s">
        <v>8</v>
      </c>
      <c r="I42" s="163" t="s">
        <v>9</v>
      </c>
      <c r="J42" s="164"/>
      <c r="K42" s="165">
        <f>K16</f>
        <v>78.11</v>
      </c>
      <c r="L42" s="165"/>
      <c r="M42" s="165"/>
      <c r="N42" s="165"/>
      <c r="O42" s="193">
        <f>+ROUND('[7]Шуш_3 эт и выше'!O42,2)</f>
        <v>3.24</v>
      </c>
      <c r="P42" s="194"/>
      <c r="Q42" s="194"/>
      <c r="R42" s="194"/>
      <c r="S42" s="195"/>
      <c r="T42" s="165">
        <f>ROUND(K42*O42,2)</f>
        <v>253.08</v>
      </c>
      <c r="U42" s="165"/>
      <c r="V42" s="165"/>
      <c r="W42" s="165"/>
      <c r="X42" s="165"/>
      <c r="Y42" s="49">
        <f>ROUND(T42*$AF$26,2)</f>
        <v>126.54</v>
      </c>
      <c r="Z42" s="50">
        <f aca="true" t="shared" si="2" ref="Z42:Z49">+T42+Y42</f>
        <v>379.62</v>
      </c>
      <c r="AF42" s="157">
        <f>Z42+Z43</f>
        <v>910.46</v>
      </c>
      <c r="AH42" s="15"/>
      <c r="AI42" s="159">
        <v>810.49</v>
      </c>
      <c r="AK42" s="161">
        <f>AF42/AI42</f>
        <v>1.123</v>
      </c>
    </row>
    <row r="43" spans="1:37" ht="12.75" customHeight="1" hidden="1">
      <c r="A43" s="132"/>
      <c r="B43" s="134"/>
      <c r="C43" s="202"/>
      <c r="D43" s="203"/>
      <c r="E43" s="203"/>
      <c r="F43" s="203"/>
      <c r="G43" s="204"/>
      <c r="H43" s="74" t="s">
        <v>10</v>
      </c>
      <c r="I43" s="163" t="s">
        <v>11</v>
      </c>
      <c r="J43" s="164"/>
      <c r="K43" s="165">
        <f>K17</f>
        <v>2580.65</v>
      </c>
      <c r="L43" s="165"/>
      <c r="M43" s="165"/>
      <c r="N43" s="165"/>
      <c r="O43" s="166">
        <f>+'[7]Шуш_3 эт и выше'!O43</f>
        <v>0.2057</v>
      </c>
      <c r="P43" s="166"/>
      <c r="Q43" s="166"/>
      <c r="R43" s="166"/>
      <c r="S43" s="166"/>
      <c r="T43" s="165">
        <f>K43*O43</f>
        <v>530.84</v>
      </c>
      <c r="U43" s="165"/>
      <c r="V43" s="165"/>
      <c r="W43" s="165"/>
      <c r="X43" s="165"/>
      <c r="Y43" s="51">
        <v>0</v>
      </c>
      <c r="Z43" s="50">
        <f t="shared" si="2"/>
        <v>530.84</v>
      </c>
      <c r="AF43" s="158"/>
      <c r="AH43" s="15"/>
      <c r="AI43" s="160"/>
      <c r="AK43" s="162"/>
    </row>
    <row r="44" spans="1:37" ht="12.75" customHeight="1" hidden="1">
      <c r="A44" s="167" t="s">
        <v>7</v>
      </c>
      <c r="B44" s="131"/>
      <c r="C44" s="199" t="s">
        <v>85</v>
      </c>
      <c r="D44" s="200"/>
      <c r="E44" s="200"/>
      <c r="F44" s="200"/>
      <c r="G44" s="201"/>
      <c r="H44" s="74" t="s">
        <v>8</v>
      </c>
      <c r="I44" s="163" t="s">
        <v>9</v>
      </c>
      <c r="J44" s="164"/>
      <c r="K44" s="165">
        <f aca="true" t="shared" si="3" ref="K44:K49">K30</f>
        <v>78.11</v>
      </c>
      <c r="L44" s="165"/>
      <c r="M44" s="165"/>
      <c r="N44" s="165"/>
      <c r="O44" s="166">
        <f>+ROUND('[7]Шуш_3 эт и выше'!O44,2)</f>
        <v>3.24</v>
      </c>
      <c r="P44" s="166"/>
      <c r="Q44" s="166"/>
      <c r="R44" s="166"/>
      <c r="S44" s="166"/>
      <c r="T44" s="165">
        <f>ROUND(K44*O44,2)</f>
        <v>253.08</v>
      </c>
      <c r="U44" s="165"/>
      <c r="V44" s="165"/>
      <c r="W44" s="165"/>
      <c r="X44" s="165"/>
      <c r="Y44" s="49">
        <f>ROUND(T44*$AF$26,2)</f>
        <v>126.54</v>
      </c>
      <c r="Z44" s="50">
        <f t="shared" si="2"/>
        <v>379.62</v>
      </c>
      <c r="AF44" s="157">
        <f>Z44+Z45</f>
        <v>379.62</v>
      </c>
      <c r="AH44" s="15"/>
      <c r="AI44" s="159">
        <v>844.99</v>
      </c>
      <c r="AK44" s="161">
        <f>AF44/AI44</f>
        <v>0.449</v>
      </c>
    </row>
    <row r="45" spans="1:37" ht="12.75" customHeight="1" hidden="1">
      <c r="A45" s="132"/>
      <c r="B45" s="134"/>
      <c r="C45" s="202"/>
      <c r="D45" s="203"/>
      <c r="E45" s="203"/>
      <c r="F45" s="203"/>
      <c r="G45" s="204"/>
      <c r="H45" s="74" t="s">
        <v>10</v>
      </c>
      <c r="I45" s="163" t="s">
        <v>11</v>
      </c>
      <c r="J45" s="164"/>
      <c r="K45" s="165">
        <f t="shared" si="3"/>
        <v>2580.65</v>
      </c>
      <c r="L45" s="165"/>
      <c r="M45" s="165"/>
      <c r="N45" s="165"/>
      <c r="O45" s="166">
        <f>+'[7]Шуш_3 эт и выше'!O45</f>
        <v>0</v>
      </c>
      <c r="P45" s="166"/>
      <c r="Q45" s="166"/>
      <c r="R45" s="166"/>
      <c r="S45" s="166"/>
      <c r="T45" s="165">
        <f>K45*O45</f>
        <v>0</v>
      </c>
      <c r="U45" s="165"/>
      <c r="V45" s="165"/>
      <c r="W45" s="165"/>
      <c r="X45" s="165"/>
      <c r="Y45" s="51">
        <v>0</v>
      </c>
      <c r="Z45" s="50">
        <f t="shared" si="2"/>
        <v>0</v>
      </c>
      <c r="AF45" s="158"/>
      <c r="AH45" s="15"/>
      <c r="AI45" s="160"/>
      <c r="AK45" s="162"/>
    </row>
    <row r="46" spans="1:37" ht="12.75" customHeight="1">
      <c r="A46" s="167" t="s">
        <v>7</v>
      </c>
      <c r="B46" s="131"/>
      <c r="C46" s="199" t="s">
        <v>86</v>
      </c>
      <c r="D46" s="200"/>
      <c r="E46" s="200"/>
      <c r="F46" s="200"/>
      <c r="G46" s="201"/>
      <c r="H46" s="74" t="s">
        <v>8</v>
      </c>
      <c r="I46" s="163" t="s">
        <v>9</v>
      </c>
      <c r="J46" s="164"/>
      <c r="K46" s="165">
        <f t="shared" si="3"/>
        <v>78.11</v>
      </c>
      <c r="L46" s="165"/>
      <c r="M46" s="165"/>
      <c r="N46" s="165"/>
      <c r="O46" s="165">
        <f>+ROUND('[7]Шуш_3 эт и выше'!O46,2)</f>
        <v>3.24</v>
      </c>
      <c r="P46" s="165"/>
      <c r="Q46" s="165"/>
      <c r="R46" s="165"/>
      <c r="S46" s="165"/>
      <c r="T46" s="165">
        <f>ROUND(K46*O46,2)</f>
        <v>253.08</v>
      </c>
      <c r="U46" s="165"/>
      <c r="V46" s="165"/>
      <c r="W46" s="165"/>
      <c r="X46" s="165"/>
      <c r="Y46" s="49">
        <f>ROUND(T46*$AF$26,2)</f>
        <v>126.54</v>
      </c>
      <c r="Z46" s="83">
        <f t="shared" si="2"/>
        <v>379.62</v>
      </c>
      <c r="AF46" s="157">
        <f>Z46+Z47</f>
        <v>953.3</v>
      </c>
      <c r="AH46" s="15"/>
      <c r="AI46" s="159">
        <v>844.99</v>
      </c>
      <c r="AK46" s="161">
        <f>AF46/AI46</f>
        <v>1.128</v>
      </c>
    </row>
    <row r="47" spans="1:37" ht="12.75" customHeight="1">
      <c r="A47" s="132"/>
      <c r="B47" s="134"/>
      <c r="C47" s="202"/>
      <c r="D47" s="203"/>
      <c r="E47" s="203"/>
      <c r="F47" s="203"/>
      <c r="G47" s="204"/>
      <c r="H47" s="74" t="s">
        <v>10</v>
      </c>
      <c r="I47" s="163" t="s">
        <v>11</v>
      </c>
      <c r="J47" s="164"/>
      <c r="K47" s="165">
        <f t="shared" si="3"/>
        <v>2580.65</v>
      </c>
      <c r="L47" s="165"/>
      <c r="M47" s="165"/>
      <c r="N47" s="165"/>
      <c r="O47" s="166">
        <f>+'[7]Шуш_3 эт и выше'!O47</f>
        <v>0.2223</v>
      </c>
      <c r="P47" s="166"/>
      <c r="Q47" s="166"/>
      <c r="R47" s="166"/>
      <c r="S47" s="166"/>
      <c r="T47" s="165">
        <f>K47*O47</f>
        <v>573.68</v>
      </c>
      <c r="U47" s="165"/>
      <c r="V47" s="165"/>
      <c r="W47" s="165"/>
      <c r="X47" s="165"/>
      <c r="Y47" s="51">
        <v>0</v>
      </c>
      <c r="Z47" s="83">
        <f t="shared" si="2"/>
        <v>573.68</v>
      </c>
      <c r="AF47" s="158"/>
      <c r="AH47" s="15"/>
      <c r="AI47" s="160"/>
      <c r="AK47" s="162"/>
    </row>
    <row r="48" spans="1:37" ht="12.75" customHeight="1">
      <c r="A48" s="167" t="s">
        <v>7</v>
      </c>
      <c r="B48" s="131"/>
      <c r="C48" s="199" t="s">
        <v>87</v>
      </c>
      <c r="D48" s="200"/>
      <c r="E48" s="200"/>
      <c r="F48" s="200"/>
      <c r="G48" s="201"/>
      <c r="H48" s="74" t="s">
        <v>8</v>
      </c>
      <c r="I48" s="163" t="s">
        <v>9</v>
      </c>
      <c r="J48" s="164"/>
      <c r="K48" s="165">
        <f t="shared" si="3"/>
        <v>78.11</v>
      </c>
      <c r="L48" s="165"/>
      <c r="M48" s="165"/>
      <c r="N48" s="165"/>
      <c r="O48" s="165">
        <f>+ROUND('[7]Шуш_3 эт и выше'!O48,2)</f>
        <v>3.24</v>
      </c>
      <c r="P48" s="165"/>
      <c r="Q48" s="165"/>
      <c r="R48" s="165"/>
      <c r="S48" s="165"/>
      <c r="T48" s="165">
        <f>ROUND(K48*O48,2)</f>
        <v>253.08</v>
      </c>
      <c r="U48" s="165"/>
      <c r="V48" s="165"/>
      <c r="W48" s="165"/>
      <c r="X48" s="165"/>
      <c r="Y48" s="49">
        <f>ROUND(T48*$AF$26,2)</f>
        <v>126.54</v>
      </c>
      <c r="Z48" s="83">
        <f t="shared" si="2"/>
        <v>379.62</v>
      </c>
      <c r="AF48" s="157">
        <f>Z48+Z49</f>
        <v>910.46</v>
      </c>
      <c r="AH48" s="15"/>
      <c r="AI48" s="159">
        <v>844.99</v>
      </c>
      <c r="AK48" s="161">
        <f>AF48/AI48</f>
        <v>1.077</v>
      </c>
    </row>
    <row r="49" spans="1:37" ht="12.75" customHeight="1">
      <c r="A49" s="132"/>
      <c r="B49" s="134"/>
      <c r="C49" s="202"/>
      <c r="D49" s="203"/>
      <c r="E49" s="203"/>
      <c r="F49" s="203"/>
      <c r="G49" s="204"/>
      <c r="H49" s="74" t="s">
        <v>10</v>
      </c>
      <c r="I49" s="163" t="s">
        <v>11</v>
      </c>
      <c r="J49" s="164"/>
      <c r="K49" s="165">
        <f t="shared" si="3"/>
        <v>2580.65</v>
      </c>
      <c r="L49" s="165"/>
      <c r="M49" s="165"/>
      <c r="N49" s="165"/>
      <c r="O49" s="166">
        <f>+'[7]Шуш_3 эт и выше'!O49</f>
        <v>0.2057</v>
      </c>
      <c r="P49" s="166"/>
      <c r="Q49" s="166"/>
      <c r="R49" s="166"/>
      <c r="S49" s="166"/>
      <c r="T49" s="165">
        <f>K49*O49</f>
        <v>530.84</v>
      </c>
      <c r="U49" s="165"/>
      <c r="V49" s="165"/>
      <c r="W49" s="165"/>
      <c r="X49" s="165"/>
      <c r="Y49" s="51">
        <v>0</v>
      </c>
      <c r="Z49" s="83">
        <f t="shared" si="2"/>
        <v>530.84</v>
      </c>
      <c r="AF49" s="158"/>
      <c r="AH49" s="15"/>
      <c r="AI49" s="160"/>
      <c r="AK49" s="162"/>
    </row>
    <row r="50" spans="4:34" ht="12.75" hidden="1">
      <c r="D50" s="61"/>
      <c r="E50" s="61"/>
      <c r="F50" s="61"/>
      <c r="G50" s="61"/>
      <c r="H50" s="61"/>
      <c r="I50" s="61"/>
      <c r="J50" s="61"/>
      <c r="AH50" s="15"/>
    </row>
    <row r="51" spans="1:32" s="24" customFormat="1" ht="38.25" customHeight="1" hidden="1">
      <c r="A51" s="174" t="s">
        <v>42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</row>
    <row r="52" spans="1:34" ht="52.5" hidden="1">
      <c r="A52" s="184" t="s">
        <v>4</v>
      </c>
      <c r="B52" s="185"/>
      <c r="C52" s="186" t="s">
        <v>28</v>
      </c>
      <c r="D52" s="187"/>
      <c r="E52" s="187"/>
      <c r="F52" s="187"/>
      <c r="G52" s="187"/>
      <c r="H52" s="188"/>
      <c r="I52" s="189" t="s">
        <v>5</v>
      </c>
      <c r="J52" s="189"/>
      <c r="K52" s="189" t="s">
        <v>29</v>
      </c>
      <c r="L52" s="189"/>
      <c r="M52" s="189"/>
      <c r="N52" s="189"/>
      <c r="O52" s="189" t="str">
        <f>+O40</f>
        <v>Норматив
 горячей воды
куб.м. ** Гкал/куб.м</v>
      </c>
      <c r="P52" s="189"/>
      <c r="Q52" s="189"/>
      <c r="R52" s="189"/>
      <c r="S52" s="189"/>
      <c r="T52" s="189" t="s">
        <v>77</v>
      </c>
      <c r="U52" s="189"/>
      <c r="V52" s="189"/>
      <c r="W52" s="189"/>
      <c r="X52" s="189"/>
      <c r="Y52" s="48" t="s">
        <v>78</v>
      </c>
      <c r="Z52" s="48" t="s">
        <v>79</v>
      </c>
      <c r="AH52" s="15"/>
    </row>
    <row r="53" spans="1:37" ht="12.75" customHeight="1" hidden="1">
      <c r="A53" s="176">
        <v>1</v>
      </c>
      <c r="B53" s="177"/>
      <c r="C53" s="176">
        <v>2</v>
      </c>
      <c r="D53" s="178"/>
      <c r="E53" s="178"/>
      <c r="F53" s="178"/>
      <c r="G53" s="178"/>
      <c r="H53" s="177"/>
      <c r="I53" s="179">
        <v>3</v>
      </c>
      <c r="J53" s="179"/>
      <c r="K53" s="179">
        <v>4</v>
      </c>
      <c r="L53" s="179"/>
      <c r="M53" s="179"/>
      <c r="N53" s="179"/>
      <c r="O53" s="179">
        <v>5</v>
      </c>
      <c r="P53" s="179"/>
      <c r="Q53" s="179"/>
      <c r="R53" s="179"/>
      <c r="S53" s="179"/>
      <c r="T53" s="180">
        <v>6</v>
      </c>
      <c r="U53" s="181"/>
      <c r="V53" s="181"/>
      <c r="W53" s="181"/>
      <c r="X53" s="182"/>
      <c r="Y53" s="45">
        <v>7</v>
      </c>
      <c r="Z53" s="45">
        <v>8</v>
      </c>
      <c r="AH53" s="15"/>
      <c r="AI53" s="14"/>
      <c r="AK53" s="14"/>
    </row>
    <row r="54" spans="1:37" ht="12.75" customHeight="1" hidden="1">
      <c r="A54" s="167" t="s">
        <v>7</v>
      </c>
      <c r="B54" s="131"/>
      <c r="C54" s="199" t="s">
        <v>84</v>
      </c>
      <c r="D54" s="200"/>
      <c r="E54" s="200"/>
      <c r="F54" s="200"/>
      <c r="G54" s="201"/>
      <c r="H54" s="74" t="s">
        <v>8</v>
      </c>
      <c r="I54" s="163" t="s">
        <v>9</v>
      </c>
      <c r="J54" s="164"/>
      <c r="K54" s="165">
        <f aca="true" t="shared" si="4" ref="K54:K61">K16</f>
        <v>78.11</v>
      </c>
      <c r="L54" s="165"/>
      <c r="M54" s="165"/>
      <c r="N54" s="165"/>
      <c r="O54" s="193">
        <f>+ROUND('[7]Шуш_3 эт и выше'!O54,2)</f>
        <v>3.19</v>
      </c>
      <c r="P54" s="194"/>
      <c r="Q54" s="194"/>
      <c r="R54" s="194"/>
      <c r="S54" s="195"/>
      <c r="T54" s="165">
        <f>ROUND(K54*O54,2)</f>
        <v>249.17</v>
      </c>
      <c r="U54" s="165"/>
      <c r="V54" s="165"/>
      <c r="W54" s="165"/>
      <c r="X54" s="165"/>
      <c r="Y54" s="49">
        <f>ROUND(T54*$AF$26,2)</f>
        <v>124.59</v>
      </c>
      <c r="Z54" s="50">
        <f aca="true" t="shared" si="5" ref="Z54:Z61">+T54+Y54</f>
        <v>373.76</v>
      </c>
      <c r="AF54" s="157">
        <f>Z54+Z55</f>
        <v>896.6</v>
      </c>
      <c r="AH54" s="15"/>
      <c r="AI54" s="159">
        <v>777.52</v>
      </c>
      <c r="AK54" s="161">
        <f>AF54/AI54</f>
        <v>1.153</v>
      </c>
    </row>
    <row r="55" spans="1:37" ht="12.75" customHeight="1" hidden="1">
      <c r="A55" s="132"/>
      <c r="B55" s="134"/>
      <c r="C55" s="202"/>
      <c r="D55" s="203"/>
      <c r="E55" s="203"/>
      <c r="F55" s="203"/>
      <c r="G55" s="204"/>
      <c r="H55" s="74" t="s">
        <v>10</v>
      </c>
      <c r="I55" s="163" t="s">
        <v>11</v>
      </c>
      <c r="J55" s="164"/>
      <c r="K55" s="165">
        <f t="shared" si="4"/>
        <v>2580.65</v>
      </c>
      <c r="L55" s="165"/>
      <c r="M55" s="165"/>
      <c r="N55" s="165"/>
      <c r="O55" s="166">
        <f>+'[7]Шуш_3 эт и выше'!O55</f>
        <v>0.2026</v>
      </c>
      <c r="P55" s="166"/>
      <c r="Q55" s="166"/>
      <c r="R55" s="166"/>
      <c r="S55" s="166"/>
      <c r="T55" s="165">
        <f>K55*O55</f>
        <v>522.84</v>
      </c>
      <c r="U55" s="165"/>
      <c r="V55" s="165"/>
      <c r="W55" s="165"/>
      <c r="X55" s="165"/>
      <c r="Y55" s="51">
        <v>0</v>
      </c>
      <c r="Z55" s="50">
        <f t="shared" si="5"/>
        <v>522.84</v>
      </c>
      <c r="AF55" s="158"/>
      <c r="AH55" s="15"/>
      <c r="AI55" s="160"/>
      <c r="AK55" s="162"/>
    </row>
    <row r="56" spans="1:37" ht="12.75" customHeight="1" hidden="1">
      <c r="A56" s="167" t="s">
        <v>7</v>
      </c>
      <c r="B56" s="131"/>
      <c r="C56" s="199" t="s">
        <v>85</v>
      </c>
      <c r="D56" s="200"/>
      <c r="E56" s="200"/>
      <c r="F56" s="200"/>
      <c r="G56" s="201"/>
      <c r="H56" s="74" t="s">
        <v>8</v>
      </c>
      <c r="I56" s="163" t="s">
        <v>9</v>
      </c>
      <c r="J56" s="164"/>
      <c r="K56" s="165">
        <f t="shared" si="4"/>
        <v>78.11</v>
      </c>
      <c r="L56" s="165"/>
      <c r="M56" s="165"/>
      <c r="N56" s="165"/>
      <c r="O56" s="193">
        <f>+ROUND('[7]Шуш_3 эт и выше'!O56,2)</f>
        <v>3.19</v>
      </c>
      <c r="P56" s="194"/>
      <c r="Q56" s="194"/>
      <c r="R56" s="194"/>
      <c r="S56" s="195"/>
      <c r="T56" s="165">
        <f>ROUND(K56*O56,2)</f>
        <v>249.17</v>
      </c>
      <c r="U56" s="165"/>
      <c r="V56" s="165"/>
      <c r="W56" s="165"/>
      <c r="X56" s="165"/>
      <c r="Y56" s="49">
        <f>ROUND(T56*$AF$26,2)</f>
        <v>124.59</v>
      </c>
      <c r="Z56" s="50">
        <f t="shared" si="5"/>
        <v>373.76</v>
      </c>
      <c r="AF56" s="157">
        <f>Z56+Z57</f>
        <v>373.76</v>
      </c>
      <c r="AH56" s="15"/>
      <c r="AI56" s="159">
        <v>777.52</v>
      </c>
      <c r="AK56" s="161">
        <f>AF56/AI56</f>
        <v>0.481</v>
      </c>
    </row>
    <row r="57" spans="1:37" ht="12.75" customHeight="1" hidden="1">
      <c r="A57" s="132"/>
      <c r="B57" s="134"/>
      <c r="C57" s="202"/>
      <c r="D57" s="203"/>
      <c r="E57" s="203"/>
      <c r="F57" s="203"/>
      <c r="G57" s="204"/>
      <c r="H57" s="74" t="s">
        <v>10</v>
      </c>
      <c r="I57" s="163" t="s">
        <v>11</v>
      </c>
      <c r="J57" s="164"/>
      <c r="K57" s="165">
        <f t="shared" si="4"/>
        <v>2580.65</v>
      </c>
      <c r="L57" s="165"/>
      <c r="M57" s="165"/>
      <c r="N57" s="165"/>
      <c r="O57" s="166">
        <f>+'[7]Шуш_3 эт и выше'!O57</f>
        <v>0</v>
      </c>
      <c r="P57" s="166"/>
      <c r="Q57" s="166"/>
      <c r="R57" s="166"/>
      <c r="S57" s="166"/>
      <c r="T57" s="165">
        <f>K57*O57</f>
        <v>0</v>
      </c>
      <c r="U57" s="165"/>
      <c r="V57" s="165"/>
      <c r="W57" s="165"/>
      <c r="X57" s="165"/>
      <c r="Y57" s="51">
        <v>0</v>
      </c>
      <c r="Z57" s="50">
        <f t="shared" si="5"/>
        <v>0</v>
      </c>
      <c r="AF57" s="158"/>
      <c r="AH57" s="15"/>
      <c r="AI57" s="160"/>
      <c r="AK57" s="162"/>
    </row>
    <row r="58" spans="1:37" ht="12.75" customHeight="1" hidden="1">
      <c r="A58" s="167" t="s">
        <v>7</v>
      </c>
      <c r="B58" s="131"/>
      <c r="C58" s="199" t="s">
        <v>86</v>
      </c>
      <c r="D58" s="200"/>
      <c r="E58" s="200"/>
      <c r="F58" s="200"/>
      <c r="G58" s="201"/>
      <c r="H58" s="74" t="s">
        <v>8</v>
      </c>
      <c r="I58" s="163" t="s">
        <v>9</v>
      </c>
      <c r="J58" s="164"/>
      <c r="K58" s="165">
        <f t="shared" si="4"/>
        <v>78.11</v>
      </c>
      <c r="L58" s="165"/>
      <c r="M58" s="165"/>
      <c r="N58" s="165"/>
      <c r="O58" s="193">
        <f>+ROUND('[7]Шуш_3 эт и выше'!O58,2)</f>
        <v>3.19</v>
      </c>
      <c r="P58" s="194"/>
      <c r="Q58" s="194"/>
      <c r="R58" s="194"/>
      <c r="S58" s="195"/>
      <c r="T58" s="165">
        <f>ROUND(K58*O58,2)</f>
        <v>249.17</v>
      </c>
      <c r="U58" s="165"/>
      <c r="V58" s="165"/>
      <c r="W58" s="165"/>
      <c r="X58" s="165"/>
      <c r="Y58" s="49">
        <f>ROUND(T58*$AF$26,2)</f>
        <v>124.59</v>
      </c>
      <c r="Z58" s="50">
        <f t="shared" si="5"/>
        <v>373.76</v>
      </c>
      <c r="AF58" s="157">
        <f>Z58+Z59</f>
        <v>938.41</v>
      </c>
      <c r="AH58" s="15"/>
      <c r="AI58" s="159">
        <v>777.52</v>
      </c>
      <c r="AK58" s="161">
        <f>AF58/AI58</f>
        <v>1.207</v>
      </c>
    </row>
    <row r="59" spans="1:37" ht="12.75" customHeight="1" hidden="1">
      <c r="A59" s="132"/>
      <c r="B59" s="134"/>
      <c r="C59" s="202"/>
      <c r="D59" s="203"/>
      <c r="E59" s="203"/>
      <c r="F59" s="203"/>
      <c r="G59" s="204"/>
      <c r="H59" s="74" t="s">
        <v>10</v>
      </c>
      <c r="I59" s="163" t="s">
        <v>11</v>
      </c>
      <c r="J59" s="164"/>
      <c r="K59" s="165">
        <f t="shared" si="4"/>
        <v>2580.65</v>
      </c>
      <c r="L59" s="165"/>
      <c r="M59" s="165"/>
      <c r="N59" s="165"/>
      <c r="O59" s="166">
        <f>+'[7]Шуш_3 эт и выше'!O59</f>
        <v>0.2188</v>
      </c>
      <c r="P59" s="166"/>
      <c r="Q59" s="166"/>
      <c r="R59" s="166"/>
      <c r="S59" s="166"/>
      <c r="T59" s="165">
        <f>K59*O59</f>
        <v>564.65</v>
      </c>
      <c r="U59" s="165"/>
      <c r="V59" s="165"/>
      <c r="W59" s="165"/>
      <c r="X59" s="165"/>
      <c r="Y59" s="51">
        <v>0</v>
      </c>
      <c r="Z59" s="50">
        <f t="shared" si="5"/>
        <v>564.65</v>
      </c>
      <c r="AF59" s="158"/>
      <c r="AH59" s="15"/>
      <c r="AI59" s="160"/>
      <c r="AK59" s="162"/>
    </row>
    <row r="60" spans="1:37" ht="12.75" customHeight="1" hidden="1">
      <c r="A60" s="167" t="s">
        <v>7</v>
      </c>
      <c r="B60" s="131"/>
      <c r="C60" s="199" t="s">
        <v>87</v>
      </c>
      <c r="D60" s="200"/>
      <c r="E60" s="200"/>
      <c r="F60" s="200"/>
      <c r="G60" s="201"/>
      <c r="H60" s="74" t="s">
        <v>8</v>
      </c>
      <c r="I60" s="163" t="s">
        <v>9</v>
      </c>
      <c r="J60" s="164"/>
      <c r="K60" s="165">
        <f t="shared" si="4"/>
        <v>78.11</v>
      </c>
      <c r="L60" s="165"/>
      <c r="M60" s="165"/>
      <c r="N60" s="165"/>
      <c r="O60" s="193">
        <f>+ROUND('[7]Шуш_3 эт и выше'!O60,2)</f>
        <v>3.19</v>
      </c>
      <c r="P60" s="194"/>
      <c r="Q60" s="194"/>
      <c r="R60" s="194"/>
      <c r="S60" s="195"/>
      <c r="T60" s="165">
        <f>ROUND(K60*O60,2)</f>
        <v>249.17</v>
      </c>
      <c r="U60" s="165"/>
      <c r="V60" s="165"/>
      <c r="W60" s="165"/>
      <c r="X60" s="165"/>
      <c r="Y60" s="49">
        <f>ROUND(T60*$AF$26,2)</f>
        <v>124.59</v>
      </c>
      <c r="Z60" s="50">
        <f t="shared" si="5"/>
        <v>373.76</v>
      </c>
      <c r="AF60" s="157">
        <f>Z60+Z61</f>
        <v>896.6</v>
      </c>
      <c r="AH60" s="15"/>
      <c r="AI60" s="159">
        <v>777.52</v>
      </c>
      <c r="AK60" s="161">
        <f>AF60/AI60</f>
        <v>1.153</v>
      </c>
    </row>
    <row r="61" spans="1:37" ht="12.75" customHeight="1" hidden="1">
      <c r="A61" s="132"/>
      <c r="B61" s="134"/>
      <c r="C61" s="202"/>
      <c r="D61" s="203"/>
      <c r="E61" s="203"/>
      <c r="F61" s="203"/>
      <c r="G61" s="204"/>
      <c r="H61" s="74" t="s">
        <v>10</v>
      </c>
      <c r="I61" s="163" t="s">
        <v>11</v>
      </c>
      <c r="J61" s="164"/>
      <c r="K61" s="165">
        <f t="shared" si="4"/>
        <v>2580.65</v>
      </c>
      <c r="L61" s="165"/>
      <c r="M61" s="165"/>
      <c r="N61" s="165"/>
      <c r="O61" s="166">
        <f>+'[7]Шуш_3 эт и выше'!O61</f>
        <v>0.2026</v>
      </c>
      <c r="P61" s="166"/>
      <c r="Q61" s="166"/>
      <c r="R61" s="166"/>
      <c r="S61" s="166"/>
      <c r="T61" s="165">
        <f>K61*O61</f>
        <v>522.84</v>
      </c>
      <c r="U61" s="165"/>
      <c r="V61" s="165"/>
      <c r="W61" s="165"/>
      <c r="X61" s="165"/>
      <c r="Y61" s="51">
        <v>0</v>
      </c>
      <c r="Z61" s="50">
        <f t="shared" si="5"/>
        <v>522.84</v>
      </c>
      <c r="AF61" s="158"/>
      <c r="AH61" s="15"/>
      <c r="AI61" s="160"/>
      <c r="AK61" s="162"/>
    </row>
    <row r="62" spans="4:34" ht="12.75" hidden="1">
      <c r="D62" s="61"/>
      <c r="E62" s="61"/>
      <c r="F62" s="61"/>
      <c r="G62" s="61"/>
      <c r="H62" s="61"/>
      <c r="I62" s="61"/>
      <c r="J62" s="61"/>
      <c r="AH62" s="15"/>
    </row>
    <row r="63" spans="1:32" s="24" customFormat="1" ht="25.5" customHeight="1">
      <c r="A63" s="174" t="s">
        <v>43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</row>
    <row r="64" spans="1:34" ht="52.5" hidden="1">
      <c r="A64" s="184" t="s">
        <v>4</v>
      </c>
      <c r="B64" s="185"/>
      <c r="C64" s="186" t="s">
        <v>28</v>
      </c>
      <c r="D64" s="187"/>
      <c r="E64" s="187"/>
      <c r="F64" s="187"/>
      <c r="G64" s="187"/>
      <c r="H64" s="188"/>
      <c r="I64" s="189" t="s">
        <v>5</v>
      </c>
      <c r="J64" s="189"/>
      <c r="K64" s="189" t="s">
        <v>29</v>
      </c>
      <c r="L64" s="189"/>
      <c r="M64" s="189"/>
      <c r="N64" s="189"/>
      <c r="O64" s="189" t="str">
        <f>+O52</f>
        <v>Норматив
 горячей воды
куб.м. ** Гкал/куб.м</v>
      </c>
      <c r="P64" s="189"/>
      <c r="Q64" s="189"/>
      <c r="R64" s="189"/>
      <c r="S64" s="189"/>
      <c r="T64" s="189" t="s">
        <v>77</v>
      </c>
      <c r="U64" s="189"/>
      <c r="V64" s="189"/>
      <c r="W64" s="189"/>
      <c r="X64" s="189"/>
      <c r="Y64" s="48" t="s">
        <v>78</v>
      </c>
      <c r="Z64" s="48" t="s">
        <v>79</v>
      </c>
      <c r="AH64" s="15"/>
    </row>
    <row r="65" spans="1:37" ht="12.75" customHeight="1" hidden="1">
      <c r="A65" s="176">
        <v>1</v>
      </c>
      <c r="B65" s="177"/>
      <c r="C65" s="176">
        <v>2</v>
      </c>
      <c r="D65" s="178"/>
      <c r="E65" s="178"/>
      <c r="F65" s="178"/>
      <c r="G65" s="178"/>
      <c r="H65" s="177"/>
      <c r="I65" s="179">
        <v>3</v>
      </c>
      <c r="J65" s="179"/>
      <c r="K65" s="179">
        <v>4</v>
      </c>
      <c r="L65" s="179"/>
      <c r="M65" s="179"/>
      <c r="N65" s="179"/>
      <c r="O65" s="179">
        <v>5</v>
      </c>
      <c r="P65" s="179"/>
      <c r="Q65" s="179"/>
      <c r="R65" s="179"/>
      <c r="S65" s="179"/>
      <c r="T65" s="180">
        <v>6</v>
      </c>
      <c r="U65" s="181"/>
      <c r="V65" s="181"/>
      <c r="W65" s="181"/>
      <c r="X65" s="182"/>
      <c r="Y65" s="45">
        <v>7</v>
      </c>
      <c r="Z65" s="45">
        <v>8</v>
      </c>
      <c r="AH65" s="15"/>
      <c r="AI65" s="14"/>
      <c r="AK65" s="14"/>
    </row>
    <row r="66" spans="1:37" ht="12.75" customHeight="1" hidden="1">
      <c r="A66" s="167" t="s">
        <v>7</v>
      </c>
      <c r="B66" s="131"/>
      <c r="C66" s="199" t="s">
        <v>84</v>
      </c>
      <c r="D66" s="200"/>
      <c r="E66" s="200"/>
      <c r="F66" s="200"/>
      <c r="G66" s="201"/>
      <c r="H66" s="74" t="s">
        <v>8</v>
      </c>
      <c r="I66" s="163" t="s">
        <v>9</v>
      </c>
      <c r="J66" s="164"/>
      <c r="K66" s="165">
        <f aca="true" t="shared" si="6" ref="K66:K73">K16</f>
        <v>78.11</v>
      </c>
      <c r="L66" s="165"/>
      <c r="M66" s="165"/>
      <c r="N66" s="165"/>
      <c r="O66" s="193">
        <f>+ROUND('[7]Шуш_3 эт и выше'!O66,2)</f>
        <v>2.63</v>
      </c>
      <c r="P66" s="194"/>
      <c r="Q66" s="194"/>
      <c r="R66" s="194"/>
      <c r="S66" s="195"/>
      <c r="T66" s="165">
        <f>ROUND(K66*O66,2)</f>
        <v>205.43</v>
      </c>
      <c r="U66" s="165"/>
      <c r="V66" s="165"/>
      <c r="W66" s="165"/>
      <c r="X66" s="165"/>
      <c r="Y66" s="49">
        <f>ROUND(T66*$AF$26,2)</f>
        <v>102.72</v>
      </c>
      <c r="Z66" s="50">
        <f aca="true" t="shared" si="7" ref="Z66:Z73">+T66+Y66</f>
        <v>308.15</v>
      </c>
      <c r="AF66" s="157">
        <f>Z66+Z67</f>
        <v>739.12</v>
      </c>
      <c r="AH66" s="15"/>
      <c r="AI66" s="159">
        <v>693.58</v>
      </c>
      <c r="AK66" s="161">
        <f>AF66/AI66</f>
        <v>1.066</v>
      </c>
    </row>
    <row r="67" spans="1:37" ht="12.75" customHeight="1" hidden="1">
      <c r="A67" s="132"/>
      <c r="B67" s="134"/>
      <c r="C67" s="202"/>
      <c r="D67" s="203"/>
      <c r="E67" s="203"/>
      <c r="F67" s="203"/>
      <c r="G67" s="204"/>
      <c r="H67" s="74" t="s">
        <v>10</v>
      </c>
      <c r="I67" s="163" t="s">
        <v>11</v>
      </c>
      <c r="J67" s="164"/>
      <c r="K67" s="165">
        <f t="shared" si="6"/>
        <v>2580.65</v>
      </c>
      <c r="L67" s="165"/>
      <c r="M67" s="165"/>
      <c r="N67" s="165"/>
      <c r="O67" s="166">
        <f>+'[7]Шуш_3 эт и выше'!O67</f>
        <v>0.167</v>
      </c>
      <c r="P67" s="166"/>
      <c r="Q67" s="166"/>
      <c r="R67" s="166"/>
      <c r="S67" s="166"/>
      <c r="T67" s="165">
        <f>K67*O67</f>
        <v>430.97</v>
      </c>
      <c r="U67" s="165"/>
      <c r="V67" s="165"/>
      <c r="W67" s="165"/>
      <c r="X67" s="165"/>
      <c r="Y67" s="51">
        <v>0</v>
      </c>
      <c r="Z67" s="50">
        <f t="shared" si="7"/>
        <v>430.97</v>
      </c>
      <c r="AF67" s="158"/>
      <c r="AH67" s="15"/>
      <c r="AI67" s="160"/>
      <c r="AK67" s="162"/>
    </row>
    <row r="68" spans="1:37" ht="12.75" customHeight="1" hidden="1">
      <c r="A68" s="167" t="s">
        <v>7</v>
      </c>
      <c r="B68" s="131"/>
      <c r="C68" s="199" t="s">
        <v>85</v>
      </c>
      <c r="D68" s="200"/>
      <c r="E68" s="200"/>
      <c r="F68" s="200"/>
      <c r="G68" s="201"/>
      <c r="H68" s="74" t="s">
        <v>8</v>
      </c>
      <c r="I68" s="163" t="s">
        <v>9</v>
      </c>
      <c r="J68" s="164"/>
      <c r="K68" s="165">
        <f t="shared" si="6"/>
        <v>78.11</v>
      </c>
      <c r="L68" s="165"/>
      <c r="M68" s="165"/>
      <c r="N68" s="165"/>
      <c r="O68" s="193">
        <f>+ROUND('[7]Шуш_3 эт и выше'!O68,2)</f>
        <v>2.63</v>
      </c>
      <c r="P68" s="194"/>
      <c r="Q68" s="194"/>
      <c r="R68" s="194"/>
      <c r="S68" s="195"/>
      <c r="T68" s="165">
        <f>ROUND(K68*O68,2)</f>
        <v>205.43</v>
      </c>
      <c r="U68" s="165"/>
      <c r="V68" s="165"/>
      <c r="W68" s="165"/>
      <c r="X68" s="165"/>
      <c r="Y68" s="49">
        <f>ROUND(T68*$AF$26,2)</f>
        <v>102.72</v>
      </c>
      <c r="Z68" s="50">
        <f t="shared" si="7"/>
        <v>308.15</v>
      </c>
      <c r="AF68" s="157">
        <f>Z68+Z69</f>
        <v>308.15</v>
      </c>
      <c r="AH68" s="15"/>
      <c r="AI68" s="159">
        <v>693.58</v>
      </c>
      <c r="AK68" s="161">
        <f>AF68/AI68</f>
        <v>0.444</v>
      </c>
    </row>
    <row r="69" spans="1:37" ht="12.75" customHeight="1" hidden="1">
      <c r="A69" s="132"/>
      <c r="B69" s="134"/>
      <c r="C69" s="202"/>
      <c r="D69" s="203"/>
      <c r="E69" s="203"/>
      <c r="F69" s="203"/>
      <c r="G69" s="204"/>
      <c r="H69" s="74" t="s">
        <v>10</v>
      </c>
      <c r="I69" s="163" t="s">
        <v>11</v>
      </c>
      <c r="J69" s="164"/>
      <c r="K69" s="165">
        <f t="shared" si="6"/>
        <v>2580.65</v>
      </c>
      <c r="L69" s="165"/>
      <c r="M69" s="165"/>
      <c r="N69" s="165"/>
      <c r="O69" s="166">
        <f>+'[7]Шуш_3 эт и выше'!O69</f>
        <v>0</v>
      </c>
      <c r="P69" s="166"/>
      <c r="Q69" s="166"/>
      <c r="R69" s="166"/>
      <c r="S69" s="166"/>
      <c r="T69" s="165">
        <f>K69*O69</f>
        <v>0</v>
      </c>
      <c r="U69" s="165"/>
      <c r="V69" s="165"/>
      <c r="W69" s="165"/>
      <c r="X69" s="165"/>
      <c r="Y69" s="51">
        <v>0</v>
      </c>
      <c r="Z69" s="50">
        <f t="shared" si="7"/>
        <v>0</v>
      </c>
      <c r="AF69" s="158"/>
      <c r="AH69" s="15"/>
      <c r="AI69" s="160"/>
      <c r="AK69" s="162"/>
    </row>
    <row r="70" spans="1:37" ht="12.75" customHeight="1">
      <c r="A70" s="167" t="s">
        <v>7</v>
      </c>
      <c r="B70" s="131"/>
      <c r="C70" s="199" t="s">
        <v>86</v>
      </c>
      <c r="D70" s="200"/>
      <c r="E70" s="200"/>
      <c r="F70" s="200"/>
      <c r="G70" s="201"/>
      <c r="H70" s="74" t="s">
        <v>8</v>
      </c>
      <c r="I70" s="163" t="s">
        <v>9</v>
      </c>
      <c r="J70" s="164"/>
      <c r="K70" s="165">
        <f t="shared" si="6"/>
        <v>78.11</v>
      </c>
      <c r="L70" s="165"/>
      <c r="M70" s="165"/>
      <c r="N70" s="165"/>
      <c r="O70" s="190">
        <f>+ROUND('[7]Шуш_3 эт и выше'!O70,2)</f>
        <v>2.63</v>
      </c>
      <c r="P70" s="191"/>
      <c r="Q70" s="191"/>
      <c r="R70" s="191"/>
      <c r="S70" s="192"/>
      <c r="T70" s="165">
        <f>ROUND(K70*O70,2)</f>
        <v>205.43</v>
      </c>
      <c r="U70" s="165"/>
      <c r="V70" s="165"/>
      <c r="W70" s="165"/>
      <c r="X70" s="165"/>
      <c r="Y70" s="49">
        <f>ROUND(T70*$AF$26,2)</f>
        <v>102.72</v>
      </c>
      <c r="Z70" s="83">
        <f t="shared" si="7"/>
        <v>308.15</v>
      </c>
      <c r="AF70" s="157">
        <f>Z70+Z71</f>
        <v>773.7</v>
      </c>
      <c r="AH70" s="15"/>
      <c r="AI70" s="159">
        <v>693.58</v>
      </c>
      <c r="AK70" s="161">
        <f>AF70/AI70</f>
        <v>1.116</v>
      </c>
    </row>
    <row r="71" spans="1:37" ht="12.75" customHeight="1">
      <c r="A71" s="132"/>
      <c r="B71" s="134"/>
      <c r="C71" s="202"/>
      <c r="D71" s="203"/>
      <c r="E71" s="203"/>
      <c r="F71" s="203"/>
      <c r="G71" s="204"/>
      <c r="H71" s="74" t="s">
        <v>10</v>
      </c>
      <c r="I71" s="163" t="s">
        <v>11</v>
      </c>
      <c r="J71" s="164"/>
      <c r="K71" s="165">
        <f t="shared" si="6"/>
        <v>2580.65</v>
      </c>
      <c r="L71" s="165"/>
      <c r="M71" s="165"/>
      <c r="N71" s="165"/>
      <c r="O71" s="166">
        <f>+'[7]Шуш_3 эт и выше'!O71</f>
        <v>0.1804</v>
      </c>
      <c r="P71" s="166"/>
      <c r="Q71" s="166"/>
      <c r="R71" s="166"/>
      <c r="S71" s="166"/>
      <c r="T71" s="165">
        <f>K71*O71</f>
        <v>465.55</v>
      </c>
      <c r="U71" s="165"/>
      <c r="V71" s="165"/>
      <c r="W71" s="165"/>
      <c r="X71" s="165"/>
      <c r="Y71" s="51">
        <v>0</v>
      </c>
      <c r="Z71" s="83">
        <f t="shared" si="7"/>
        <v>465.55</v>
      </c>
      <c r="AF71" s="158"/>
      <c r="AH71" s="15"/>
      <c r="AI71" s="160"/>
      <c r="AK71" s="162"/>
    </row>
    <row r="72" spans="1:37" ht="12.75" customHeight="1">
      <c r="A72" s="167" t="s">
        <v>7</v>
      </c>
      <c r="B72" s="131"/>
      <c r="C72" s="199" t="s">
        <v>87</v>
      </c>
      <c r="D72" s="200"/>
      <c r="E72" s="200"/>
      <c r="F72" s="200"/>
      <c r="G72" s="201"/>
      <c r="H72" s="74" t="s">
        <v>8</v>
      </c>
      <c r="I72" s="163" t="s">
        <v>9</v>
      </c>
      <c r="J72" s="164"/>
      <c r="K72" s="165">
        <f t="shared" si="6"/>
        <v>78.11</v>
      </c>
      <c r="L72" s="165"/>
      <c r="M72" s="165"/>
      <c r="N72" s="165"/>
      <c r="O72" s="190">
        <f>+ROUND('[7]Шуш_3 эт и выше'!O72,2)</f>
        <v>2.63</v>
      </c>
      <c r="P72" s="191"/>
      <c r="Q72" s="191"/>
      <c r="R72" s="191"/>
      <c r="S72" s="192"/>
      <c r="T72" s="165">
        <f>ROUND(K72*O72,2)</f>
        <v>205.43</v>
      </c>
      <c r="U72" s="165"/>
      <c r="V72" s="165"/>
      <c r="W72" s="165"/>
      <c r="X72" s="165"/>
      <c r="Y72" s="49">
        <f>ROUND(T72*$AF$26,2)</f>
        <v>102.72</v>
      </c>
      <c r="Z72" s="83">
        <f t="shared" si="7"/>
        <v>308.15</v>
      </c>
      <c r="AF72" s="157">
        <f>Z72+Z73</f>
        <v>739.12</v>
      </c>
      <c r="AH72" s="15"/>
      <c r="AI72" s="159">
        <v>693.58</v>
      </c>
      <c r="AK72" s="161">
        <f>AF72/AI72</f>
        <v>1.066</v>
      </c>
    </row>
    <row r="73" spans="1:37" ht="12.75" customHeight="1">
      <c r="A73" s="132"/>
      <c r="B73" s="134"/>
      <c r="C73" s="202"/>
      <c r="D73" s="203"/>
      <c r="E73" s="203"/>
      <c r="F73" s="203"/>
      <c r="G73" s="204"/>
      <c r="H73" s="74" t="s">
        <v>10</v>
      </c>
      <c r="I73" s="163" t="s">
        <v>11</v>
      </c>
      <c r="J73" s="164"/>
      <c r="K73" s="165">
        <f t="shared" si="6"/>
        <v>2580.65</v>
      </c>
      <c r="L73" s="165"/>
      <c r="M73" s="165"/>
      <c r="N73" s="165"/>
      <c r="O73" s="166">
        <f>+'[7]Шуш_3 эт и выше'!O73</f>
        <v>0.167</v>
      </c>
      <c r="P73" s="166"/>
      <c r="Q73" s="166"/>
      <c r="R73" s="166"/>
      <c r="S73" s="166"/>
      <c r="T73" s="165">
        <f>K73*O73</f>
        <v>430.97</v>
      </c>
      <c r="U73" s="165"/>
      <c r="V73" s="165"/>
      <c r="W73" s="165"/>
      <c r="X73" s="165"/>
      <c r="Y73" s="51">
        <v>0</v>
      </c>
      <c r="Z73" s="83">
        <f t="shared" si="7"/>
        <v>430.97</v>
      </c>
      <c r="AF73" s="158"/>
      <c r="AH73" s="15"/>
      <c r="AI73" s="160"/>
      <c r="AK73" s="162"/>
    </row>
    <row r="74" spans="4:34" ht="12.75" hidden="1">
      <c r="D74" s="61"/>
      <c r="E74" s="61"/>
      <c r="F74" s="61"/>
      <c r="G74" s="61"/>
      <c r="H74" s="61"/>
      <c r="I74" s="61"/>
      <c r="J74" s="61"/>
      <c r="AH74" s="15"/>
    </row>
    <row r="75" spans="1:32" s="24" customFormat="1" ht="30.75" customHeight="1" hidden="1">
      <c r="A75" s="174" t="s">
        <v>44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</row>
    <row r="76" spans="1:34" ht="52.5" hidden="1">
      <c r="A76" s="184" t="s">
        <v>4</v>
      </c>
      <c r="B76" s="185"/>
      <c r="C76" s="186" t="s">
        <v>28</v>
      </c>
      <c r="D76" s="187"/>
      <c r="E76" s="187"/>
      <c r="F76" s="187"/>
      <c r="G76" s="187"/>
      <c r="H76" s="188"/>
      <c r="I76" s="189" t="s">
        <v>5</v>
      </c>
      <c r="J76" s="189"/>
      <c r="K76" s="189" t="s">
        <v>29</v>
      </c>
      <c r="L76" s="189"/>
      <c r="M76" s="189"/>
      <c r="N76" s="189"/>
      <c r="O76" s="189" t="str">
        <f>+O64</f>
        <v>Норматив
 горячей воды
куб.м. ** Гкал/куб.м</v>
      </c>
      <c r="P76" s="189"/>
      <c r="Q76" s="189"/>
      <c r="R76" s="189"/>
      <c r="S76" s="189"/>
      <c r="T76" s="189" t="s">
        <v>77</v>
      </c>
      <c r="U76" s="189"/>
      <c r="V76" s="189"/>
      <c r="W76" s="189"/>
      <c r="X76" s="189"/>
      <c r="Y76" s="48" t="s">
        <v>78</v>
      </c>
      <c r="Z76" s="48" t="s">
        <v>79</v>
      </c>
      <c r="AH76" s="15"/>
    </row>
    <row r="77" spans="1:37" ht="12.75" customHeight="1" hidden="1">
      <c r="A77" s="176">
        <v>1</v>
      </c>
      <c r="B77" s="177"/>
      <c r="C77" s="176">
        <v>2</v>
      </c>
      <c r="D77" s="178"/>
      <c r="E77" s="178"/>
      <c r="F77" s="178"/>
      <c r="G77" s="178"/>
      <c r="H77" s="177"/>
      <c r="I77" s="179">
        <v>3</v>
      </c>
      <c r="J77" s="179"/>
      <c r="K77" s="179">
        <v>4</v>
      </c>
      <c r="L77" s="179"/>
      <c r="M77" s="179"/>
      <c r="N77" s="179"/>
      <c r="O77" s="179">
        <v>5</v>
      </c>
      <c r="P77" s="179"/>
      <c r="Q77" s="179"/>
      <c r="R77" s="179"/>
      <c r="S77" s="179"/>
      <c r="T77" s="180">
        <v>6</v>
      </c>
      <c r="U77" s="181"/>
      <c r="V77" s="181"/>
      <c r="W77" s="181"/>
      <c r="X77" s="182"/>
      <c r="Y77" s="45">
        <v>7</v>
      </c>
      <c r="Z77" s="45">
        <v>8</v>
      </c>
      <c r="AH77" s="15"/>
      <c r="AI77" s="14"/>
      <c r="AK77" s="14"/>
    </row>
    <row r="78" spans="1:37" ht="12.75" customHeight="1" hidden="1">
      <c r="A78" s="167" t="s">
        <v>7</v>
      </c>
      <c r="B78" s="131"/>
      <c r="C78" s="199" t="s">
        <v>84</v>
      </c>
      <c r="D78" s="200"/>
      <c r="E78" s="200"/>
      <c r="F78" s="200"/>
      <c r="G78" s="201"/>
      <c r="H78" s="74" t="s">
        <v>8</v>
      </c>
      <c r="I78" s="163" t="s">
        <v>9</v>
      </c>
      <c r="J78" s="164"/>
      <c r="K78" s="165">
        <f>K16</f>
        <v>78.11</v>
      </c>
      <c r="L78" s="165"/>
      <c r="M78" s="165"/>
      <c r="N78" s="165"/>
      <c r="O78" s="193">
        <f>+ROUND('[7]Шуш_3 эт и выше'!O78,2)</f>
        <v>1.69</v>
      </c>
      <c r="P78" s="194"/>
      <c r="Q78" s="194"/>
      <c r="R78" s="194"/>
      <c r="S78" s="195"/>
      <c r="T78" s="165">
        <f>ROUND(K78*O78,2)</f>
        <v>132.01</v>
      </c>
      <c r="U78" s="165"/>
      <c r="V78" s="165"/>
      <c r="W78" s="165"/>
      <c r="X78" s="165"/>
      <c r="Y78" s="49">
        <f>ROUND(T78*$AF$26,2)</f>
        <v>66.01</v>
      </c>
      <c r="Z78" s="50">
        <f aca="true" t="shared" si="8" ref="Z78:Z85">+T78+Y78</f>
        <v>198.02</v>
      </c>
      <c r="AF78" s="157">
        <f>Z78+Z79</f>
        <v>474.92</v>
      </c>
      <c r="AH78" s="15"/>
      <c r="AI78" s="159">
        <v>609.59</v>
      </c>
      <c r="AK78" s="161">
        <f>AF78/AI78</f>
        <v>0.779</v>
      </c>
    </row>
    <row r="79" spans="1:37" ht="12.75" customHeight="1" hidden="1">
      <c r="A79" s="132"/>
      <c r="B79" s="134"/>
      <c r="C79" s="202"/>
      <c r="D79" s="203"/>
      <c r="E79" s="203"/>
      <c r="F79" s="203"/>
      <c r="G79" s="204"/>
      <c r="H79" s="74" t="s">
        <v>10</v>
      </c>
      <c r="I79" s="163" t="s">
        <v>11</v>
      </c>
      <c r="J79" s="164"/>
      <c r="K79" s="165">
        <f>K17</f>
        <v>2580.65</v>
      </c>
      <c r="L79" s="165"/>
      <c r="M79" s="165"/>
      <c r="N79" s="165"/>
      <c r="O79" s="166">
        <f>+'[7]Шуш_3 эт и выше'!O79</f>
        <v>0.1073</v>
      </c>
      <c r="P79" s="166"/>
      <c r="Q79" s="166"/>
      <c r="R79" s="166"/>
      <c r="S79" s="166"/>
      <c r="T79" s="165">
        <f>K79*O79</f>
        <v>276.9</v>
      </c>
      <c r="U79" s="165"/>
      <c r="V79" s="165"/>
      <c r="W79" s="165"/>
      <c r="X79" s="165"/>
      <c r="Y79" s="51">
        <v>0</v>
      </c>
      <c r="Z79" s="50">
        <f t="shared" si="8"/>
        <v>276.9</v>
      </c>
      <c r="AF79" s="158"/>
      <c r="AH79" s="15"/>
      <c r="AI79" s="160"/>
      <c r="AK79" s="162"/>
    </row>
    <row r="80" spans="1:37" ht="12.75" customHeight="1" hidden="1">
      <c r="A80" s="167" t="s">
        <v>7</v>
      </c>
      <c r="B80" s="131"/>
      <c r="C80" s="199" t="s">
        <v>85</v>
      </c>
      <c r="D80" s="200"/>
      <c r="E80" s="200"/>
      <c r="F80" s="200"/>
      <c r="G80" s="201"/>
      <c r="H80" s="74" t="s">
        <v>8</v>
      </c>
      <c r="I80" s="163" t="s">
        <v>9</v>
      </c>
      <c r="J80" s="164"/>
      <c r="K80" s="165">
        <f aca="true" t="shared" si="9" ref="K80:K85">K30</f>
        <v>78.11</v>
      </c>
      <c r="L80" s="165"/>
      <c r="M80" s="165"/>
      <c r="N80" s="165"/>
      <c r="O80" s="193">
        <f>+ROUND('[7]Шуш_3 эт и выше'!O80,2)</f>
        <v>1.69</v>
      </c>
      <c r="P80" s="194"/>
      <c r="Q80" s="194"/>
      <c r="R80" s="194"/>
      <c r="S80" s="195"/>
      <c r="T80" s="165">
        <f>ROUND(K80*O80,2)</f>
        <v>132.01</v>
      </c>
      <c r="U80" s="165"/>
      <c r="V80" s="165"/>
      <c r="W80" s="165"/>
      <c r="X80" s="165"/>
      <c r="Y80" s="49">
        <f>ROUND(T80*$AF$26,2)</f>
        <v>66.01</v>
      </c>
      <c r="Z80" s="50">
        <f t="shared" si="8"/>
        <v>198.02</v>
      </c>
      <c r="AF80" s="157">
        <f>Z80+Z81</f>
        <v>198.02</v>
      </c>
      <c r="AH80" s="15"/>
      <c r="AI80" s="159">
        <v>693.58</v>
      </c>
      <c r="AK80" s="161">
        <f>AF80/AI80</f>
        <v>0.286</v>
      </c>
    </row>
    <row r="81" spans="1:37" ht="12.75" customHeight="1" hidden="1">
      <c r="A81" s="132"/>
      <c r="B81" s="134"/>
      <c r="C81" s="202"/>
      <c r="D81" s="203"/>
      <c r="E81" s="203"/>
      <c r="F81" s="203"/>
      <c r="G81" s="204"/>
      <c r="H81" s="74" t="s">
        <v>10</v>
      </c>
      <c r="I81" s="163" t="s">
        <v>11</v>
      </c>
      <c r="J81" s="164"/>
      <c r="K81" s="165">
        <f t="shared" si="9"/>
        <v>2580.65</v>
      </c>
      <c r="L81" s="165"/>
      <c r="M81" s="165"/>
      <c r="N81" s="165"/>
      <c r="O81" s="166">
        <f>+'[7]Шуш_3 эт и выше'!O81</f>
        <v>0</v>
      </c>
      <c r="P81" s="166"/>
      <c r="Q81" s="166"/>
      <c r="R81" s="166"/>
      <c r="S81" s="166"/>
      <c r="T81" s="165">
        <f>K81*O81</f>
        <v>0</v>
      </c>
      <c r="U81" s="165"/>
      <c r="V81" s="165"/>
      <c r="W81" s="165"/>
      <c r="X81" s="165"/>
      <c r="Y81" s="51">
        <v>0</v>
      </c>
      <c r="Z81" s="50">
        <f t="shared" si="8"/>
        <v>0</v>
      </c>
      <c r="AF81" s="158"/>
      <c r="AH81" s="15"/>
      <c r="AI81" s="160"/>
      <c r="AK81" s="162"/>
    </row>
    <row r="82" spans="1:37" ht="12.75" customHeight="1" hidden="1">
      <c r="A82" s="167" t="s">
        <v>7</v>
      </c>
      <c r="B82" s="131"/>
      <c r="C82" s="199" t="s">
        <v>86</v>
      </c>
      <c r="D82" s="200"/>
      <c r="E82" s="200"/>
      <c r="F82" s="200"/>
      <c r="G82" s="201"/>
      <c r="H82" s="74" t="s">
        <v>8</v>
      </c>
      <c r="I82" s="163" t="s">
        <v>9</v>
      </c>
      <c r="J82" s="164"/>
      <c r="K82" s="165">
        <f t="shared" si="9"/>
        <v>78.11</v>
      </c>
      <c r="L82" s="165"/>
      <c r="M82" s="165"/>
      <c r="N82" s="165"/>
      <c r="O82" s="193">
        <f>+ROUND('[7]Шуш_3 эт и выше'!O82,2)</f>
        <v>1.69</v>
      </c>
      <c r="P82" s="194"/>
      <c r="Q82" s="194"/>
      <c r="R82" s="194"/>
      <c r="S82" s="195"/>
      <c r="T82" s="165">
        <f>ROUND(K82*O82,2)</f>
        <v>132.01</v>
      </c>
      <c r="U82" s="165"/>
      <c r="V82" s="165"/>
      <c r="W82" s="165"/>
      <c r="X82" s="165"/>
      <c r="Y82" s="49">
        <f>ROUND(T82*$AF$26,2)</f>
        <v>66.01</v>
      </c>
      <c r="Z82" s="50">
        <f t="shared" si="8"/>
        <v>198.02</v>
      </c>
      <c r="AF82" s="157">
        <f>Z82+Z83</f>
        <v>497.12</v>
      </c>
      <c r="AH82" s="15"/>
      <c r="AI82" s="159">
        <v>693.58</v>
      </c>
      <c r="AK82" s="161">
        <f>AF82/AI82</f>
        <v>0.717</v>
      </c>
    </row>
    <row r="83" spans="1:37" ht="12.75" customHeight="1" hidden="1">
      <c r="A83" s="132"/>
      <c r="B83" s="134"/>
      <c r="C83" s="202"/>
      <c r="D83" s="203"/>
      <c r="E83" s="203"/>
      <c r="F83" s="203"/>
      <c r="G83" s="204"/>
      <c r="H83" s="74" t="s">
        <v>10</v>
      </c>
      <c r="I83" s="163" t="s">
        <v>11</v>
      </c>
      <c r="J83" s="164"/>
      <c r="K83" s="165">
        <f t="shared" si="9"/>
        <v>2580.65</v>
      </c>
      <c r="L83" s="165"/>
      <c r="M83" s="165"/>
      <c r="N83" s="165"/>
      <c r="O83" s="166">
        <f>+'[7]Шуш_3 эт и выше'!O83</f>
        <v>0.1159</v>
      </c>
      <c r="P83" s="166"/>
      <c r="Q83" s="166"/>
      <c r="R83" s="166"/>
      <c r="S83" s="166"/>
      <c r="T83" s="165">
        <f>K83*O83</f>
        <v>299.1</v>
      </c>
      <c r="U83" s="165"/>
      <c r="V83" s="165"/>
      <c r="W83" s="165"/>
      <c r="X83" s="165"/>
      <c r="Y83" s="51">
        <v>0</v>
      </c>
      <c r="Z83" s="50">
        <f t="shared" si="8"/>
        <v>299.1</v>
      </c>
      <c r="AF83" s="158"/>
      <c r="AH83" s="15"/>
      <c r="AI83" s="160"/>
      <c r="AK83" s="162"/>
    </row>
    <row r="84" spans="1:37" ht="12.75" customHeight="1" hidden="1">
      <c r="A84" s="167" t="s">
        <v>7</v>
      </c>
      <c r="B84" s="131"/>
      <c r="C84" s="199" t="s">
        <v>87</v>
      </c>
      <c r="D84" s="200"/>
      <c r="E84" s="200"/>
      <c r="F84" s="200"/>
      <c r="G84" s="201"/>
      <c r="H84" s="74" t="s">
        <v>8</v>
      </c>
      <c r="I84" s="163" t="s">
        <v>9</v>
      </c>
      <c r="J84" s="164"/>
      <c r="K84" s="165">
        <f t="shared" si="9"/>
        <v>78.11</v>
      </c>
      <c r="L84" s="165"/>
      <c r="M84" s="165"/>
      <c r="N84" s="165"/>
      <c r="O84" s="193">
        <f>+ROUND('[7]Шуш_3 эт и выше'!O84,2)</f>
        <v>1.69</v>
      </c>
      <c r="P84" s="194"/>
      <c r="Q84" s="194"/>
      <c r="R84" s="194"/>
      <c r="S84" s="195"/>
      <c r="T84" s="165">
        <f>ROUND(K84*O84,2)</f>
        <v>132.01</v>
      </c>
      <c r="U84" s="165"/>
      <c r="V84" s="165"/>
      <c r="W84" s="165"/>
      <c r="X84" s="165"/>
      <c r="Y84" s="49">
        <f>ROUND(T84*$AF$26,2)</f>
        <v>66.01</v>
      </c>
      <c r="Z84" s="50">
        <f t="shared" si="8"/>
        <v>198.02</v>
      </c>
      <c r="AF84" s="157">
        <f>Z84+Z85</f>
        <v>474.92</v>
      </c>
      <c r="AH84" s="15"/>
      <c r="AI84" s="159">
        <v>693.58</v>
      </c>
      <c r="AK84" s="161">
        <f>AF84/AI84</f>
        <v>0.685</v>
      </c>
    </row>
    <row r="85" spans="1:37" ht="12.75" customHeight="1" hidden="1">
      <c r="A85" s="132"/>
      <c r="B85" s="134"/>
      <c r="C85" s="202"/>
      <c r="D85" s="203"/>
      <c r="E85" s="203"/>
      <c r="F85" s="203"/>
      <c r="G85" s="204"/>
      <c r="H85" s="74" t="s">
        <v>10</v>
      </c>
      <c r="I85" s="163" t="s">
        <v>11</v>
      </c>
      <c r="J85" s="164"/>
      <c r="K85" s="165">
        <f t="shared" si="9"/>
        <v>2580.65</v>
      </c>
      <c r="L85" s="165"/>
      <c r="M85" s="165"/>
      <c r="N85" s="165"/>
      <c r="O85" s="166">
        <f>+'[7]Шуш_3 эт и выше'!O85</f>
        <v>0.1073</v>
      </c>
      <c r="P85" s="166"/>
      <c r="Q85" s="166"/>
      <c r="R85" s="166"/>
      <c r="S85" s="166"/>
      <c r="T85" s="165">
        <f>K85*O85</f>
        <v>276.9</v>
      </c>
      <c r="U85" s="165"/>
      <c r="V85" s="165"/>
      <c r="W85" s="165"/>
      <c r="X85" s="165"/>
      <c r="Y85" s="51">
        <v>0</v>
      </c>
      <c r="Z85" s="50">
        <f t="shared" si="8"/>
        <v>276.9</v>
      </c>
      <c r="AF85" s="158"/>
      <c r="AH85" s="15"/>
      <c r="AI85" s="160"/>
      <c r="AK85" s="162"/>
    </row>
    <row r="86" spans="4:34" ht="12.75" hidden="1">
      <c r="D86" s="61"/>
      <c r="E86" s="61"/>
      <c r="F86" s="61"/>
      <c r="G86" s="61"/>
      <c r="H86" s="61"/>
      <c r="I86" s="61"/>
      <c r="J86" s="61"/>
      <c r="AH86" s="15"/>
    </row>
    <row r="87" spans="1:32" s="24" customFormat="1" ht="30" customHeight="1" hidden="1">
      <c r="A87" s="174" t="s">
        <v>45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</row>
    <row r="88" spans="1:34" ht="52.5" hidden="1">
      <c r="A88" s="184" t="s">
        <v>4</v>
      </c>
      <c r="B88" s="185"/>
      <c r="C88" s="186" t="s">
        <v>28</v>
      </c>
      <c r="D88" s="187"/>
      <c r="E88" s="187"/>
      <c r="F88" s="187"/>
      <c r="G88" s="187"/>
      <c r="H88" s="188"/>
      <c r="I88" s="189" t="s">
        <v>5</v>
      </c>
      <c r="J88" s="189"/>
      <c r="K88" s="189" t="s">
        <v>29</v>
      </c>
      <c r="L88" s="189"/>
      <c r="M88" s="189"/>
      <c r="N88" s="189"/>
      <c r="O88" s="189" t="str">
        <f>+O76</f>
        <v>Норматив
 горячей воды
куб.м. ** Гкал/куб.м</v>
      </c>
      <c r="P88" s="189"/>
      <c r="Q88" s="189"/>
      <c r="R88" s="189"/>
      <c r="S88" s="189"/>
      <c r="T88" s="189" t="s">
        <v>77</v>
      </c>
      <c r="U88" s="189"/>
      <c r="V88" s="189"/>
      <c r="W88" s="189"/>
      <c r="X88" s="189"/>
      <c r="Y88" s="48" t="s">
        <v>78</v>
      </c>
      <c r="Z88" s="48" t="s">
        <v>79</v>
      </c>
      <c r="AH88" s="15"/>
    </row>
    <row r="89" spans="1:37" ht="26.25" customHeight="1" hidden="1">
      <c r="A89" s="176">
        <v>1</v>
      </c>
      <c r="B89" s="177"/>
      <c r="C89" s="176">
        <v>2</v>
      </c>
      <c r="D89" s="178"/>
      <c r="E89" s="178"/>
      <c r="F89" s="178"/>
      <c r="G89" s="178"/>
      <c r="H89" s="177"/>
      <c r="I89" s="179">
        <v>3</v>
      </c>
      <c r="J89" s="179"/>
      <c r="K89" s="179">
        <v>4</v>
      </c>
      <c r="L89" s="179"/>
      <c r="M89" s="179"/>
      <c r="N89" s="179"/>
      <c r="O89" s="179">
        <v>5</v>
      </c>
      <c r="P89" s="179"/>
      <c r="Q89" s="179"/>
      <c r="R89" s="179"/>
      <c r="S89" s="179"/>
      <c r="T89" s="180" t="s">
        <v>80</v>
      </c>
      <c r="U89" s="181"/>
      <c r="V89" s="181"/>
      <c r="W89" s="181"/>
      <c r="X89" s="182"/>
      <c r="Y89" s="45" t="s">
        <v>93</v>
      </c>
      <c r="Z89" s="45" t="s">
        <v>81</v>
      </c>
      <c r="AH89" s="15"/>
      <c r="AI89" s="14"/>
      <c r="AK89" s="14"/>
    </row>
    <row r="90" spans="1:37" ht="12.75" customHeight="1" hidden="1">
      <c r="A90" s="167" t="s">
        <v>7</v>
      </c>
      <c r="B90" s="131"/>
      <c r="C90" s="199" t="s">
        <v>84</v>
      </c>
      <c r="D90" s="200"/>
      <c r="E90" s="200"/>
      <c r="F90" s="200"/>
      <c r="G90" s="201"/>
      <c r="H90" s="74" t="s">
        <v>8</v>
      </c>
      <c r="I90" s="163" t="s">
        <v>9</v>
      </c>
      <c r="J90" s="164"/>
      <c r="K90" s="165">
        <f>K16</f>
        <v>78.11</v>
      </c>
      <c r="L90" s="165"/>
      <c r="M90" s="165"/>
      <c r="N90" s="165"/>
      <c r="O90" s="193">
        <f>+ROUND('[7]Шуш_3 эт и выше'!O90,2)</f>
        <v>1.24</v>
      </c>
      <c r="P90" s="194"/>
      <c r="Q90" s="194"/>
      <c r="R90" s="194"/>
      <c r="S90" s="195"/>
      <c r="T90" s="165">
        <f>ROUND(K90*O90,2)</f>
        <v>96.86</v>
      </c>
      <c r="U90" s="165"/>
      <c r="V90" s="165"/>
      <c r="W90" s="165"/>
      <c r="X90" s="165"/>
      <c r="Y90" s="49">
        <f>ROUND(T90*$AF$26,2)</f>
        <v>48.43</v>
      </c>
      <c r="Z90" s="50">
        <f aca="true" t="shared" si="10" ref="Z90:Z97">+T90+Y90</f>
        <v>145.29</v>
      </c>
      <c r="AF90" s="157">
        <f>Z90+Z91</f>
        <v>348.39</v>
      </c>
      <c r="AH90" s="15"/>
      <c r="AI90" s="159">
        <v>440.15</v>
      </c>
      <c r="AK90" s="161">
        <f>AF90/AI90</f>
        <v>0.792</v>
      </c>
    </row>
    <row r="91" spans="1:37" ht="12.75" customHeight="1" hidden="1">
      <c r="A91" s="132"/>
      <c r="B91" s="134"/>
      <c r="C91" s="202"/>
      <c r="D91" s="203"/>
      <c r="E91" s="203"/>
      <c r="F91" s="203"/>
      <c r="G91" s="204"/>
      <c r="H91" s="74" t="s">
        <v>10</v>
      </c>
      <c r="I91" s="163" t="s">
        <v>11</v>
      </c>
      <c r="J91" s="164"/>
      <c r="K91" s="165">
        <f>K17</f>
        <v>2580.65</v>
      </c>
      <c r="L91" s="165"/>
      <c r="M91" s="165"/>
      <c r="N91" s="165"/>
      <c r="O91" s="166">
        <f>+'[7]Шуш_3 эт и выше'!O91</f>
        <v>0.0787</v>
      </c>
      <c r="P91" s="166"/>
      <c r="Q91" s="166"/>
      <c r="R91" s="166"/>
      <c r="S91" s="166"/>
      <c r="T91" s="165">
        <f>K91*O91</f>
        <v>203.1</v>
      </c>
      <c r="U91" s="165"/>
      <c r="V91" s="165"/>
      <c r="W91" s="165"/>
      <c r="X91" s="165"/>
      <c r="Y91" s="51">
        <v>0</v>
      </c>
      <c r="Z91" s="50">
        <f t="shared" si="10"/>
        <v>203.1</v>
      </c>
      <c r="AF91" s="158"/>
      <c r="AH91" s="15"/>
      <c r="AI91" s="160"/>
      <c r="AK91" s="162"/>
    </row>
    <row r="92" spans="1:37" ht="12.75" customHeight="1" hidden="1">
      <c r="A92" s="167" t="s">
        <v>7</v>
      </c>
      <c r="B92" s="131"/>
      <c r="C92" s="199" t="s">
        <v>85</v>
      </c>
      <c r="D92" s="200"/>
      <c r="E92" s="200"/>
      <c r="F92" s="200"/>
      <c r="G92" s="201"/>
      <c r="H92" s="74" t="s">
        <v>8</v>
      </c>
      <c r="I92" s="163" t="s">
        <v>9</v>
      </c>
      <c r="J92" s="164"/>
      <c r="K92" s="165">
        <f aca="true" t="shared" si="11" ref="K92:K97">K42</f>
        <v>78.11</v>
      </c>
      <c r="L92" s="165"/>
      <c r="M92" s="165"/>
      <c r="N92" s="165"/>
      <c r="O92" s="193">
        <f>+ROUND('[7]Шуш_3 эт и выше'!O92,2)</f>
        <v>1.24</v>
      </c>
      <c r="P92" s="194"/>
      <c r="Q92" s="194"/>
      <c r="R92" s="194"/>
      <c r="S92" s="195"/>
      <c r="T92" s="165">
        <f>ROUND(K92*O92,2)</f>
        <v>96.86</v>
      </c>
      <c r="U92" s="165"/>
      <c r="V92" s="165"/>
      <c r="W92" s="165"/>
      <c r="X92" s="165"/>
      <c r="Y92" s="49">
        <f>ROUND(T92*$AF$26,2)</f>
        <v>48.43</v>
      </c>
      <c r="Z92" s="50">
        <f t="shared" si="10"/>
        <v>145.29</v>
      </c>
      <c r="AF92" s="157">
        <f>Z92+Z93</f>
        <v>145.29</v>
      </c>
      <c r="AH92" s="15"/>
      <c r="AI92" s="159">
        <v>693.58</v>
      </c>
      <c r="AK92" s="161">
        <f>AF92/AI92</f>
        <v>0.209</v>
      </c>
    </row>
    <row r="93" spans="1:37" ht="12.75" customHeight="1" hidden="1">
      <c r="A93" s="132"/>
      <c r="B93" s="134"/>
      <c r="C93" s="202"/>
      <c r="D93" s="203"/>
      <c r="E93" s="203"/>
      <c r="F93" s="203"/>
      <c r="G93" s="204"/>
      <c r="H93" s="74" t="s">
        <v>10</v>
      </c>
      <c r="I93" s="163" t="s">
        <v>11</v>
      </c>
      <c r="J93" s="164"/>
      <c r="K93" s="165">
        <f t="shared" si="11"/>
        <v>2580.65</v>
      </c>
      <c r="L93" s="165"/>
      <c r="M93" s="165"/>
      <c r="N93" s="165"/>
      <c r="O93" s="166">
        <f>+'[7]Шуш_3 эт и выше'!O93</f>
        <v>0</v>
      </c>
      <c r="P93" s="166"/>
      <c r="Q93" s="166"/>
      <c r="R93" s="166"/>
      <c r="S93" s="166"/>
      <c r="T93" s="165">
        <f>K93*O93</f>
        <v>0</v>
      </c>
      <c r="U93" s="165"/>
      <c r="V93" s="165"/>
      <c r="W93" s="165"/>
      <c r="X93" s="165"/>
      <c r="Y93" s="51">
        <v>0</v>
      </c>
      <c r="Z93" s="50">
        <f t="shared" si="10"/>
        <v>0</v>
      </c>
      <c r="AF93" s="158"/>
      <c r="AH93" s="15"/>
      <c r="AI93" s="160"/>
      <c r="AK93" s="162"/>
    </row>
    <row r="94" spans="1:37" ht="12.75" customHeight="1" hidden="1">
      <c r="A94" s="167" t="s">
        <v>7</v>
      </c>
      <c r="B94" s="131"/>
      <c r="C94" s="199" t="s">
        <v>86</v>
      </c>
      <c r="D94" s="200"/>
      <c r="E94" s="200"/>
      <c r="F94" s="200"/>
      <c r="G94" s="201"/>
      <c r="H94" s="74" t="s">
        <v>8</v>
      </c>
      <c r="I94" s="163" t="s">
        <v>9</v>
      </c>
      <c r="J94" s="164"/>
      <c r="K94" s="165">
        <f t="shared" si="11"/>
        <v>78.11</v>
      </c>
      <c r="L94" s="165"/>
      <c r="M94" s="165"/>
      <c r="N94" s="165"/>
      <c r="O94" s="193">
        <f>+ROUND('[7]Шуш_3 эт и выше'!O94,2)</f>
        <v>1.24</v>
      </c>
      <c r="P94" s="194"/>
      <c r="Q94" s="194"/>
      <c r="R94" s="194"/>
      <c r="S94" s="195"/>
      <c r="T94" s="165">
        <f>ROUND(K94*O94,2)</f>
        <v>96.86</v>
      </c>
      <c r="U94" s="165"/>
      <c r="V94" s="165"/>
      <c r="W94" s="165"/>
      <c r="X94" s="165"/>
      <c r="Y94" s="49">
        <f>ROUND(T94*$AF$26,2)</f>
        <v>48.43</v>
      </c>
      <c r="Z94" s="50">
        <f t="shared" si="10"/>
        <v>145.29</v>
      </c>
      <c r="AF94" s="157">
        <f>Z94+Z95</f>
        <v>364.9</v>
      </c>
      <c r="AH94" s="15"/>
      <c r="AI94" s="159">
        <v>693.58</v>
      </c>
      <c r="AK94" s="161">
        <f>AF94/AI94</f>
        <v>0.526</v>
      </c>
    </row>
    <row r="95" spans="1:37" ht="12.75" customHeight="1" hidden="1">
      <c r="A95" s="132"/>
      <c r="B95" s="134"/>
      <c r="C95" s="202"/>
      <c r="D95" s="203"/>
      <c r="E95" s="203"/>
      <c r="F95" s="203"/>
      <c r="G95" s="204"/>
      <c r="H95" s="74" t="s">
        <v>10</v>
      </c>
      <c r="I95" s="163" t="s">
        <v>11</v>
      </c>
      <c r="J95" s="164"/>
      <c r="K95" s="165">
        <f t="shared" si="11"/>
        <v>2580.65</v>
      </c>
      <c r="L95" s="165"/>
      <c r="M95" s="165"/>
      <c r="N95" s="165"/>
      <c r="O95" s="166">
        <f>+'[7]Шуш_3 эт и выше'!O95</f>
        <v>0.0851</v>
      </c>
      <c r="P95" s="166"/>
      <c r="Q95" s="166"/>
      <c r="R95" s="166"/>
      <c r="S95" s="166"/>
      <c r="T95" s="165">
        <f>K95*O95</f>
        <v>219.61</v>
      </c>
      <c r="U95" s="165"/>
      <c r="V95" s="165"/>
      <c r="W95" s="165"/>
      <c r="X95" s="165"/>
      <c r="Y95" s="51">
        <v>0</v>
      </c>
      <c r="Z95" s="50">
        <f t="shared" si="10"/>
        <v>219.61</v>
      </c>
      <c r="AF95" s="158"/>
      <c r="AH95" s="15"/>
      <c r="AI95" s="160"/>
      <c r="AK95" s="162"/>
    </row>
    <row r="96" spans="1:37" ht="12.75" customHeight="1" hidden="1">
      <c r="A96" s="167" t="s">
        <v>7</v>
      </c>
      <c r="B96" s="131"/>
      <c r="C96" s="199" t="s">
        <v>87</v>
      </c>
      <c r="D96" s="200"/>
      <c r="E96" s="200"/>
      <c r="F96" s="200"/>
      <c r="G96" s="201"/>
      <c r="H96" s="74" t="s">
        <v>8</v>
      </c>
      <c r="I96" s="163" t="s">
        <v>9</v>
      </c>
      <c r="J96" s="164"/>
      <c r="K96" s="165">
        <f t="shared" si="11"/>
        <v>78.11</v>
      </c>
      <c r="L96" s="165"/>
      <c r="M96" s="165"/>
      <c r="N96" s="165"/>
      <c r="O96" s="193">
        <f>+ROUND('[7]Шуш_3 эт и выше'!O96,2)</f>
        <v>1.24</v>
      </c>
      <c r="P96" s="194"/>
      <c r="Q96" s="194"/>
      <c r="R96" s="194"/>
      <c r="S96" s="195"/>
      <c r="T96" s="165">
        <f>ROUND(K96*O96,2)</f>
        <v>96.86</v>
      </c>
      <c r="U96" s="165"/>
      <c r="V96" s="165"/>
      <c r="W96" s="165"/>
      <c r="X96" s="165"/>
      <c r="Y96" s="49">
        <f>ROUND(T96*$AF$26,2)</f>
        <v>48.43</v>
      </c>
      <c r="Z96" s="50">
        <f t="shared" si="10"/>
        <v>145.29</v>
      </c>
      <c r="AF96" s="157">
        <f>Z96+Z97</f>
        <v>348.39</v>
      </c>
      <c r="AH96" s="15"/>
      <c r="AI96" s="159">
        <v>693.58</v>
      </c>
      <c r="AK96" s="161">
        <f>AF96/AI96</f>
        <v>0.502</v>
      </c>
    </row>
    <row r="97" spans="1:37" ht="12.75" customHeight="1" hidden="1">
      <c r="A97" s="132"/>
      <c r="B97" s="134"/>
      <c r="C97" s="202"/>
      <c r="D97" s="203"/>
      <c r="E97" s="203"/>
      <c r="F97" s="203"/>
      <c r="G97" s="204"/>
      <c r="H97" s="74" t="s">
        <v>10</v>
      </c>
      <c r="I97" s="163" t="s">
        <v>11</v>
      </c>
      <c r="J97" s="164"/>
      <c r="K97" s="165">
        <f t="shared" si="11"/>
        <v>2580.65</v>
      </c>
      <c r="L97" s="165"/>
      <c r="M97" s="165"/>
      <c r="N97" s="165"/>
      <c r="O97" s="166">
        <f>+'[7]Шуш_3 эт и выше'!O97</f>
        <v>0.0787</v>
      </c>
      <c r="P97" s="166"/>
      <c r="Q97" s="166"/>
      <c r="R97" s="166"/>
      <c r="S97" s="166"/>
      <c r="T97" s="165">
        <f>K97*O97</f>
        <v>203.1</v>
      </c>
      <c r="U97" s="165"/>
      <c r="V97" s="165"/>
      <c r="W97" s="165"/>
      <c r="X97" s="165"/>
      <c r="Y97" s="51">
        <v>0</v>
      </c>
      <c r="Z97" s="50">
        <f t="shared" si="10"/>
        <v>203.1</v>
      </c>
      <c r="AF97" s="158"/>
      <c r="AH97" s="15"/>
      <c r="AI97" s="160"/>
      <c r="AK97" s="162"/>
    </row>
    <row r="98" spans="4:34" ht="12.75" hidden="1">
      <c r="D98" s="61"/>
      <c r="E98" s="61"/>
      <c r="F98" s="61"/>
      <c r="G98" s="61"/>
      <c r="H98" s="61"/>
      <c r="I98" s="61"/>
      <c r="J98" s="61"/>
      <c r="AH98" s="15"/>
    </row>
    <row r="99" spans="1:32" s="24" customFormat="1" ht="29.25" customHeight="1" hidden="1">
      <c r="A99" s="174" t="s">
        <v>46</v>
      </c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</row>
    <row r="100" spans="1:34" ht="52.5" hidden="1">
      <c r="A100" s="184" t="s">
        <v>4</v>
      </c>
      <c r="B100" s="185"/>
      <c r="C100" s="186" t="s">
        <v>28</v>
      </c>
      <c r="D100" s="187"/>
      <c r="E100" s="187"/>
      <c r="F100" s="187"/>
      <c r="G100" s="187"/>
      <c r="H100" s="188"/>
      <c r="I100" s="189" t="s">
        <v>5</v>
      </c>
      <c r="J100" s="189"/>
      <c r="K100" s="189" t="s">
        <v>29</v>
      </c>
      <c r="L100" s="189"/>
      <c r="M100" s="189"/>
      <c r="N100" s="189"/>
      <c r="O100" s="189" t="str">
        <f>+O88</f>
        <v>Норматив
 горячей воды
куб.м. ** Гкал/куб.м</v>
      </c>
      <c r="P100" s="189"/>
      <c r="Q100" s="189"/>
      <c r="R100" s="189"/>
      <c r="S100" s="189"/>
      <c r="T100" s="189" t="s">
        <v>77</v>
      </c>
      <c r="U100" s="189"/>
      <c r="V100" s="189"/>
      <c r="W100" s="189"/>
      <c r="X100" s="189"/>
      <c r="Y100" s="48" t="s">
        <v>78</v>
      </c>
      <c r="Z100" s="48" t="s">
        <v>79</v>
      </c>
      <c r="AH100" s="15"/>
    </row>
    <row r="101" spans="1:37" ht="12.75" customHeight="1" hidden="1">
      <c r="A101" s="176">
        <v>1</v>
      </c>
      <c r="B101" s="177"/>
      <c r="C101" s="176">
        <v>2</v>
      </c>
      <c r="D101" s="178"/>
      <c r="E101" s="178"/>
      <c r="F101" s="178"/>
      <c r="G101" s="178"/>
      <c r="H101" s="177"/>
      <c r="I101" s="179">
        <v>3</v>
      </c>
      <c r="J101" s="179"/>
      <c r="K101" s="179">
        <v>4</v>
      </c>
      <c r="L101" s="179"/>
      <c r="M101" s="179"/>
      <c r="N101" s="179"/>
      <c r="O101" s="179">
        <v>5</v>
      </c>
      <c r="P101" s="179"/>
      <c r="Q101" s="179"/>
      <c r="R101" s="179"/>
      <c r="S101" s="179"/>
      <c r="T101" s="180">
        <v>6</v>
      </c>
      <c r="U101" s="181"/>
      <c r="V101" s="181"/>
      <c r="W101" s="181"/>
      <c r="X101" s="182"/>
      <c r="Y101" s="45">
        <v>7</v>
      </c>
      <c r="Z101" s="45">
        <v>8</v>
      </c>
      <c r="AH101" s="15"/>
      <c r="AI101" s="14"/>
      <c r="AK101" s="14"/>
    </row>
    <row r="102" spans="1:37" ht="12.75" customHeight="1" hidden="1">
      <c r="A102" s="167" t="s">
        <v>7</v>
      </c>
      <c r="B102" s="131"/>
      <c r="C102" s="199" t="s">
        <v>84</v>
      </c>
      <c r="D102" s="200"/>
      <c r="E102" s="200"/>
      <c r="F102" s="200"/>
      <c r="G102" s="201"/>
      <c r="H102" s="74" t="s">
        <v>8</v>
      </c>
      <c r="I102" s="163" t="s">
        <v>9</v>
      </c>
      <c r="J102" s="164"/>
      <c r="K102" s="165">
        <f>K16</f>
        <v>78.11</v>
      </c>
      <c r="L102" s="165"/>
      <c r="M102" s="165"/>
      <c r="N102" s="165"/>
      <c r="O102" s="193">
        <f>+ROUND('[7]Шуш_3 эт и выше'!O102,2)</f>
        <v>0.77</v>
      </c>
      <c r="P102" s="194"/>
      <c r="Q102" s="194"/>
      <c r="R102" s="194"/>
      <c r="S102" s="195"/>
      <c r="T102" s="165">
        <f>ROUND(K102*O102,2)</f>
        <v>60.14</v>
      </c>
      <c r="U102" s="165"/>
      <c r="V102" s="165"/>
      <c r="W102" s="165"/>
      <c r="X102" s="165"/>
      <c r="Y102" s="49">
        <f>ROUND(T102*$AF$26,2)</f>
        <v>30.07</v>
      </c>
      <c r="Z102" s="50">
        <f aca="true" t="shared" si="12" ref="Z102:Z109">+T102+Y102</f>
        <v>90.21</v>
      </c>
      <c r="AF102" s="157">
        <f>Z102+Z103</f>
        <v>216.4</v>
      </c>
      <c r="AH102" s="15"/>
      <c r="AI102" s="159">
        <v>440.15</v>
      </c>
      <c r="AK102" s="161">
        <f>AF102/AI102</f>
        <v>0.492</v>
      </c>
    </row>
    <row r="103" spans="1:37" ht="12.75" customHeight="1" hidden="1">
      <c r="A103" s="132"/>
      <c r="B103" s="134"/>
      <c r="C103" s="202"/>
      <c r="D103" s="203"/>
      <c r="E103" s="203"/>
      <c r="F103" s="203"/>
      <c r="G103" s="204"/>
      <c r="H103" s="74" t="s">
        <v>10</v>
      </c>
      <c r="I103" s="163" t="s">
        <v>11</v>
      </c>
      <c r="J103" s="164"/>
      <c r="K103" s="165">
        <f>K17</f>
        <v>2580.65</v>
      </c>
      <c r="L103" s="165"/>
      <c r="M103" s="165"/>
      <c r="N103" s="165"/>
      <c r="O103" s="166">
        <f>+'[7]Шуш_3 эт и выше'!O103</f>
        <v>0.0489</v>
      </c>
      <c r="P103" s="166"/>
      <c r="Q103" s="166"/>
      <c r="R103" s="166"/>
      <c r="S103" s="166"/>
      <c r="T103" s="165">
        <f>K103*O103</f>
        <v>126.19</v>
      </c>
      <c r="U103" s="165"/>
      <c r="V103" s="165"/>
      <c r="W103" s="165"/>
      <c r="X103" s="165"/>
      <c r="Y103" s="51">
        <v>0</v>
      </c>
      <c r="Z103" s="50">
        <f t="shared" si="12"/>
        <v>126.19</v>
      </c>
      <c r="AF103" s="158"/>
      <c r="AH103" s="15"/>
      <c r="AI103" s="160"/>
      <c r="AK103" s="162"/>
    </row>
    <row r="104" spans="1:37" ht="12.75" customHeight="1" hidden="1">
      <c r="A104" s="167" t="s">
        <v>7</v>
      </c>
      <c r="B104" s="131"/>
      <c r="C104" s="199" t="s">
        <v>85</v>
      </c>
      <c r="D104" s="200"/>
      <c r="E104" s="200"/>
      <c r="F104" s="200"/>
      <c r="G104" s="201"/>
      <c r="H104" s="74" t="s">
        <v>8</v>
      </c>
      <c r="I104" s="163" t="s">
        <v>9</v>
      </c>
      <c r="J104" s="164"/>
      <c r="K104" s="165">
        <f aca="true" t="shared" si="13" ref="K104:K109">K54</f>
        <v>78.11</v>
      </c>
      <c r="L104" s="165"/>
      <c r="M104" s="165"/>
      <c r="N104" s="165"/>
      <c r="O104" s="193">
        <f>+ROUND('[7]Шуш_3 эт и выше'!O104,2)</f>
        <v>0.77</v>
      </c>
      <c r="P104" s="194"/>
      <c r="Q104" s="194"/>
      <c r="R104" s="194"/>
      <c r="S104" s="195"/>
      <c r="T104" s="165">
        <f>ROUND(K104*O104,2)</f>
        <v>60.14</v>
      </c>
      <c r="U104" s="165"/>
      <c r="V104" s="165"/>
      <c r="W104" s="165"/>
      <c r="X104" s="165"/>
      <c r="Y104" s="49">
        <f>ROUND(T104*$AF$26,2)</f>
        <v>30.07</v>
      </c>
      <c r="Z104" s="50">
        <f t="shared" si="12"/>
        <v>90.21</v>
      </c>
      <c r="AF104" s="157">
        <f>Z104+Z105</f>
        <v>90.21</v>
      </c>
      <c r="AH104" s="15"/>
      <c r="AI104" s="159">
        <v>693.58</v>
      </c>
      <c r="AK104" s="161">
        <f>AF104/AI104</f>
        <v>0.13</v>
      </c>
    </row>
    <row r="105" spans="1:37" ht="12.75" customHeight="1" hidden="1">
      <c r="A105" s="132"/>
      <c r="B105" s="134"/>
      <c r="C105" s="202"/>
      <c r="D105" s="203"/>
      <c r="E105" s="203"/>
      <c r="F105" s="203"/>
      <c r="G105" s="204"/>
      <c r="H105" s="74" t="s">
        <v>10</v>
      </c>
      <c r="I105" s="163" t="s">
        <v>11</v>
      </c>
      <c r="J105" s="164"/>
      <c r="K105" s="165">
        <f t="shared" si="13"/>
        <v>2580.65</v>
      </c>
      <c r="L105" s="165"/>
      <c r="M105" s="165"/>
      <c r="N105" s="165"/>
      <c r="O105" s="166">
        <f>+'[7]Шуш_3 эт и выше'!O105</f>
        <v>0</v>
      </c>
      <c r="P105" s="166"/>
      <c r="Q105" s="166"/>
      <c r="R105" s="166"/>
      <c r="S105" s="166"/>
      <c r="T105" s="165">
        <f>K105*O105</f>
        <v>0</v>
      </c>
      <c r="U105" s="165"/>
      <c r="V105" s="165"/>
      <c r="W105" s="165"/>
      <c r="X105" s="165"/>
      <c r="Y105" s="51">
        <v>0</v>
      </c>
      <c r="Z105" s="50">
        <f t="shared" si="12"/>
        <v>0</v>
      </c>
      <c r="AF105" s="158"/>
      <c r="AH105" s="15"/>
      <c r="AI105" s="160"/>
      <c r="AK105" s="162"/>
    </row>
    <row r="106" spans="1:37" ht="12.75" customHeight="1" hidden="1">
      <c r="A106" s="167" t="s">
        <v>7</v>
      </c>
      <c r="B106" s="131"/>
      <c r="C106" s="199" t="s">
        <v>86</v>
      </c>
      <c r="D106" s="200"/>
      <c r="E106" s="200"/>
      <c r="F106" s="200"/>
      <c r="G106" s="201"/>
      <c r="H106" s="74" t="s">
        <v>8</v>
      </c>
      <c r="I106" s="163" t="s">
        <v>9</v>
      </c>
      <c r="J106" s="164"/>
      <c r="K106" s="165">
        <f t="shared" si="13"/>
        <v>78.11</v>
      </c>
      <c r="L106" s="165"/>
      <c r="M106" s="165"/>
      <c r="N106" s="165"/>
      <c r="O106" s="193">
        <f>+ROUND('[7]Шуш_3 эт и выше'!O106,2)</f>
        <v>0.77</v>
      </c>
      <c r="P106" s="194"/>
      <c r="Q106" s="194"/>
      <c r="R106" s="194"/>
      <c r="S106" s="195"/>
      <c r="T106" s="165">
        <f>ROUND(K106*O106,2)</f>
        <v>60.14</v>
      </c>
      <c r="U106" s="165"/>
      <c r="V106" s="165"/>
      <c r="W106" s="165"/>
      <c r="X106" s="165"/>
      <c r="Y106" s="49">
        <f>ROUND(T106*$AF$26,2)</f>
        <v>30.07</v>
      </c>
      <c r="Z106" s="50">
        <f t="shared" si="12"/>
        <v>90.21</v>
      </c>
      <c r="AF106" s="157">
        <f>Z106+Z107</f>
        <v>226.47</v>
      </c>
      <c r="AH106" s="15"/>
      <c r="AI106" s="159">
        <v>693.58</v>
      </c>
      <c r="AK106" s="161">
        <f>AF106/AI106</f>
        <v>0.327</v>
      </c>
    </row>
    <row r="107" spans="1:37" ht="12.75" customHeight="1" hidden="1">
      <c r="A107" s="132"/>
      <c r="B107" s="134"/>
      <c r="C107" s="202"/>
      <c r="D107" s="203"/>
      <c r="E107" s="203"/>
      <c r="F107" s="203"/>
      <c r="G107" s="204"/>
      <c r="H107" s="74" t="s">
        <v>10</v>
      </c>
      <c r="I107" s="163" t="s">
        <v>11</v>
      </c>
      <c r="J107" s="164"/>
      <c r="K107" s="165">
        <f t="shared" si="13"/>
        <v>2580.65</v>
      </c>
      <c r="L107" s="165"/>
      <c r="M107" s="165"/>
      <c r="N107" s="165"/>
      <c r="O107" s="166">
        <f>+'[7]Шуш_3 эт и выше'!O107</f>
        <v>0.0528</v>
      </c>
      <c r="P107" s="166"/>
      <c r="Q107" s="166"/>
      <c r="R107" s="166"/>
      <c r="S107" s="166"/>
      <c r="T107" s="165">
        <f>K107*O107</f>
        <v>136.26</v>
      </c>
      <c r="U107" s="165"/>
      <c r="V107" s="165"/>
      <c r="W107" s="165"/>
      <c r="X107" s="165"/>
      <c r="Y107" s="51">
        <v>0</v>
      </c>
      <c r="Z107" s="50">
        <f t="shared" si="12"/>
        <v>136.26</v>
      </c>
      <c r="AF107" s="158"/>
      <c r="AH107" s="15"/>
      <c r="AI107" s="160"/>
      <c r="AK107" s="162"/>
    </row>
    <row r="108" spans="1:37" ht="12.75" customHeight="1" hidden="1">
      <c r="A108" s="167" t="s">
        <v>7</v>
      </c>
      <c r="B108" s="131"/>
      <c r="C108" s="199" t="s">
        <v>87</v>
      </c>
      <c r="D108" s="200"/>
      <c r="E108" s="200"/>
      <c r="F108" s="200"/>
      <c r="G108" s="201"/>
      <c r="H108" s="74" t="s">
        <v>8</v>
      </c>
      <c r="I108" s="163" t="s">
        <v>9</v>
      </c>
      <c r="J108" s="164"/>
      <c r="K108" s="165">
        <f t="shared" si="13"/>
        <v>78.11</v>
      </c>
      <c r="L108" s="165"/>
      <c r="M108" s="165"/>
      <c r="N108" s="165"/>
      <c r="O108" s="193">
        <f>+ROUND('[7]Шуш_3 эт и выше'!O108,2)</f>
        <v>0.77</v>
      </c>
      <c r="P108" s="194"/>
      <c r="Q108" s="194"/>
      <c r="R108" s="194"/>
      <c r="S108" s="195"/>
      <c r="T108" s="165">
        <f>ROUND(K108*O108,2)</f>
        <v>60.14</v>
      </c>
      <c r="U108" s="165"/>
      <c r="V108" s="165"/>
      <c r="W108" s="165"/>
      <c r="X108" s="165"/>
      <c r="Y108" s="49">
        <f>ROUND(T108*$AF$26,2)</f>
        <v>30.07</v>
      </c>
      <c r="Z108" s="50">
        <f t="shared" si="12"/>
        <v>90.21</v>
      </c>
      <c r="AF108" s="157">
        <f>Z108+Z109</f>
        <v>216.4</v>
      </c>
      <c r="AH108" s="15"/>
      <c r="AI108" s="159">
        <v>693.58</v>
      </c>
      <c r="AK108" s="161">
        <f>AF108/AI108</f>
        <v>0.312</v>
      </c>
    </row>
    <row r="109" spans="1:37" ht="12.75" customHeight="1" hidden="1">
      <c r="A109" s="132"/>
      <c r="B109" s="134"/>
      <c r="C109" s="202"/>
      <c r="D109" s="203"/>
      <c r="E109" s="203"/>
      <c r="F109" s="203"/>
      <c r="G109" s="204"/>
      <c r="H109" s="74" t="s">
        <v>10</v>
      </c>
      <c r="I109" s="163" t="s">
        <v>11</v>
      </c>
      <c r="J109" s="164"/>
      <c r="K109" s="165">
        <f t="shared" si="13"/>
        <v>2580.65</v>
      </c>
      <c r="L109" s="165"/>
      <c r="M109" s="165"/>
      <c r="N109" s="165"/>
      <c r="O109" s="166">
        <f>+'[7]Шуш_3 эт и выше'!O109</f>
        <v>0.0489</v>
      </c>
      <c r="P109" s="166"/>
      <c r="Q109" s="166"/>
      <c r="R109" s="166"/>
      <c r="S109" s="166"/>
      <c r="T109" s="165">
        <f>K109*O109</f>
        <v>126.19</v>
      </c>
      <c r="U109" s="165"/>
      <c r="V109" s="165"/>
      <c r="W109" s="165"/>
      <c r="X109" s="165"/>
      <c r="Y109" s="51">
        <v>0</v>
      </c>
      <c r="Z109" s="50">
        <f t="shared" si="12"/>
        <v>126.19</v>
      </c>
      <c r="AF109" s="158"/>
      <c r="AH109" s="15"/>
      <c r="AI109" s="160"/>
      <c r="AK109" s="162"/>
    </row>
    <row r="110" spans="4:34" ht="12.75" hidden="1">
      <c r="D110" s="61"/>
      <c r="E110" s="61"/>
      <c r="F110" s="61"/>
      <c r="G110" s="61"/>
      <c r="H110" s="61"/>
      <c r="I110" s="61"/>
      <c r="J110" s="61"/>
      <c r="AH110" s="15"/>
    </row>
    <row r="111" spans="1:32" s="24" customFormat="1" ht="29.25" customHeight="1" hidden="1">
      <c r="A111" s="174" t="s">
        <v>47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</row>
    <row r="112" spans="1:34" ht="51" customHeight="1" hidden="1">
      <c r="A112" s="184" t="s">
        <v>4</v>
      </c>
      <c r="B112" s="185"/>
      <c r="C112" s="186" t="s">
        <v>28</v>
      </c>
      <c r="D112" s="187"/>
      <c r="E112" s="187"/>
      <c r="F112" s="187"/>
      <c r="G112" s="187"/>
      <c r="H112" s="188"/>
      <c r="I112" s="189" t="s">
        <v>5</v>
      </c>
      <c r="J112" s="189"/>
      <c r="K112" s="189" t="s">
        <v>29</v>
      </c>
      <c r="L112" s="189"/>
      <c r="M112" s="189"/>
      <c r="N112" s="189"/>
      <c r="O112" s="189" t="str">
        <f>+O100</f>
        <v>Норматив
 горячей воды
куб.м. ** Гкал/куб.м</v>
      </c>
      <c r="P112" s="189"/>
      <c r="Q112" s="189"/>
      <c r="R112" s="189"/>
      <c r="S112" s="189"/>
      <c r="T112" s="189" t="s">
        <v>77</v>
      </c>
      <c r="U112" s="189"/>
      <c r="V112" s="189"/>
      <c r="W112" s="189"/>
      <c r="X112" s="189"/>
      <c r="Y112" s="48" t="s">
        <v>78</v>
      </c>
      <c r="Z112" s="48" t="s">
        <v>79</v>
      </c>
      <c r="AH112" s="15"/>
    </row>
    <row r="113" spans="1:37" ht="12.75" customHeight="1" hidden="1">
      <c r="A113" s="176">
        <v>1</v>
      </c>
      <c r="B113" s="177"/>
      <c r="C113" s="176">
        <v>2</v>
      </c>
      <c r="D113" s="178"/>
      <c r="E113" s="178"/>
      <c r="F113" s="178"/>
      <c r="G113" s="178"/>
      <c r="H113" s="177"/>
      <c r="I113" s="179">
        <v>3</v>
      </c>
      <c r="J113" s="179"/>
      <c r="K113" s="179">
        <v>4</v>
      </c>
      <c r="L113" s="179"/>
      <c r="M113" s="179"/>
      <c r="N113" s="179"/>
      <c r="O113" s="179">
        <v>5</v>
      </c>
      <c r="P113" s="179"/>
      <c r="Q113" s="179"/>
      <c r="R113" s="179"/>
      <c r="S113" s="179"/>
      <c r="T113" s="180">
        <v>6</v>
      </c>
      <c r="U113" s="181"/>
      <c r="V113" s="181"/>
      <c r="W113" s="181"/>
      <c r="X113" s="182"/>
      <c r="Y113" s="45">
        <v>7</v>
      </c>
      <c r="Z113" s="45">
        <v>8</v>
      </c>
      <c r="AH113" s="15"/>
      <c r="AI113" s="14"/>
      <c r="AK113" s="14"/>
    </row>
    <row r="114" spans="1:37" ht="12.75" customHeight="1" hidden="1">
      <c r="A114" s="167" t="s">
        <v>7</v>
      </c>
      <c r="B114" s="131"/>
      <c r="C114" s="199" t="s">
        <v>84</v>
      </c>
      <c r="D114" s="200"/>
      <c r="E114" s="200"/>
      <c r="F114" s="200"/>
      <c r="G114" s="201"/>
      <c r="H114" s="74" t="s">
        <v>8</v>
      </c>
      <c r="I114" s="163" t="s">
        <v>9</v>
      </c>
      <c r="J114" s="164"/>
      <c r="K114" s="165">
        <f>K16</f>
        <v>78.11</v>
      </c>
      <c r="L114" s="165"/>
      <c r="M114" s="165"/>
      <c r="N114" s="165"/>
      <c r="O114" s="193">
        <f>+ROUND('[7]Шуш_3 эт и выше'!O114,2)</f>
        <v>1.24</v>
      </c>
      <c r="P114" s="194"/>
      <c r="Q114" s="194"/>
      <c r="R114" s="194"/>
      <c r="S114" s="195"/>
      <c r="T114" s="165">
        <f>ROUND(K114*O114,2)</f>
        <v>96.86</v>
      </c>
      <c r="U114" s="165"/>
      <c r="V114" s="165"/>
      <c r="W114" s="165"/>
      <c r="X114" s="165"/>
      <c r="Y114" s="49">
        <f>ROUND(T114*$AF$26,2)</f>
        <v>48.43</v>
      </c>
      <c r="Z114" s="50">
        <f aca="true" t="shared" si="14" ref="Z114:Z121">+T114+Y114</f>
        <v>145.29</v>
      </c>
      <c r="AF114" s="157">
        <f>Z114+Z115</f>
        <v>348.39</v>
      </c>
      <c r="AH114" s="15"/>
      <c r="AI114" s="159">
        <v>155.6</v>
      </c>
      <c r="AK114" s="161">
        <f>AF114/AI114</f>
        <v>2.239</v>
      </c>
    </row>
    <row r="115" spans="1:37" ht="12.75" customHeight="1" hidden="1">
      <c r="A115" s="132"/>
      <c r="B115" s="134"/>
      <c r="C115" s="202"/>
      <c r="D115" s="203"/>
      <c r="E115" s="203"/>
      <c r="F115" s="203"/>
      <c r="G115" s="204"/>
      <c r="H115" s="74" t="s">
        <v>10</v>
      </c>
      <c r="I115" s="163" t="s">
        <v>11</v>
      </c>
      <c r="J115" s="164"/>
      <c r="K115" s="165">
        <f>K17</f>
        <v>2580.65</v>
      </c>
      <c r="L115" s="165"/>
      <c r="M115" s="165"/>
      <c r="N115" s="165"/>
      <c r="O115" s="166">
        <f>+'[7]Шуш_3 эт и выше'!O115</f>
        <v>0.0787</v>
      </c>
      <c r="P115" s="166"/>
      <c r="Q115" s="166"/>
      <c r="R115" s="166"/>
      <c r="S115" s="166"/>
      <c r="T115" s="165">
        <f>K115*O115</f>
        <v>203.1</v>
      </c>
      <c r="U115" s="165"/>
      <c r="V115" s="165"/>
      <c r="W115" s="165"/>
      <c r="X115" s="165"/>
      <c r="Y115" s="51">
        <v>0</v>
      </c>
      <c r="Z115" s="50">
        <f t="shared" si="14"/>
        <v>203.1</v>
      </c>
      <c r="AF115" s="158"/>
      <c r="AH115" s="15"/>
      <c r="AI115" s="160"/>
      <c r="AK115" s="162"/>
    </row>
    <row r="116" spans="1:37" ht="12.75" customHeight="1" hidden="1">
      <c r="A116" s="167" t="s">
        <v>7</v>
      </c>
      <c r="B116" s="131"/>
      <c r="C116" s="199" t="s">
        <v>85</v>
      </c>
      <c r="D116" s="200"/>
      <c r="E116" s="200"/>
      <c r="F116" s="200"/>
      <c r="G116" s="201"/>
      <c r="H116" s="74" t="s">
        <v>8</v>
      </c>
      <c r="I116" s="163" t="s">
        <v>9</v>
      </c>
      <c r="J116" s="164"/>
      <c r="K116" s="165">
        <f aca="true" t="shared" si="15" ref="K116:K121">K66</f>
        <v>78.11</v>
      </c>
      <c r="L116" s="165"/>
      <c r="M116" s="165"/>
      <c r="N116" s="165"/>
      <c r="O116" s="193">
        <f>+ROUND('[7]Шуш_3 эт и выше'!O116,2)</f>
        <v>1.24</v>
      </c>
      <c r="P116" s="194"/>
      <c r="Q116" s="194"/>
      <c r="R116" s="194"/>
      <c r="S116" s="195"/>
      <c r="T116" s="165">
        <f>ROUND(K116*O116,2)</f>
        <v>96.86</v>
      </c>
      <c r="U116" s="165"/>
      <c r="V116" s="165"/>
      <c r="W116" s="165"/>
      <c r="X116" s="165"/>
      <c r="Y116" s="49">
        <f>ROUND(T116*$AF$26,2)</f>
        <v>48.43</v>
      </c>
      <c r="Z116" s="50">
        <f t="shared" si="14"/>
        <v>145.29</v>
      </c>
      <c r="AF116" s="157">
        <f>Z116+Z117</f>
        <v>145.29</v>
      </c>
      <c r="AH116" s="15"/>
      <c r="AI116" s="159">
        <v>693.58</v>
      </c>
      <c r="AK116" s="161">
        <f>AF116/AI116</f>
        <v>0.209</v>
      </c>
    </row>
    <row r="117" spans="1:37" ht="12.75" customHeight="1" hidden="1">
      <c r="A117" s="132"/>
      <c r="B117" s="134"/>
      <c r="C117" s="202"/>
      <c r="D117" s="203"/>
      <c r="E117" s="203"/>
      <c r="F117" s="203"/>
      <c r="G117" s="204"/>
      <c r="H117" s="74" t="s">
        <v>10</v>
      </c>
      <c r="I117" s="163" t="s">
        <v>11</v>
      </c>
      <c r="J117" s="164"/>
      <c r="K117" s="165">
        <f t="shared" si="15"/>
        <v>2580.65</v>
      </c>
      <c r="L117" s="165"/>
      <c r="M117" s="165"/>
      <c r="N117" s="165"/>
      <c r="O117" s="166">
        <f>+'[7]Шуш_3 эт и выше'!O117</f>
        <v>0</v>
      </c>
      <c r="P117" s="166"/>
      <c r="Q117" s="166"/>
      <c r="R117" s="166"/>
      <c r="S117" s="166"/>
      <c r="T117" s="165">
        <f>K117*O117</f>
        <v>0</v>
      </c>
      <c r="U117" s="165"/>
      <c r="V117" s="165"/>
      <c r="W117" s="165"/>
      <c r="X117" s="165"/>
      <c r="Y117" s="51">
        <v>0</v>
      </c>
      <c r="Z117" s="50">
        <f t="shared" si="14"/>
        <v>0</v>
      </c>
      <c r="AF117" s="158"/>
      <c r="AH117" s="15"/>
      <c r="AI117" s="160"/>
      <c r="AK117" s="162"/>
    </row>
    <row r="118" spans="1:37" ht="12.75" customHeight="1" hidden="1">
      <c r="A118" s="167" t="s">
        <v>7</v>
      </c>
      <c r="B118" s="131"/>
      <c r="C118" s="199" t="s">
        <v>86</v>
      </c>
      <c r="D118" s="200"/>
      <c r="E118" s="200"/>
      <c r="F118" s="200"/>
      <c r="G118" s="201"/>
      <c r="H118" s="74" t="s">
        <v>8</v>
      </c>
      <c r="I118" s="163" t="s">
        <v>9</v>
      </c>
      <c r="J118" s="164"/>
      <c r="K118" s="165">
        <f t="shared" si="15"/>
        <v>78.11</v>
      </c>
      <c r="L118" s="165"/>
      <c r="M118" s="165"/>
      <c r="N118" s="165"/>
      <c r="O118" s="193">
        <f>+ROUND('[7]Шуш_3 эт и выше'!O118,2)</f>
        <v>1.24</v>
      </c>
      <c r="P118" s="194"/>
      <c r="Q118" s="194"/>
      <c r="R118" s="194"/>
      <c r="S118" s="195"/>
      <c r="T118" s="165">
        <f>ROUND(K118*O118,2)</f>
        <v>96.86</v>
      </c>
      <c r="U118" s="165"/>
      <c r="V118" s="165"/>
      <c r="W118" s="165"/>
      <c r="X118" s="165"/>
      <c r="Y118" s="49">
        <f>ROUND(T118*$AF$26,2)</f>
        <v>48.43</v>
      </c>
      <c r="Z118" s="50">
        <f t="shared" si="14"/>
        <v>145.29</v>
      </c>
      <c r="AF118" s="157">
        <f>Z118+Z119</f>
        <v>364.9</v>
      </c>
      <c r="AH118" s="15"/>
      <c r="AI118" s="159">
        <v>693.58</v>
      </c>
      <c r="AK118" s="161">
        <f>AF118/AI118</f>
        <v>0.526</v>
      </c>
    </row>
    <row r="119" spans="1:37" ht="12.75" customHeight="1" hidden="1">
      <c r="A119" s="132"/>
      <c r="B119" s="134"/>
      <c r="C119" s="202"/>
      <c r="D119" s="203"/>
      <c r="E119" s="203"/>
      <c r="F119" s="203"/>
      <c r="G119" s="204"/>
      <c r="H119" s="74" t="s">
        <v>10</v>
      </c>
      <c r="I119" s="163" t="s">
        <v>11</v>
      </c>
      <c r="J119" s="164"/>
      <c r="K119" s="165">
        <f t="shared" si="15"/>
        <v>2580.65</v>
      </c>
      <c r="L119" s="165"/>
      <c r="M119" s="165"/>
      <c r="N119" s="165"/>
      <c r="O119" s="166">
        <f>+'[7]Шуш_3 эт и выше'!O119</f>
        <v>0.0851</v>
      </c>
      <c r="P119" s="166"/>
      <c r="Q119" s="166"/>
      <c r="R119" s="166"/>
      <c r="S119" s="166"/>
      <c r="T119" s="165">
        <f>K119*O119</f>
        <v>219.61</v>
      </c>
      <c r="U119" s="165"/>
      <c r="V119" s="165"/>
      <c r="W119" s="165"/>
      <c r="X119" s="165"/>
      <c r="Y119" s="51">
        <v>0</v>
      </c>
      <c r="Z119" s="50">
        <f t="shared" si="14"/>
        <v>219.61</v>
      </c>
      <c r="AF119" s="158"/>
      <c r="AH119" s="15"/>
      <c r="AI119" s="160"/>
      <c r="AK119" s="162"/>
    </row>
    <row r="120" spans="1:37" ht="12.75" customHeight="1" hidden="1">
      <c r="A120" s="167" t="s">
        <v>7</v>
      </c>
      <c r="B120" s="131"/>
      <c r="C120" s="199" t="s">
        <v>87</v>
      </c>
      <c r="D120" s="200"/>
      <c r="E120" s="200"/>
      <c r="F120" s="200"/>
      <c r="G120" s="201"/>
      <c r="H120" s="74" t="s">
        <v>8</v>
      </c>
      <c r="I120" s="163" t="s">
        <v>9</v>
      </c>
      <c r="J120" s="164"/>
      <c r="K120" s="165">
        <f t="shared" si="15"/>
        <v>78.11</v>
      </c>
      <c r="L120" s="165"/>
      <c r="M120" s="165"/>
      <c r="N120" s="165"/>
      <c r="O120" s="193">
        <f>+ROUND('[7]Шуш_3 эт и выше'!O120,2)</f>
        <v>1.24</v>
      </c>
      <c r="P120" s="194"/>
      <c r="Q120" s="194"/>
      <c r="R120" s="194"/>
      <c r="S120" s="195"/>
      <c r="T120" s="165">
        <f>ROUND(K120*O120,2)</f>
        <v>96.86</v>
      </c>
      <c r="U120" s="165"/>
      <c r="V120" s="165"/>
      <c r="W120" s="165"/>
      <c r="X120" s="165"/>
      <c r="Y120" s="49">
        <f>ROUND(T120*$AF$26,2)</f>
        <v>48.43</v>
      </c>
      <c r="Z120" s="50">
        <f t="shared" si="14"/>
        <v>145.29</v>
      </c>
      <c r="AF120" s="157">
        <f>Z120+Z121</f>
        <v>348.39</v>
      </c>
      <c r="AH120" s="15"/>
      <c r="AI120" s="159">
        <v>693.58</v>
      </c>
      <c r="AK120" s="161">
        <f>AF120/AI120</f>
        <v>0.502</v>
      </c>
    </row>
    <row r="121" spans="1:37" ht="12.75" customHeight="1" hidden="1">
      <c r="A121" s="132"/>
      <c r="B121" s="134"/>
      <c r="C121" s="202"/>
      <c r="D121" s="203"/>
      <c r="E121" s="203"/>
      <c r="F121" s="203"/>
      <c r="G121" s="204"/>
      <c r="H121" s="74" t="s">
        <v>10</v>
      </c>
      <c r="I121" s="163" t="s">
        <v>11</v>
      </c>
      <c r="J121" s="164"/>
      <c r="K121" s="165">
        <f t="shared" si="15"/>
        <v>2580.65</v>
      </c>
      <c r="L121" s="165"/>
      <c r="M121" s="165"/>
      <c r="N121" s="165"/>
      <c r="O121" s="166">
        <f>+'[7]Шуш_3 эт и выше'!O121</f>
        <v>0.0787</v>
      </c>
      <c r="P121" s="166"/>
      <c r="Q121" s="166"/>
      <c r="R121" s="166"/>
      <c r="S121" s="166"/>
      <c r="T121" s="165">
        <f>K121*O121</f>
        <v>203.1</v>
      </c>
      <c r="U121" s="165"/>
      <c r="V121" s="165"/>
      <c r="W121" s="165"/>
      <c r="X121" s="165"/>
      <c r="Y121" s="51">
        <v>0</v>
      </c>
      <c r="Z121" s="50">
        <f t="shared" si="14"/>
        <v>203.1</v>
      </c>
      <c r="AF121" s="158"/>
      <c r="AH121" s="15"/>
      <c r="AI121" s="160"/>
      <c r="AK121" s="162"/>
    </row>
    <row r="122" spans="4:34" ht="12.75" hidden="1">
      <c r="D122" s="61"/>
      <c r="E122" s="61"/>
      <c r="F122" s="61"/>
      <c r="G122" s="61"/>
      <c r="H122" s="61"/>
      <c r="I122" s="61"/>
      <c r="J122" s="61"/>
      <c r="AH122" s="15"/>
    </row>
    <row r="123" spans="1:32" s="24" customFormat="1" ht="26.25" customHeight="1">
      <c r="A123" s="174" t="s">
        <v>48</v>
      </c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</row>
    <row r="124" spans="1:34" ht="51" customHeight="1" hidden="1">
      <c r="A124" s="184" t="s">
        <v>4</v>
      </c>
      <c r="B124" s="185"/>
      <c r="C124" s="186" t="s">
        <v>28</v>
      </c>
      <c r="D124" s="187"/>
      <c r="E124" s="187"/>
      <c r="F124" s="187"/>
      <c r="G124" s="187"/>
      <c r="H124" s="188"/>
      <c r="I124" s="189" t="s">
        <v>5</v>
      </c>
      <c r="J124" s="189"/>
      <c r="K124" s="189" t="s">
        <v>29</v>
      </c>
      <c r="L124" s="189"/>
      <c r="M124" s="189"/>
      <c r="N124" s="189"/>
      <c r="O124" s="189" t="str">
        <f>+O112</f>
        <v>Норматив
 горячей воды
куб.м. ** Гкал/куб.м</v>
      </c>
      <c r="P124" s="189"/>
      <c r="Q124" s="189"/>
      <c r="R124" s="189"/>
      <c r="S124" s="189"/>
      <c r="T124" s="189" t="s">
        <v>77</v>
      </c>
      <c r="U124" s="189"/>
      <c r="V124" s="189"/>
      <c r="W124" s="189"/>
      <c r="X124" s="189"/>
      <c r="Y124" s="48" t="s">
        <v>78</v>
      </c>
      <c r="Z124" s="48" t="s">
        <v>79</v>
      </c>
      <c r="AH124" s="15"/>
    </row>
    <row r="125" spans="1:37" ht="12.75" customHeight="1" hidden="1">
      <c r="A125" s="176">
        <v>1</v>
      </c>
      <c r="B125" s="177"/>
      <c r="C125" s="176">
        <v>2</v>
      </c>
      <c r="D125" s="178"/>
      <c r="E125" s="178"/>
      <c r="F125" s="178"/>
      <c r="G125" s="178"/>
      <c r="H125" s="177"/>
      <c r="I125" s="179">
        <v>3</v>
      </c>
      <c r="J125" s="179"/>
      <c r="K125" s="179">
        <v>4</v>
      </c>
      <c r="L125" s="179"/>
      <c r="M125" s="179"/>
      <c r="N125" s="179"/>
      <c r="O125" s="179">
        <v>5</v>
      </c>
      <c r="P125" s="179"/>
      <c r="Q125" s="179"/>
      <c r="R125" s="179"/>
      <c r="S125" s="179"/>
      <c r="T125" s="180">
        <v>6</v>
      </c>
      <c r="U125" s="181"/>
      <c r="V125" s="181"/>
      <c r="W125" s="181"/>
      <c r="X125" s="182"/>
      <c r="Y125" s="45">
        <v>7</v>
      </c>
      <c r="Z125" s="45">
        <v>8</v>
      </c>
      <c r="AH125" s="15"/>
      <c r="AI125" s="14"/>
      <c r="AK125" s="14"/>
    </row>
    <row r="126" spans="1:37" ht="12.75" customHeight="1" hidden="1">
      <c r="A126" s="167" t="s">
        <v>7</v>
      </c>
      <c r="B126" s="131"/>
      <c r="C126" s="199" t="s">
        <v>84</v>
      </c>
      <c r="D126" s="200"/>
      <c r="E126" s="200"/>
      <c r="F126" s="200"/>
      <c r="G126" s="201"/>
      <c r="H126" s="74" t="s">
        <v>8</v>
      </c>
      <c r="I126" s="163" t="s">
        <v>9</v>
      </c>
      <c r="J126" s="164"/>
      <c r="K126" s="165">
        <f>K16</f>
        <v>78.11</v>
      </c>
      <c r="L126" s="165"/>
      <c r="M126" s="165"/>
      <c r="N126" s="165"/>
      <c r="O126" s="193">
        <f>+ROUND('[7]Шуш_3 эт и выше'!O126,2)</f>
        <v>0.55</v>
      </c>
      <c r="P126" s="194"/>
      <c r="Q126" s="194"/>
      <c r="R126" s="194"/>
      <c r="S126" s="195"/>
      <c r="T126" s="165">
        <f>ROUND(K126*O126,2)</f>
        <v>42.96</v>
      </c>
      <c r="U126" s="165"/>
      <c r="V126" s="165"/>
      <c r="W126" s="165"/>
      <c r="X126" s="165"/>
      <c r="Y126" s="49">
        <f>ROUND(T126*$AF$26,2)</f>
        <v>21.48</v>
      </c>
      <c r="Z126" s="50">
        <f aca="true" t="shared" si="16" ref="Z126:Z133">+T126+Y126</f>
        <v>64.44</v>
      </c>
      <c r="AF126" s="157">
        <f>Z126+Z127</f>
        <v>154.5</v>
      </c>
      <c r="AH126" s="15"/>
      <c r="AI126" s="159">
        <v>155.6</v>
      </c>
      <c r="AK126" s="161">
        <f>AF126/AI126</f>
        <v>0.993</v>
      </c>
    </row>
    <row r="127" spans="1:37" ht="12.75" customHeight="1" hidden="1">
      <c r="A127" s="132"/>
      <c r="B127" s="134"/>
      <c r="C127" s="202"/>
      <c r="D127" s="203"/>
      <c r="E127" s="203"/>
      <c r="F127" s="203"/>
      <c r="G127" s="204"/>
      <c r="H127" s="74" t="s">
        <v>10</v>
      </c>
      <c r="I127" s="163" t="s">
        <v>11</v>
      </c>
      <c r="J127" s="164"/>
      <c r="K127" s="165">
        <f>K17</f>
        <v>2580.65</v>
      </c>
      <c r="L127" s="165"/>
      <c r="M127" s="165"/>
      <c r="N127" s="165"/>
      <c r="O127" s="166">
        <f>+'[7]Шуш_3 эт и выше'!O127</f>
        <v>0.0349</v>
      </c>
      <c r="P127" s="166"/>
      <c r="Q127" s="166"/>
      <c r="R127" s="166"/>
      <c r="S127" s="166"/>
      <c r="T127" s="165">
        <f>K127*O127</f>
        <v>90.06</v>
      </c>
      <c r="U127" s="165"/>
      <c r="V127" s="165"/>
      <c r="W127" s="165"/>
      <c r="X127" s="165"/>
      <c r="Y127" s="51">
        <v>0</v>
      </c>
      <c r="Z127" s="50">
        <f t="shared" si="16"/>
        <v>90.06</v>
      </c>
      <c r="AF127" s="158"/>
      <c r="AH127" s="15"/>
      <c r="AI127" s="160"/>
      <c r="AK127" s="162"/>
    </row>
    <row r="128" spans="1:37" ht="12.75" customHeight="1" hidden="1">
      <c r="A128" s="167" t="s">
        <v>7</v>
      </c>
      <c r="B128" s="131"/>
      <c r="C128" s="199" t="s">
        <v>85</v>
      </c>
      <c r="D128" s="200"/>
      <c r="E128" s="200"/>
      <c r="F128" s="200"/>
      <c r="G128" s="201"/>
      <c r="H128" s="74" t="s">
        <v>8</v>
      </c>
      <c r="I128" s="163" t="s">
        <v>9</v>
      </c>
      <c r="J128" s="164"/>
      <c r="K128" s="165">
        <f aca="true" t="shared" si="17" ref="K128:K133">K78</f>
        <v>78.11</v>
      </c>
      <c r="L128" s="165"/>
      <c r="M128" s="165"/>
      <c r="N128" s="165"/>
      <c r="O128" s="193">
        <f>+ROUND('[7]Шуш_3 эт и выше'!O128,2)</f>
        <v>0.55</v>
      </c>
      <c r="P128" s="194"/>
      <c r="Q128" s="194"/>
      <c r="R128" s="194"/>
      <c r="S128" s="195"/>
      <c r="T128" s="165">
        <f>ROUND(K128*O128,2)</f>
        <v>42.96</v>
      </c>
      <c r="U128" s="165"/>
      <c r="V128" s="165"/>
      <c r="W128" s="165"/>
      <c r="X128" s="165"/>
      <c r="Y128" s="49">
        <f>ROUND(T128*$AF$26,2)</f>
        <v>21.48</v>
      </c>
      <c r="Z128" s="50">
        <f t="shared" si="16"/>
        <v>64.44</v>
      </c>
      <c r="AF128" s="157">
        <f>Z128+Z129</f>
        <v>64.44</v>
      </c>
      <c r="AH128" s="15"/>
      <c r="AI128" s="159">
        <v>693.58</v>
      </c>
      <c r="AK128" s="161">
        <f>AF128/AI128</f>
        <v>0.093</v>
      </c>
    </row>
    <row r="129" spans="1:37" ht="12.75" customHeight="1" hidden="1">
      <c r="A129" s="132"/>
      <c r="B129" s="134"/>
      <c r="C129" s="202"/>
      <c r="D129" s="203"/>
      <c r="E129" s="203"/>
      <c r="F129" s="203"/>
      <c r="G129" s="204"/>
      <c r="H129" s="74" t="s">
        <v>10</v>
      </c>
      <c r="I129" s="163" t="s">
        <v>11</v>
      </c>
      <c r="J129" s="164"/>
      <c r="K129" s="165">
        <f t="shared" si="17"/>
        <v>2580.65</v>
      </c>
      <c r="L129" s="165"/>
      <c r="M129" s="165"/>
      <c r="N129" s="165"/>
      <c r="O129" s="166">
        <f>+'[7]Шуш_3 эт и выше'!O129</f>
        <v>0</v>
      </c>
      <c r="P129" s="166"/>
      <c r="Q129" s="166"/>
      <c r="R129" s="166"/>
      <c r="S129" s="166"/>
      <c r="T129" s="165">
        <f>K129*O129</f>
        <v>0</v>
      </c>
      <c r="U129" s="165"/>
      <c r="V129" s="165"/>
      <c r="W129" s="165"/>
      <c r="X129" s="165"/>
      <c r="Y129" s="51">
        <v>0</v>
      </c>
      <c r="Z129" s="50">
        <f t="shared" si="16"/>
        <v>0</v>
      </c>
      <c r="AF129" s="158"/>
      <c r="AH129" s="15"/>
      <c r="AI129" s="160"/>
      <c r="AK129" s="162"/>
    </row>
    <row r="130" spans="1:37" ht="12.75" customHeight="1">
      <c r="A130" s="167" t="s">
        <v>7</v>
      </c>
      <c r="B130" s="131"/>
      <c r="C130" s="199" t="s">
        <v>86</v>
      </c>
      <c r="D130" s="200"/>
      <c r="E130" s="200"/>
      <c r="F130" s="200"/>
      <c r="G130" s="201"/>
      <c r="H130" s="74" t="s">
        <v>8</v>
      </c>
      <c r="I130" s="163" t="s">
        <v>9</v>
      </c>
      <c r="J130" s="164"/>
      <c r="K130" s="165">
        <f t="shared" si="17"/>
        <v>78.11</v>
      </c>
      <c r="L130" s="165"/>
      <c r="M130" s="165"/>
      <c r="N130" s="165"/>
      <c r="O130" s="190">
        <f>+ROUND('[7]Шуш_3 эт и выше'!O130,2)</f>
        <v>0.55</v>
      </c>
      <c r="P130" s="191"/>
      <c r="Q130" s="191"/>
      <c r="R130" s="191"/>
      <c r="S130" s="192"/>
      <c r="T130" s="165">
        <f>ROUND(K130*O130,2)</f>
        <v>42.96</v>
      </c>
      <c r="U130" s="165"/>
      <c r="V130" s="165"/>
      <c r="W130" s="165"/>
      <c r="X130" s="165"/>
      <c r="Y130" s="49">
        <f>ROUND(T130*$AF$26,2)</f>
        <v>21.48</v>
      </c>
      <c r="Z130" s="83">
        <f t="shared" si="16"/>
        <v>64.44</v>
      </c>
      <c r="AF130" s="157">
        <f>Z130+Z131</f>
        <v>161.73</v>
      </c>
      <c r="AH130" s="15"/>
      <c r="AI130" s="159">
        <v>693.58</v>
      </c>
      <c r="AK130" s="161">
        <f>AF130/AI130</f>
        <v>0.233</v>
      </c>
    </row>
    <row r="131" spans="1:37" ht="12.75" customHeight="1">
      <c r="A131" s="132"/>
      <c r="B131" s="134"/>
      <c r="C131" s="202"/>
      <c r="D131" s="203"/>
      <c r="E131" s="203"/>
      <c r="F131" s="203"/>
      <c r="G131" s="204"/>
      <c r="H131" s="74" t="s">
        <v>10</v>
      </c>
      <c r="I131" s="163" t="s">
        <v>11</v>
      </c>
      <c r="J131" s="164"/>
      <c r="K131" s="165">
        <f t="shared" si="17"/>
        <v>2580.65</v>
      </c>
      <c r="L131" s="165"/>
      <c r="M131" s="165"/>
      <c r="N131" s="165"/>
      <c r="O131" s="166">
        <f>+'[7]Шуш_3 эт и выше'!O131</f>
        <v>0.0377</v>
      </c>
      <c r="P131" s="166"/>
      <c r="Q131" s="166"/>
      <c r="R131" s="166"/>
      <c r="S131" s="166"/>
      <c r="T131" s="165">
        <f>K131*O131</f>
        <v>97.29</v>
      </c>
      <c r="U131" s="165"/>
      <c r="V131" s="165"/>
      <c r="W131" s="165"/>
      <c r="X131" s="165"/>
      <c r="Y131" s="51">
        <v>0</v>
      </c>
      <c r="Z131" s="83">
        <f t="shared" si="16"/>
        <v>97.29</v>
      </c>
      <c r="AF131" s="158"/>
      <c r="AH131" s="15"/>
      <c r="AI131" s="160"/>
      <c r="AK131" s="162"/>
    </row>
    <row r="132" spans="1:37" ht="12.75" customHeight="1">
      <c r="A132" s="167" t="s">
        <v>7</v>
      </c>
      <c r="B132" s="131"/>
      <c r="C132" s="199" t="s">
        <v>87</v>
      </c>
      <c r="D132" s="200"/>
      <c r="E132" s="200"/>
      <c r="F132" s="200"/>
      <c r="G132" s="201"/>
      <c r="H132" s="74" t="s">
        <v>8</v>
      </c>
      <c r="I132" s="163" t="s">
        <v>9</v>
      </c>
      <c r="J132" s="164"/>
      <c r="K132" s="165">
        <f t="shared" si="17"/>
        <v>78.11</v>
      </c>
      <c r="L132" s="165"/>
      <c r="M132" s="165"/>
      <c r="N132" s="165"/>
      <c r="O132" s="190">
        <f>+ROUND('[7]Шуш_3 эт и выше'!O132,2)</f>
        <v>0.55</v>
      </c>
      <c r="P132" s="191"/>
      <c r="Q132" s="191"/>
      <c r="R132" s="191"/>
      <c r="S132" s="192"/>
      <c r="T132" s="165">
        <f>ROUND(K132*O132,2)</f>
        <v>42.96</v>
      </c>
      <c r="U132" s="165"/>
      <c r="V132" s="165"/>
      <c r="W132" s="165"/>
      <c r="X132" s="165"/>
      <c r="Y132" s="49">
        <f>ROUND(T132*$AF$26,2)</f>
        <v>21.48</v>
      </c>
      <c r="Z132" s="83">
        <f t="shared" si="16"/>
        <v>64.44</v>
      </c>
      <c r="AF132" s="157">
        <f>Z132+Z133</f>
        <v>154.5</v>
      </c>
      <c r="AH132" s="15"/>
      <c r="AI132" s="159">
        <v>693.58</v>
      </c>
      <c r="AK132" s="161">
        <f>AF132/AI132</f>
        <v>0.223</v>
      </c>
    </row>
    <row r="133" spans="1:37" ht="12.75" customHeight="1">
      <c r="A133" s="132"/>
      <c r="B133" s="134"/>
      <c r="C133" s="202"/>
      <c r="D133" s="203"/>
      <c r="E133" s="203"/>
      <c r="F133" s="203"/>
      <c r="G133" s="204"/>
      <c r="H133" s="74" t="s">
        <v>10</v>
      </c>
      <c r="I133" s="163" t="s">
        <v>11</v>
      </c>
      <c r="J133" s="164"/>
      <c r="K133" s="165">
        <f t="shared" si="17"/>
        <v>2580.65</v>
      </c>
      <c r="L133" s="165"/>
      <c r="M133" s="165"/>
      <c r="N133" s="165"/>
      <c r="O133" s="166">
        <f>+'[7]Шуш_3 эт и выше'!O133</f>
        <v>0.0349</v>
      </c>
      <c r="P133" s="166"/>
      <c r="Q133" s="166"/>
      <c r="R133" s="166"/>
      <c r="S133" s="166"/>
      <c r="T133" s="165">
        <f>K133*O133</f>
        <v>90.06</v>
      </c>
      <c r="U133" s="165"/>
      <c r="V133" s="165"/>
      <c r="W133" s="165"/>
      <c r="X133" s="165"/>
      <c r="Y133" s="51">
        <v>0</v>
      </c>
      <c r="Z133" s="83">
        <f t="shared" si="16"/>
        <v>90.06</v>
      </c>
      <c r="AF133" s="158"/>
      <c r="AH133" s="15"/>
      <c r="AI133" s="160"/>
      <c r="AK133" s="162"/>
    </row>
    <row r="134" spans="4:34" ht="12.75" hidden="1">
      <c r="D134" s="61"/>
      <c r="E134" s="61"/>
      <c r="F134" s="61"/>
      <c r="G134" s="61"/>
      <c r="H134" s="61"/>
      <c r="I134" s="61"/>
      <c r="J134" s="61"/>
      <c r="AH134" s="15"/>
    </row>
    <row r="135" spans="1:32" s="24" customFormat="1" ht="29.25" customHeight="1">
      <c r="A135" s="174" t="s">
        <v>49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</row>
    <row r="136" spans="1:34" ht="51" customHeight="1" hidden="1">
      <c r="A136" s="184" t="s">
        <v>4</v>
      </c>
      <c r="B136" s="185"/>
      <c r="C136" s="186" t="s">
        <v>28</v>
      </c>
      <c r="D136" s="187"/>
      <c r="E136" s="187"/>
      <c r="F136" s="187"/>
      <c r="G136" s="187"/>
      <c r="H136" s="188"/>
      <c r="I136" s="189" t="s">
        <v>5</v>
      </c>
      <c r="J136" s="189"/>
      <c r="K136" s="189" t="s">
        <v>29</v>
      </c>
      <c r="L136" s="189"/>
      <c r="M136" s="189"/>
      <c r="N136" s="189"/>
      <c r="O136" s="189" t="str">
        <f>+O124</f>
        <v>Норматив
 горячей воды
куб.м. ** Гкал/куб.м</v>
      </c>
      <c r="P136" s="189"/>
      <c r="Q136" s="189"/>
      <c r="R136" s="189"/>
      <c r="S136" s="189"/>
      <c r="T136" s="189" t="s">
        <v>77</v>
      </c>
      <c r="U136" s="189"/>
      <c r="V136" s="189"/>
      <c r="W136" s="189"/>
      <c r="X136" s="189"/>
      <c r="Y136" s="48" t="s">
        <v>78</v>
      </c>
      <c r="Z136" s="48" t="s">
        <v>79</v>
      </c>
      <c r="AH136" s="15"/>
    </row>
    <row r="137" spans="1:37" ht="12.75" customHeight="1" hidden="1">
      <c r="A137" s="176">
        <v>1</v>
      </c>
      <c r="B137" s="177"/>
      <c r="C137" s="176">
        <v>2</v>
      </c>
      <c r="D137" s="178"/>
      <c r="E137" s="178"/>
      <c r="F137" s="178"/>
      <c r="G137" s="178"/>
      <c r="H137" s="177"/>
      <c r="I137" s="179">
        <v>3</v>
      </c>
      <c r="J137" s="179"/>
      <c r="K137" s="179">
        <v>4</v>
      </c>
      <c r="L137" s="179"/>
      <c r="M137" s="179"/>
      <c r="N137" s="179"/>
      <c r="O137" s="179">
        <v>5</v>
      </c>
      <c r="P137" s="179"/>
      <c r="Q137" s="179"/>
      <c r="R137" s="179"/>
      <c r="S137" s="179"/>
      <c r="T137" s="180">
        <v>6</v>
      </c>
      <c r="U137" s="181"/>
      <c r="V137" s="181"/>
      <c r="W137" s="181"/>
      <c r="X137" s="182"/>
      <c r="Y137" s="45">
        <v>7</v>
      </c>
      <c r="Z137" s="45">
        <v>8</v>
      </c>
      <c r="AH137" s="15"/>
      <c r="AI137" s="14"/>
      <c r="AK137" s="14"/>
    </row>
    <row r="138" spans="1:37" ht="12.75" customHeight="1" hidden="1">
      <c r="A138" s="167" t="s">
        <v>7</v>
      </c>
      <c r="B138" s="131"/>
      <c r="C138" s="199" t="s">
        <v>84</v>
      </c>
      <c r="D138" s="200"/>
      <c r="E138" s="200"/>
      <c r="F138" s="200"/>
      <c r="G138" s="201"/>
      <c r="H138" s="74" t="s">
        <v>8</v>
      </c>
      <c r="I138" s="163" t="s">
        <v>9</v>
      </c>
      <c r="J138" s="164"/>
      <c r="K138" s="165">
        <f>K16</f>
        <v>78.11</v>
      </c>
      <c r="L138" s="165"/>
      <c r="M138" s="165"/>
      <c r="N138" s="165"/>
      <c r="O138" s="193">
        <f>+ROUND('[7]Шуш_3 эт и выше'!O138,2)</f>
        <v>1.91</v>
      </c>
      <c r="P138" s="194"/>
      <c r="Q138" s="194"/>
      <c r="R138" s="194"/>
      <c r="S138" s="195"/>
      <c r="T138" s="165">
        <f>ROUND(K138*O138,2)</f>
        <v>149.19</v>
      </c>
      <c r="U138" s="165"/>
      <c r="V138" s="165"/>
      <c r="W138" s="165"/>
      <c r="X138" s="165"/>
      <c r="Y138" s="49">
        <f>ROUND(T138*$AF$26,2)</f>
        <v>74.6</v>
      </c>
      <c r="Z138" s="50">
        <f aca="true" t="shared" si="18" ref="Z138:Z145">+T138+Y138</f>
        <v>223.79</v>
      </c>
      <c r="AF138" s="157">
        <f>Z138+Z139</f>
        <v>536.82</v>
      </c>
      <c r="AH138" s="15"/>
      <c r="AI138" s="159">
        <v>375.04</v>
      </c>
      <c r="AK138" s="161">
        <f>AF138/AI138</f>
        <v>1.431</v>
      </c>
    </row>
    <row r="139" spans="1:37" ht="12.75" customHeight="1" hidden="1">
      <c r="A139" s="132"/>
      <c r="B139" s="134"/>
      <c r="C139" s="202"/>
      <c r="D139" s="203"/>
      <c r="E139" s="203"/>
      <c r="F139" s="203"/>
      <c r="G139" s="204"/>
      <c r="H139" s="74" t="s">
        <v>10</v>
      </c>
      <c r="I139" s="163" t="s">
        <v>11</v>
      </c>
      <c r="J139" s="164"/>
      <c r="K139" s="165">
        <f>K17</f>
        <v>2580.65</v>
      </c>
      <c r="L139" s="165"/>
      <c r="M139" s="165"/>
      <c r="N139" s="165"/>
      <c r="O139" s="166">
        <f>+'[7]Шуш_3 эт и выше'!O139</f>
        <v>0.1213</v>
      </c>
      <c r="P139" s="166"/>
      <c r="Q139" s="166"/>
      <c r="R139" s="166"/>
      <c r="S139" s="166"/>
      <c r="T139" s="165">
        <f>K139*O139</f>
        <v>313.03</v>
      </c>
      <c r="U139" s="165"/>
      <c r="V139" s="165"/>
      <c r="W139" s="165"/>
      <c r="X139" s="165"/>
      <c r="Y139" s="51">
        <v>0</v>
      </c>
      <c r="Z139" s="50">
        <f t="shared" si="18"/>
        <v>313.03</v>
      </c>
      <c r="AF139" s="158"/>
      <c r="AH139" s="15"/>
      <c r="AI139" s="160"/>
      <c r="AK139" s="162"/>
    </row>
    <row r="140" spans="1:37" ht="12.75" customHeight="1" hidden="1">
      <c r="A140" s="167" t="s">
        <v>7</v>
      </c>
      <c r="B140" s="131"/>
      <c r="C140" s="199" t="s">
        <v>85</v>
      </c>
      <c r="D140" s="200"/>
      <c r="E140" s="200"/>
      <c r="F140" s="200"/>
      <c r="G140" s="201"/>
      <c r="H140" s="74" t="s">
        <v>8</v>
      </c>
      <c r="I140" s="163" t="s">
        <v>9</v>
      </c>
      <c r="J140" s="164"/>
      <c r="K140" s="165">
        <f aca="true" t="shared" si="19" ref="K140:K145">K90</f>
        <v>78.11</v>
      </c>
      <c r="L140" s="165"/>
      <c r="M140" s="165"/>
      <c r="N140" s="165"/>
      <c r="O140" s="193">
        <f>+ROUND('[7]Шуш_3 эт и выше'!O140,2)</f>
        <v>1.91</v>
      </c>
      <c r="P140" s="194"/>
      <c r="Q140" s="194"/>
      <c r="R140" s="194"/>
      <c r="S140" s="195"/>
      <c r="T140" s="165">
        <f>ROUND(K140*O140,2)</f>
        <v>149.19</v>
      </c>
      <c r="U140" s="165"/>
      <c r="V140" s="165"/>
      <c r="W140" s="165"/>
      <c r="X140" s="165"/>
      <c r="Y140" s="49">
        <f>ROUND(T140*$AF$26,2)</f>
        <v>74.6</v>
      </c>
      <c r="Z140" s="50">
        <f t="shared" si="18"/>
        <v>223.79</v>
      </c>
      <c r="AF140" s="157">
        <f>Z140+Z141</f>
        <v>223.79</v>
      </c>
      <c r="AH140" s="15"/>
      <c r="AI140" s="159">
        <v>693.58</v>
      </c>
      <c r="AK140" s="161">
        <f>AF140/AI140</f>
        <v>0.323</v>
      </c>
    </row>
    <row r="141" spans="1:37" ht="12.75" customHeight="1" hidden="1">
      <c r="A141" s="132"/>
      <c r="B141" s="134"/>
      <c r="C141" s="202"/>
      <c r="D141" s="203"/>
      <c r="E141" s="203"/>
      <c r="F141" s="203"/>
      <c r="G141" s="204"/>
      <c r="H141" s="74" t="s">
        <v>10</v>
      </c>
      <c r="I141" s="163" t="s">
        <v>11</v>
      </c>
      <c r="J141" s="164"/>
      <c r="K141" s="165">
        <f t="shared" si="19"/>
        <v>2580.65</v>
      </c>
      <c r="L141" s="165"/>
      <c r="M141" s="165"/>
      <c r="N141" s="165"/>
      <c r="O141" s="166">
        <f>+'[7]Шуш_3 эт и выше'!O141</f>
        <v>0</v>
      </c>
      <c r="P141" s="166"/>
      <c r="Q141" s="166"/>
      <c r="R141" s="166"/>
      <c r="S141" s="166"/>
      <c r="T141" s="165">
        <f>K141*O141</f>
        <v>0</v>
      </c>
      <c r="U141" s="165"/>
      <c r="V141" s="165"/>
      <c r="W141" s="165"/>
      <c r="X141" s="165"/>
      <c r="Y141" s="51">
        <v>0</v>
      </c>
      <c r="Z141" s="50">
        <f t="shared" si="18"/>
        <v>0</v>
      </c>
      <c r="AF141" s="158"/>
      <c r="AH141" s="15"/>
      <c r="AI141" s="160"/>
      <c r="AK141" s="162"/>
    </row>
    <row r="142" spans="1:37" ht="12.75" customHeight="1">
      <c r="A142" s="167" t="s">
        <v>7</v>
      </c>
      <c r="B142" s="131"/>
      <c r="C142" s="199" t="s">
        <v>86</v>
      </c>
      <c r="D142" s="200"/>
      <c r="E142" s="200"/>
      <c r="F142" s="200"/>
      <c r="G142" s="201"/>
      <c r="H142" s="74" t="s">
        <v>8</v>
      </c>
      <c r="I142" s="163" t="s">
        <v>9</v>
      </c>
      <c r="J142" s="164"/>
      <c r="K142" s="165">
        <f t="shared" si="19"/>
        <v>78.11</v>
      </c>
      <c r="L142" s="165"/>
      <c r="M142" s="165"/>
      <c r="N142" s="165"/>
      <c r="O142" s="190">
        <f>+ROUND('[7]Шуш_3 эт и выше'!O142,2)</f>
        <v>1.91</v>
      </c>
      <c r="P142" s="191"/>
      <c r="Q142" s="191"/>
      <c r="R142" s="191"/>
      <c r="S142" s="192"/>
      <c r="T142" s="165">
        <f>ROUND(K142*O142,2)</f>
        <v>149.19</v>
      </c>
      <c r="U142" s="165"/>
      <c r="V142" s="165"/>
      <c r="W142" s="165"/>
      <c r="X142" s="165"/>
      <c r="Y142" s="49">
        <f>ROUND(T142*$AF$26,2)</f>
        <v>74.6</v>
      </c>
      <c r="Z142" s="83">
        <f t="shared" si="18"/>
        <v>223.79</v>
      </c>
      <c r="AF142" s="157">
        <f>Z142+Z143</f>
        <v>561.86</v>
      </c>
      <c r="AH142" s="15"/>
      <c r="AI142" s="159">
        <v>693.58</v>
      </c>
      <c r="AK142" s="161">
        <f>AF142/AI142</f>
        <v>0.81</v>
      </c>
    </row>
    <row r="143" spans="1:37" ht="12.75" customHeight="1">
      <c r="A143" s="132"/>
      <c r="B143" s="134"/>
      <c r="C143" s="202"/>
      <c r="D143" s="203"/>
      <c r="E143" s="203"/>
      <c r="F143" s="203"/>
      <c r="G143" s="204"/>
      <c r="H143" s="74" t="s">
        <v>10</v>
      </c>
      <c r="I143" s="163" t="s">
        <v>11</v>
      </c>
      <c r="J143" s="164"/>
      <c r="K143" s="165">
        <f t="shared" si="19"/>
        <v>2580.65</v>
      </c>
      <c r="L143" s="165"/>
      <c r="M143" s="165"/>
      <c r="N143" s="165"/>
      <c r="O143" s="166">
        <f>+'[7]Шуш_3 эт и выше'!O143</f>
        <v>0.131</v>
      </c>
      <c r="P143" s="166"/>
      <c r="Q143" s="166"/>
      <c r="R143" s="166"/>
      <c r="S143" s="166"/>
      <c r="T143" s="165">
        <f>K143*O143</f>
        <v>338.07</v>
      </c>
      <c r="U143" s="165"/>
      <c r="V143" s="165"/>
      <c r="W143" s="165"/>
      <c r="X143" s="165"/>
      <c r="Y143" s="51">
        <v>0</v>
      </c>
      <c r="Z143" s="83">
        <f t="shared" si="18"/>
        <v>338.07</v>
      </c>
      <c r="AF143" s="158"/>
      <c r="AH143" s="15"/>
      <c r="AI143" s="160"/>
      <c r="AK143" s="162"/>
    </row>
    <row r="144" spans="1:37" ht="12.75" customHeight="1">
      <c r="A144" s="167" t="s">
        <v>7</v>
      </c>
      <c r="B144" s="131"/>
      <c r="C144" s="199" t="s">
        <v>87</v>
      </c>
      <c r="D144" s="200"/>
      <c r="E144" s="200"/>
      <c r="F144" s="200"/>
      <c r="G144" s="201"/>
      <c r="H144" s="74" t="s">
        <v>8</v>
      </c>
      <c r="I144" s="163" t="s">
        <v>9</v>
      </c>
      <c r="J144" s="164"/>
      <c r="K144" s="165">
        <f t="shared" si="19"/>
        <v>78.11</v>
      </c>
      <c r="L144" s="165"/>
      <c r="M144" s="165"/>
      <c r="N144" s="165"/>
      <c r="O144" s="190">
        <f>+ROUND('[7]Шуш_3 эт и выше'!O144,2)</f>
        <v>1.91</v>
      </c>
      <c r="P144" s="191"/>
      <c r="Q144" s="191"/>
      <c r="R144" s="191"/>
      <c r="S144" s="192"/>
      <c r="T144" s="165">
        <f>ROUND(K144*O144,2)</f>
        <v>149.19</v>
      </c>
      <c r="U144" s="165"/>
      <c r="V144" s="165"/>
      <c r="W144" s="165"/>
      <c r="X144" s="165"/>
      <c r="Y144" s="49">
        <f>ROUND(T144*$AF$26,2)</f>
        <v>74.6</v>
      </c>
      <c r="Z144" s="83">
        <f t="shared" si="18"/>
        <v>223.79</v>
      </c>
      <c r="AF144" s="157">
        <f>Z144+Z145</f>
        <v>536.82</v>
      </c>
      <c r="AH144" s="15"/>
      <c r="AI144" s="159">
        <v>693.58</v>
      </c>
      <c r="AK144" s="161">
        <f>AF144/AI144</f>
        <v>0.774</v>
      </c>
    </row>
    <row r="145" spans="1:37" ht="12.75" customHeight="1">
      <c r="A145" s="132"/>
      <c r="B145" s="134"/>
      <c r="C145" s="202"/>
      <c r="D145" s="203"/>
      <c r="E145" s="203"/>
      <c r="F145" s="203"/>
      <c r="G145" s="204"/>
      <c r="H145" s="74" t="s">
        <v>10</v>
      </c>
      <c r="I145" s="163" t="s">
        <v>11</v>
      </c>
      <c r="J145" s="164"/>
      <c r="K145" s="165">
        <f t="shared" si="19"/>
        <v>2580.65</v>
      </c>
      <c r="L145" s="165"/>
      <c r="M145" s="165"/>
      <c r="N145" s="165"/>
      <c r="O145" s="166">
        <f>+'[7]Шуш_3 эт и выше'!O145</f>
        <v>0.1213</v>
      </c>
      <c r="P145" s="166"/>
      <c r="Q145" s="166"/>
      <c r="R145" s="166"/>
      <c r="S145" s="166"/>
      <c r="T145" s="165">
        <f>K145*O145</f>
        <v>313.03</v>
      </c>
      <c r="U145" s="165"/>
      <c r="V145" s="165"/>
      <c r="W145" s="165"/>
      <c r="X145" s="165"/>
      <c r="Y145" s="51">
        <v>0</v>
      </c>
      <c r="Z145" s="83">
        <f t="shared" si="18"/>
        <v>313.03</v>
      </c>
      <c r="AF145" s="158"/>
      <c r="AH145" s="15"/>
      <c r="AI145" s="160"/>
      <c r="AK145" s="162"/>
    </row>
    <row r="146" spans="4:34" ht="0" customHeight="1" hidden="1">
      <c r="D146" s="61"/>
      <c r="E146" s="61"/>
      <c r="F146" s="61"/>
      <c r="G146" s="61"/>
      <c r="H146" s="61"/>
      <c r="I146" s="61"/>
      <c r="J146" s="61"/>
      <c r="AH146" s="15"/>
    </row>
    <row r="147" spans="4:10" ht="9.75" customHeight="1">
      <c r="D147" s="61"/>
      <c r="E147" s="61"/>
      <c r="F147" s="61"/>
      <c r="G147" s="61"/>
      <c r="H147" s="61"/>
      <c r="I147" s="61"/>
      <c r="J147" s="61"/>
    </row>
    <row r="148" spans="1:35" s="5" customFormat="1" ht="15">
      <c r="A148" s="183" t="s">
        <v>115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75"/>
      <c r="AG148" s="75"/>
      <c r="AH148"/>
      <c r="AI148" s="20"/>
    </row>
    <row r="149" spans="1:33" s="24" customFormat="1" ht="27" customHeight="1">
      <c r="A149" s="174" t="s">
        <v>41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23"/>
      <c r="AG149" s="23"/>
    </row>
    <row r="150" spans="1:35" ht="51" customHeight="1">
      <c r="A150" s="184" t="s">
        <v>4</v>
      </c>
      <c r="B150" s="185"/>
      <c r="C150" s="186" t="s">
        <v>28</v>
      </c>
      <c r="D150" s="187"/>
      <c r="E150" s="187"/>
      <c r="F150" s="187"/>
      <c r="G150" s="187"/>
      <c r="H150" s="188"/>
      <c r="I150" s="189" t="s">
        <v>5</v>
      </c>
      <c r="J150" s="189"/>
      <c r="K150" s="189" t="s">
        <v>29</v>
      </c>
      <c r="L150" s="189"/>
      <c r="M150" s="189"/>
      <c r="N150" s="189"/>
      <c r="O150" s="189" t="str">
        <f>+'[7]Шуш_3 эт и выше'!O150:S150</f>
        <v>Объем теплоносителя, Гкал на нагрев, (м3, Гкал)</v>
      </c>
      <c r="P150" s="189"/>
      <c r="Q150" s="189"/>
      <c r="R150" s="189"/>
      <c r="S150" s="189"/>
      <c r="T150" s="189" t="s">
        <v>6</v>
      </c>
      <c r="U150" s="189"/>
      <c r="V150" s="189"/>
      <c r="W150" s="189"/>
      <c r="X150" s="189"/>
      <c r="Y150" s="52" t="s">
        <v>78</v>
      </c>
      <c r="Z150" s="48" t="s">
        <v>79</v>
      </c>
      <c r="AF150"/>
      <c r="AG150" s="14"/>
      <c r="AI150" s="15"/>
    </row>
    <row r="151" spans="1:38" ht="24" customHeight="1">
      <c r="A151" s="176">
        <v>1</v>
      </c>
      <c r="B151" s="177"/>
      <c r="C151" s="176">
        <v>2</v>
      </c>
      <c r="D151" s="178"/>
      <c r="E151" s="178"/>
      <c r="F151" s="178"/>
      <c r="G151" s="178"/>
      <c r="H151" s="177"/>
      <c r="I151" s="179">
        <v>3</v>
      </c>
      <c r="J151" s="179"/>
      <c r="K151" s="179">
        <v>4</v>
      </c>
      <c r="L151" s="179"/>
      <c r="M151" s="179"/>
      <c r="N151" s="179"/>
      <c r="O151" s="179">
        <v>5</v>
      </c>
      <c r="P151" s="179"/>
      <c r="Q151" s="179"/>
      <c r="R151" s="179"/>
      <c r="S151" s="179"/>
      <c r="T151" s="180" t="s">
        <v>80</v>
      </c>
      <c r="U151" s="181"/>
      <c r="V151" s="181"/>
      <c r="W151" s="181"/>
      <c r="X151" s="182"/>
      <c r="Y151" s="45" t="s">
        <v>93</v>
      </c>
      <c r="Z151" s="45" t="s">
        <v>81</v>
      </c>
      <c r="AF151"/>
      <c r="AG151" s="14"/>
      <c r="AI151" s="15"/>
      <c r="AJ151" s="14"/>
      <c r="AL151" s="14"/>
    </row>
    <row r="152" spans="1:38" ht="12.75" customHeight="1">
      <c r="A152" s="167" t="s">
        <v>7</v>
      </c>
      <c r="B152" s="131"/>
      <c r="C152" s="168" t="s">
        <v>86</v>
      </c>
      <c r="D152" s="169"/>
      <c r="E152" s="169"/>
      <c r="F152" s="169"/>
      <c r="G152" s="170"/>
      <c r="H152" s="74" t="s">
        <v>8</v>
      </c>
      <c r="I152" s="163" t="s">
        <v>9</v>
      </c>
      <c r="J152" s="164"/>
      <c r="K152" s="165">
        <f>K138</f>
        <v>78.11</v>
      </c>
      <c r="L152" s="165"/>
      <c r="M152" s="165"/>
      <c r="N152" s="165"/>
      <c r="O152" s="165">
        <f>+O46*2</f>
        <v>6.48</v>
      </c>
      <c r="P152" s="165"/>
      <c r="Q152" s="165"/>
      <c r="R152" s="165"/>
      <c r="S152" s="165"/>
      <c r="T152" s="165">
        <f>K152*O152</f>
        <v>506.15</v>
      </c>
      <c r="U152" s="165"/>
      <c r="V152" s="165"/>
      <c r="W152" s="165"/>
      <c r="X152" s="165"/>
      <c r="Y152" s="49">
        <f>ROUND(T152*$AF$26,2)</f>
        <v>253.08</v>
      </c>
      <c r="Z152" s="83">
        <f>+T152+Y152</f>
        <v>759.23</v>
      </c>
      <c r="AF152" s="157">
        <f>Z152+Z153</f>
        <v>1906.33</v>
      </c>
      <c r="AG152" s="221">
        <f>T152+T153</f>
        <v>1653.25</v>
      </c>
      <c r="AI152" s="15"/>
      <c r="AJ152" s="159">
        <v>844.99</v>
      </c>
      <c r="AL152" s="161">
        <f>AG152/AJ152</f>
        <v>1.957</v>
      </c>
    </row>
    <row r="153" spans="1:38" ht="12.75" customHeight="1">
      <c r="A153" s="132"/>
      <c r="B153" s="134"/>
      <c r="C153" s="171"/>
      <c r="D153" s="172"/>
      <c r="E153" s="172"/>
      <c r="F153" s="172"/>
      <c r="G153" s="173"/>
      <c r="H153" s="74" t="s">
        <v>10</v>
      </c>
      <c r="I153" s="163" t="s">
        <v>11</v>
      </c>
      <c r="J153" s="164"/>
      <c r="K153" s="165">
        <f>K139</f>
        <v>2580.65</v>
      </c>
      <c r="L153" s="165"/>
      <c r="M153" s="165"/>
      <c r="N153" s="165"/>
      <c r="O153" s="166">
        <f>O152*O$21</f>
        <v>0.4445</v>
      </c>
      <c r="P153" s="166"/>
      <c r="Q153" s="166"/>
      <c r="R153" s="166"/>
      <c r="S153" s="166"/>
      <c r="T153" s="165">
        <f>K153*O153</f>
        <v>1147.1</v>
      </c>
      <c r="U153" s="165"/>
      <c r="V153" s="165"/>
      <c r="W153" s="165"/>
      <c r="X153" s="165"/>
      <c r="Y153" s="51">
        <v>0</v>
      </c>
      <c r="Z153" s="83">
        <f>+T153+Y153</f>
        <v>1147.1</v>
      </c>
      <c r="AF153" s="158"/>
      <c r="AG153" s="222"/>
      <c r="AI153" s="15"/>
      <c r="AJ153" s="160"/>
      <c r="AL153" s="162"/>
    </row>
    <row r="154" spans="1:38" ht="12.75" customHeight="1">
      <c r="A154" s="167" t="s">
        <v>7</v>
      </c>
      <c r="B154" s="131"/>
      <c r="C154" s="168" t="s">
        <v>87</v>
      </c>
      <c r="D154" s="169"/>
      <c r="E154" s="169"/>
      <c r="F154" s="169"/>
      <c r="G154" s="170"/>
      <c r="H154" s="74" t="s">
        <v>8</v>
      </c>
      <c r="I154" s="163" t="s">
        <v>9</v>
      </c>
      <c r="J154" s="164"/>
      <c r="K154" s="165">
        <f>K140</f>
        <v>78.11</v>
      </c>
      <c r="L154" s="165"/>
      <c r="M154" s="165"/>
      <c r="N154" s="165"/>
      <c r="O154" s="165">
        <f>+O152</f>
        <v>6.48</v>
      </c>
      <c r="P154" s="165"/>
      <c r="Q154" s="165"/>
      <c r="R154" s="165"/>
      <c r="S154" s="165"/>
      <c r="T154" s="165">
        <f>K154*O154</f>
        <v>506.15</v>
      </c>
      <c r="U154" s="165"/>
      <c r="V154" s="165"/>
      <c r="W154" s="165"/>
      <c r="X154" s="165"/>
      <c r="Y154" s="49">
        <f>ROUND(T154*$AF$26,2)</f>
        <v>253.08</v>
      </c>
      <c r="Z154" s="83">
        <f>+T154+Y154</f>
        <v>759.23</v>
      </c>
      <c r="AF154" s="157">
        <f>Z154+Z155</f>
        <v>1821.17</v>
      </c>
      <c r="AG154" s="221">
        <f>T154+T155</f>
        <v>1568.09</v>
      </c>
      <c r="AI154" s="15"/>
      <c r="AJ154" s="159">
        <v>844.99</v>
      </c>
      <c r="AL154" s="161">
        <f>AG154/AJ154</f>
        <v>1.856</v>
      </c>
    </row>
    <row r="155" spans="1:38" ht="12.75" customHeight="1">
      <c r="A155" s="132"/>
      <c r="B155" s="134"/>
      <c r="C155" s="171"/>
      <c r="D155" s="172"/>
      <c r="E155" s="172"/>
      <c r="F155" s="172"/>
      <c r="G155" s="173"/>
      <c r="H155" s="74" t="s">
        <v>10</v>
      </c>
      <c r="I155" s="163" t="s">
        <v>11</v>
      </c>
      <c r="J155" s="164"/>
      <c r="K155" s="165">
        <f>K141</f>
        <v>2580.65</v>
      </c>
      <c r="L155" s="165"/>
      <c r="M155" s="165"/>
      <c r="N155" s="165"/>
      <c r="O155" s="166">
        <f>O154*O$23</f>
        <v>0.4115</v>
      </c>
      <c r="P155" s="166"/>
      <c r="Q155" s="166"/>
      <c r="R155" s="166"/>
      <c r="S155" s="166"/>
      <c r="T155" s="165">
        <f>K155*O155</f>
        <v>1061.94</v>
      </c>
      <c r="U155" s="165"/>
      <c r="V155" s="165"/>
      <c r="W155" s="165"/>
      <c r="X155" s="165"/>
      <c r="Y155" s="51">
        <v>0</v>
      </c>
      <c r="Z155" s="83">
        <f>+T155+Y155</f>
        <v>1061.94</v>
      </c>
      <c r="AF155" s="158"/>
      <c r="AG155" s="222"/>
      <c r="AI155" s="15"/>
      <c r="AJ155" s="160"/>
      <c r="AL155" s="162"/>
    </row>
    <row r="156" spans="1:33" s="24" customFormat="1" ht="30" customHeight="1">
      <c r="A156" s="174" t="s">
        <v>43</v>
      </c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</row>
    <row r="157" spans="1:38" ht="12.75" customHeight="1">
      <c r="A157" s="167" t="s">
        <v>7</v>
      </c>
      <c r="B157" s="131"/>
      <c r="C157" s="168" t="s">
        <v>86</v>
      </c>
      <c r="D157" s="169"/>
      <c r="E157" s="169"/>
      <c r="F157" s="169"/>
      <c r="G157" s="170"/>
      <c r="H157" s="74" t="s">
        <v>8</v>
      </c>
      <c r="I157" s="163" t="s">
        <v>9</v>
      </c>
      <c r="J157" s="164"/>
      <c r="K157" s="165">
        <f>+K152</f>
        <v>78.11</v>
      </c>
      <c r="L157" s="165"/>
      <c r="M157" s="165"/>
      <c r="N157" s="165"/>
      <c r="O157" s="165">
        <f>+O70*2</f>
        <v>5.26</v>
      </c>
      <c r="P157" s="165"/>
      <c r="Q157" s="165"/>
      <c r="R157" s="165"/>
      <c r="S157" s="165"/>
      <c r="T157" s="165">
        <f>K157*O157</f>
        <v>410.86</v>
      </c>
      <c r="U157" s="165"/>
      <c r="V157" s="165"/>
      <c r="W157" s="165"/>
      <c r="X157" s="165"/>
      <c r="Y157" s="49">
        <f>ROUND(T157*$AF$26,2)</f>
        <v>205.43</v>
      </c>
      <c r="Z157" s="83">
        <f>+T157+Y157</f>
        <v>616.29</v>
      </c>
      <c r="AF157" s="157">
        <f>Z157+Z158</f>
        <v>1547.39</v>
      </c>
      <c r="AG157" s="221">
        <f>T157+T158</f>
        <v>1341.96</v>
      </c>
      <c r="AI157" s="15"/>
      <c r="AJ157" s="159">
        <v>844.99</v>
      </c>
      <c r="AL157" s="161">
        <f>AG157/AJ157</f>
        <v>1.588</v>
      </c>
    </row>
    <row r="158" spans="1:38" ht="12.75" customHeight="1">
      <c r="A158" s="132"/>
      <c r="B158" s="134"/>
      <c r="C158" s="171"/>
      <c r="D158" s="172"/>
      <c r="E158" s="172"/>
      <c r="F158" s="172"/>
      <c r="G158" s="173"/>
      <c r="H158" s="74" t="s">
        <v>10</v>
      </c>
      <c r="I158" s="163" t="s">
        <v>11</v>
      </c>
      <c r="J158" s="164"/>
      <c r="K158" s="165">
        <f>+K153</f>
        <v>2580.65</v>
      </c>
      <c r="L158" s="165"/>
      <c r="M158" s="165"/>
      <c r="N158" s="165"/>
      <c r="O158" s="166">
        <f>O157*O$21</f>
        <v>0.3608</v>
      </c>
      <c r="P158" s="166"/>
      <c r="Q158" s="166"/>
      <c r="R158" s="166"/>
      <c r="S158" s="166"/>
      <c r="T158" s="165">
        <f>K158*O158</f>
        <v>931.1</v>
      </c>
      <c r="U158" s="165"/>
      <c r="V158" s="165"/>
      <c r="W158" s="165"/>
      <c r="X158" s="165"/>
      <c r="Y158" s="51">
        <v>0</v>
      </c>
      <c r="Z158" s="83">
        <f>+T158+Y158</f>
        <v>931.1</v>
      </c>
      <c r="AF158" s="158"/>
      <c r="AG158" s="222"/>
      <c r="AI158" s="15"/>
      <c r="AJ158" s="160"/>
      <c r="AL158" s="162"/>
    </row>
    <row r="159" spans="1:38" ht="12.75" customHeight="1">
      <c r="A159" s="167" t="s">
        <v>7</v>
      </c>
      <c r="B159" s="131"/>
      <c r="C159" s="168" t="s">
        <v>87</v>
      </c>
      <c r="D159" s="169"/>
      <c r="E159" s="169"/>
      <c r="F159" s="169"/>
      <c r="G159" s="170"/>
      <c r="H159" s="74" t="s">
        <v>8</v>
      </c>
      <c r="I159" s="163" t="s">
        <v>9</v>
      </c>
      <c r="J159" s="164"/>
      <c r="K159" s="165">
        <f>+K154</f>
        <v>78.11</v>
      </c>
      <c r="L159" s="165"/>
      <c r="M159" s="165"/>
      <c r="N159" s="165"/>
      <c r="O159" s="165">
        <f>+O157</f>
        <v>5.26</v>
      </c>
      <c r="P159" s="165"/>
      <c r="Q159" s="165"/>
      <c r="R159" s="165"/>
      <c r="S159" s="165"/>
      <c r="T159" s="165">
        <f>K159*O159</f>
        <v>410.86</v>
      </c>
      <c r="U159" s="165"/>
      <c r="V159" s="165"/>
      <c r="W159" s="165"/>
      <c r="X159" s="165"/>
      <c r="Y159" s="49">
        <f>ROUND(T159*$AF$26,2)</f>
        <v>205.43</v>
      </c>
      <c r="Z159" s="83">
        <f>+T159+Y159</f>
        <v>616.29</v>
      </c>
      <c r="AF159" s="157">
        <f>Z159+Z160</f>
        <v>1478.23</v>
      </c>
      <c r="AG159" s="221">
        <f>T159+T160</f>
        <v>1272.8</v>
      </c>
      <c r="AI159" s="15"/>
      <c r="AJ159" s="159">
        <v>844.99</v>
      </c>
      <c r="AL159" s="161">
        <f>AG159/AJ159</f>
        <v>1.506</v>
      </c>
    </row>
    <row r="160" spans="1:38" ht="12.75" customHeight="1">
      <c r="A160" s="132"/>
      <c r="B160" s="134"/>
      <c r="C160" s="171"/>
      <c r="D160" s="172"/>
      <c r="E160" s="172"/>
      <c r="F160" s="172"/>
      <c r="G160" s="173"/>
      <c r="H160" s="74" t="s">
        <v>10</v>
      </c>
      <c r="I160" s="163" t="s">
        <v>11</v>
      </c>
      <c r="J160" s="164"/>
      <c r="K160" s="165">
        <f>+K155</f>
        <v>2580.65</v>
      </c>
      <c r="L160" s="165"/>
      <c r="M160" s="165"/>
      <c r="N160" s="165"/>
      <c r="O160" s="166">
        <f>O159*O$23</f>
        <v>0.334</v>
      </c>
      <c r="P160" s="166"/>
      <c r="Q160" s="166"/>
      <c r="R160" s="166"/>
      <c r="S160" s="166"/>
      <c r="T160" s="165">
        <f>K160*O160</f>
        <v>861.94</v>
      </c>
      <c r="U160" s="165"/>
      <c r="V160" s="165"/>
      <c r="W160" s="165"/>
      <c r="X160" s="165"/>
      <c r="Y160" s="51">
        <v>0</v>
      </c>
      <c r="Z160" s="83">
        <f>+T160+Y160</f>
        <v>861.94</v>
      </c>
      <c r="AF160" s="158"/>
      <c r="AG160" s="222"/>
      <c r="AI160" s="15"/>
      <c r="AJ160" s="160"/>
      <c r="AL160" s="162"/>
    </row>
    <row r="161" spans="1:39" ht="25.5" customHeight="1">
      <c r="A161" s="174" t="s">
        <v>48</v>
      </c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9"/>
      <c r="AG161" s="37"/>
      <c r="AL161" s="38" t="s">
        <v>117</v>
      </c>
      <c r="AM161" s="39" t="s">
        <v>118</v>
      </c>
    </row>
    <row r="162" spans="1:38" ht="12.75" customHeight="1">
      <c r="A162" s="167" t="s">
        <v>7</v>
      </c>
      <c r="B162" s="131"/>
      <c r="C162" s="168" t="s">
        <v>86</v>
      </c>
      <c r="D162" s="169"/>
      <c r="E162" s="169"/>
      <c r="F162" s="169"/>
      <c r="G162" s="170"/>
      <c r="H162" s="74" t="s">
        <v>8</v>
      </c>
      <c r="I162" s="163" t="s">
        <v>9</v>
      </c>
      <c r="J162" s="164"/>
      <c r="K162" s="165">
        <f>+K157</f>
        <v>78.11</v>
      </c>
      <c r="L162" s="165"/>
      <c r="M162" s="165"/>
      <c r="N162" s="165"/>
      <c r="O162" s="165">
        <f>+O130*2</f>
        <v>1.1</v>
      </c>
      <c r="P162" s="165"/>
      <c r="Q162" s="165"/>
      <c r="R162" s="165"/>
      <c r="S162" s="165"/>
      <c r="T162" s="165">
        <f>K162*O162</f>
        <v>85.92</v>
      </c>
      <c r="U162" s="165"/>
      <c r="V162" s="165"/>
      <c r="W162" s="165"/>
      <c r="X162" s="165"/>
      <c r="Y162" s="49">
        <f>ROUND(T162*$AF$26,2)</f>
        <v>42.96</v>
      </c>
      <c r="Z162" s="83">
        <f>+T162+Y162</f>
        <v>128.88</v>
      </c>
      <c r="AF162" s="157">
        <f>Z162+Z163</f>
        <v>323.72</v>
      </c>
      <c r="AG162" s="221">
        <f>T162+T163</f>
        <v>280.76</v>
      </c>
      <c r="AI162" s="15"/>
      <c r="AJ162" s="159">
        <v>844.99</v>
      </c>
      <c r="AL162" s="161">
        <f>AG162/AJ162</f>
        <v>0.332</v>
      </c>
    </row>
    <row r="163" spans="1:38" ht="12.75" customHeight="1">
      <c r="A163" s="132"/>
      <c r="B163" s="134"/>
      <c r="C163" s="171"/>
      <c r="D163" s="172"/>
      <c r="E163" s="172"/>
      <c r="F163" s="172"/>
      <c r="G163" s="173"/>
      <c r="H163" s="74" t="s">
        <v>10</v>
      </c>
      <c r="I163" s="163" t="s">
        <v>11</v>
      </c>
      <c r="J163" s="164"/>
      <c r="K163" s="165">
        <f>+K158</f>
        <v>2580.65</v>
      </c>
      <c r="L163" s="165"/>
      <c r="M163" s="165"/>
      <c r="N163" s="165"/>
      <c r="O163" s="166">
        <f>O162*O$21</f>
        <v>0.0755</v>
      </c>
      <c r="P163" s="166"/>
      <c r="Q163" s="166"/>
      <c r="R163" s="166"/>
      <c r="S163" s="166"/>
      <c r="T163" s="165">
        <f>K163*O163</f>
        <v>194.84</v>
      </c>
      <c r="U163" s="165"/>
      <c r="V163" s="165"/>
      <c r="W163" s="165"/>
      <c r="X163" s="165"/>
      <c r="Y163" s="51">
        <v>0</v>
      </c>
      <c r="Z163" s="83">
        <f>+T163+Y163</f>
        <v>194.84</v>
      </c>
      <c r="AF163" s="158"/>
      <c r="AG163" s="222"/>
      <c r="AI163" s="15"/>
      <c r="AJ163" s="160"/>
      <c r="AL163" s="162"/>
    </row>
    <row r="164" spans="1:38" ht="12.75" customHeight="1">
      <c r="A164" s="167" t="s">
        <v>7</v>
      </c>
      <c r="B164" s="131"/>
      <c r="C164" s="168" t="s">
        <v>87</v>
      </c>
      <c r="D164" s="169"/>
      <c r="E164" s="169"/>
      <c r="F164" s="169"/>
      <c r="G164" s="170"/>
      <c r="H164" s="74" t="s">
        <v>8</v>
      </c>
      <c r="I164" s="163" t="s">
        <v>9</v>
      </c>
      <c r="J164" s="164"/>
      <c r="K164" s="165">
        <f>+K159</f>
        <v>78.11</v>
      </c>
      <c r="L164" s="165"/>
      <c r="M164" s="165"/>
      <c r="N164" s="165"/>
      <c r="O164" s="165">
        <f>+O162</f>
        <v>1.1</v>
      </c>
      <c r="P164" s="165"/>
      <c r="Q164" s="165"/>
      <c r="R164" s="165"/>
      <c r="S164" s="165"/>
      <c r="T164" s="165">
        <f>K164*O164</f>
        <v>85.92</v>
      </c>
      <c r="U164" s="165"/>
      <c r="V164" s="165"/>
      <c r="W164" s="165"/>
      <c r="X164" s="165"/>
      <c r="Y164" s="49">
        <f>ROUND(T164*$AF$26,2)</f>
        <v>42.96</v>
      </c>
      <c r="Z164" s="83">
        <f>+T164+Y164</f>
        <v>128.88</v>
      </c>
      <c r="AF164" s="157">
        <f>Z164+Z165</f>
        <v>309.27</v>
      </c>
      <c r="AG164" s="221">
        <f>T164+T165</f>
        <v>266.31</v>
      </c>
      <c r="AI164" s="15"/>
      <c r="AJ164" s="159">
        <v>844.99</v>
      </c>
      <c r="AL164" s="161">
        <f>AG164/AJ164</f>
        <v>0.315</v>
      </c>
    </row>
    <row r="165" spans="1:38" ht="12.75" customHeight="1">
      <c r="A165" s="132"/>
      <c r="B165" s="134"/>
      <c r="C165" s="171"/>
      <c r="D165" s="172"/>
      <c r="E165" s="172"/>
      <c r="F165" s="172"/>
      <c r="G165" s="173"/>
      <c r="H165" s="74" t="s">
        <v>10</v>
      </c>
      <c r="I165" s="163" t="s">
        <v>11</v>
      </c>
      <c r="J165" s="164"/>
      <c r="K165" s="165">
        <f>+K160</f>
        <v>2580.65</v>
      </c>
      <c r="L165" s="165"/>
      <c r="M165" s="165"/>
      <c r="N165" s="165"/>
      <c r="O165" s="166">
        <f>O164*O$23</f>
        <v>0.0699</v>
      </c>
      <c r="P165" s="166"/>
      <c r="Q165" s="166"/>
      <c r="R165" s="166"/>
      <c r="S165" s="166"/>
      <c r="T165" s="165">
        <f>K165*O165</f>
        <v>180.39</v>
      </c>
      <c r="U165" s="165"/>
      <c r="V165" s="165"/>
      <c r="W165" s="165"/>
      <c r="X165" s="165"/>
      <c r="Y165" s="51">
        <v>0</v>
      </c>
      <c r="Z165" s="83">
        <f>+T165+Y165</f>
        <v>180.39</v>
      </c>
      <c r="AF165" s="158"/>
      <c r="AG165" s="222"/>
      <c r="AI165" s="15"/>
      <c r="AJ165" s="160"/>
      <c r="AL165" s="162"/>
    </row>
    <row r="166" spans="1:33" s="24" customFormat="1" ht="25.5" customHeight="1">
      <c r="A166" s="174" t="s">
        <v>49</v>
      </c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</row>
    <row r="167" spans="1:38" ht="12.75" customHeight="1">
      <c r="A167" s="167" t="s">
        <v>7</v>
      </c>
      <c r="B167" s="131"/>
      <c r="C167" s="168" t="s">
        <v>86</v>
      </c>
      <c r="D167" s="169"/>
      <c r="E167" s="169"/>
      <c r="F167" s="169"/>
      <c r="G167" s="170"/>
      <c r="H167" s="74" t="s">
        <v>8</v>
      </c>
      <c r="I167" s="163" t="s">
        <v>9</v>
      </c>
      <c r="J167" s="164"/>
      <c r="K167" s="165">
        <f>+K162</f>
        <v>78.11</v>
      </c>
      <c r="L167" s="165"/>
      <c r="M167" s="165"/>
      <c r="N167" s="165"/>
      <c r="O167" s="165">
        <f>+O142*2</f>
        <v>3.82</v>
      </c>
      <c r="P167" s="165"/>
      <c r="Q167" s="165"/>
      <c r="R167" s="165"/>
      <c r="S167" s="165"/>
      <c r="T167" s="165">
        <f>K167*O167</f>
        <v>298.38</v>
      </c>
      <c r="U167" s="165"/>
      <c r="V167" s="165"/>
      <c r="W167" s="165"/>
      <c r="X167" s="165"/>
      <c r="Y167" s="49">
        <f>ROUND(T167*$AF$26,2)</f>
        <v>149.19</v>
      </c>
      <c r="Z167" s="83">
        <f>+T167+Y167</f>
        <v>447.57</v>
      </c>
      <c r="AF167" s="157">
        <f>Z167+Z168</f>
        <v>1123.96</v>
      </c>
      <c r="AG167" s="221">
        <f>T167+T168</f>
        <v>974.77</v>
      </c>
      <c r="AI167" s="15"/>
      <c r="AJ167" s="159">
        <v>844.99</v>
      </c>
      <c r="AL167" s="161">
        <f>AG167/AJ167</f>
        <v>1.154</v>
      </c>
    </row>
    <row r="168" spans="1:38" ht="12.75" customHeight="1">
      <c r="A168" s="132"/>
      <c r="B168" s="134"/>
      <c r="C168" s="171"/>
      <c r="D168" s="172"/>
      <c r="E168" s="172"/>
      <c r="F168" s="172"/>
      <c r="G168" s="173"/>
      <c r="H168" s="74" t="s">
        <v>10</v>
      </c>
      <c r="I168" s="163" t="s">
        <v>11</v>
      </c>
      <c r="J168" s="164"/>
      <c r="K168" s="165">
        <f>+K163</f>
        <v>2580.65</v>
      </c>
      <c r="L168" s="165"/>
      <c r="M168" s="165"/>
      <c r="N168" s="165"/>
      <c r="O168" s="166">
        <f>O167*O$21</f>
        <v>0.2621</v>
      </c>
      <c r="P168" s="166"/>
      <c r="Q168" s="166"/>
      <c r="R168" s="166"/>
      <c r="S168" s="166"/>
      <c r="T168" s="165">
        <f>K168*O168</f>
        <v>676.39</v>
      </c>
      <c r="U168" s="165"/>
      <c r="V168" s="165"/>
      <c r="W168" s="165"/>
      <c r="X168" s="165"/>
      <c r="Y168" s="51">
        <v>0</v>
      </c>
      <c r="Z168" s="83">
        <f>+T168+Y168</f>
        <v>676.39</v>
      </c>
      <c r="AF168" s="158"/>
      <c r="AG168" s="222"/>
      <c r="AI168" s="15"/>
      <c r="AJ168" s="160"/>
      <c r="AL168" s="162"/>
    </row>
    <row r="169" spans="1:38" ht="12.75" customHeight="1">
      <c r="A169" s="167" t="s">
        <v>7</v>
      </c>
      <c r="B169" s="131"/>
      <c r="C169" s="168" t="s">
        <v>87</v>
      </c>
      <c r="D169" s="169"/>
      <c r="E169" s="169"/>
      <c r="F169" s="169"/>
      <c r="G169" s="170"/>
      <c r="H169" s="74" t="s">
        <v>8</v>
      </c>
      <c r="I169" s="163" t="s">
        <v>9</v>
      </c>
      <c r="J169" s="164"/>
      <c r="K169" s="165">
        <f>+K164</f>
        <v>78.11</v>
      </c>
      <c r="L169" s="165"/>
      <c r="M169" s="165"/>
      <c r="N169" s="165"/>
      <c r="O169" s="165">
        <f>+O167</f>
        <v>3.82</v>
      </c>
      <c r="P169" s="165"/>
      <c r="Q169" s="165"/>
      <c r="R169" s="165"/>
      <c r="S169" s="165"/>
      <c r="T169" s="165">
        <f>K169*O169</f>
        <v>298.38</v>
      </c>
      <c r="U169" s="165"/>
      <c r="V169" s="165"/>
      <c r="W169" s="165"/>
      <c r="X169" s="165"/>
      <c r="Y169" s="49">
        <f>ROUND(T169*$AF$26,2)</f>
        <v>149.19</v>
      </c>
      <c r="Z169" s="83">
        <f>+T169+Y169</f>
        <v>447.57</v>
      </c>
      <c r="AF169" s="157">
        <f>Z169+Z170</f>
        <v>1073.64</v>
      </c>
      <c r="AG169" s="221">
        <f>T169+T170</f>
        <v>924.45</v>
      </c>
      <c r="AI169" s="15"/>
      <c r="AJ169" s="159">
        <v>844.99</v>
      </c>
      <c r="AL169" s="161">
        <f>AG169/AJ169</f>
        <v>1.094</v>
      </c>
    </row>
    <row r="170" spans="1:38" ht="12.75" customHeight="1">
      <c r="A170" s="132"/>
      <c r="B170" s="134"/>
      <c r="C170" s="171"/>
      <c r="D170" s="172"/>
      <c r="E170" s="172"/>
      <c r="F170" s="172"/>
      <c r="G170" s="173"/>
      <c r="H170" s="74" t="s">
        <v>10</v>
      </c>
      <c r="I170" s="163" t="s">
        <v>11</v>
      </c>
      <c r="J170" s="164"/>
      <c r="K170" s="165">
        <f>+K165</f>
        <v>2580.65</v>
      </c>
      <c r="L170" s="165"/>
      <c r="M170" s="165"/>
      <c r="N170" s="165"/>
      <c r="O170" s="166">
        <f>O169*O$23</f>
        <v>0.2426</v>
      </c>
      <c r="P170" s="166"/>
      <c r="Q170" s="166"/>
      <c r="R170" s="166"/>
      <c r="S170" s="166"/>
      <c r="T170" s="165">
        <f>K170*O170</f>
        <v>626.07</v>
      </c>
      <c r="U170" s="165"/>
      <c r="V170" s="165"/>
      <c r="W170" s="165"/>
      <c r="X170" s="165"/>
      <c r="Y170" s="51">
        <v>0</v>
      </c>
      <c r="Z170" s="83">
        <f>+T170+Y170</f>
        <v>626.07</v>
      </c>
      <c r="AF170" s="158"/>
      <c r="AG170" s="222"/>
      <c r="AI170" s="15"/>
      <c r="AJ170" s="160"/>
      <c r="AL170" s="162"/>
    </row>
    <row r="171" spans="1:38" ht="12.75" customHeight="1">
      <c r="A171" s="32"/>
      <c r="B171" s="32"/>
      <c r="C171" s="76"/>
      <c r="D171" s="76"/>
      <c r="E171" s="76"/>
      <c r="F171" s="76"/>
      <c r="G171" s="76"/>
      <c r="I171" s="14"/>
      <c r="J171" s="14"/>
      <c r="K171" s="77"/>
      <c r="L171" s="77"/>
      <c r="M171" s="77"/>
      <c r="N171" s="77"/>
      <c r="O171" s="78"/>
      <c r="P171" s="78"/>
      <c r="Q171" s="78"/>
      <c r="R171" s="78"/>
      <c r="S171" s="78"/>
      <c r="T171" s="77"/>
      <c r="U171" s="77"/>
      <c r="V171" s="77"/>
      <c r="W171" s="77"/>
      <c r="X171" s="77"/>
      <c r="AF171"/>
      <c r="AG171" s="79"/>
      <c r="AJ171" s="80"/>
      <c r="AL171" s="81"/>
    </row>
    <row r="172" spans="1:35" s="5" customFormat="1" ht="15">
      <c r="A172" s="183" t="s">
        <v>119</v>
      </c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75"/>
      <c r="AG172" s="75"/>
      <c r="AH172"/>
      <c r="AI172" s="20"/>
    </row>
    <row r="173" spans="1:33" s="24" customFormat="1" ht="27" customHeight="1">
      <c r="A173" s="174" t="s">
        <v>41</v>
      </c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23"/>
      <c r="AG173" s="23"/>
    </row>
    <row r="174" spans="1:35" ht="51" customHeight="1">
      <c r="A174" s="184" t="s">
        <v>4</v>
      </c>
      <c r="B174" s="185"/>
      <c r="C174" s="186" t="s">
        <v>28</v>
      </c>
      <c r="D174" s="187"/>
      <c r="E174" s="187"/>
      <c r="F174" s="187"/>
      <c r="G174" s="187"/>
      <c r="H174" s="188"/>
      <c r="I174" s="189" t="s">
        <v>5</v>
      </c>
      <c r="J174" s="189"/>
      <c r="K174" s="189" t="s">
        <v>29</v>
      </c>
      <c r="L174" s="189"/>
      <c r="M174" s="189"/>
      <c r="N174" s="189"/>
      <c r="O174" s="189" t="str">
        <f>+O150</f>
        <v>Объем теплоносителя, Гкал на нагрев, (м3, Гкал)</v>
      </c>
      <c r="P174" s="189"/>
      <c r="Q174" s="189"/>
      <c r="R174" s="189"/>
      <c r="S174" s="189"/>
      <c r="T174" s="189" t="s">
        <v>6</v>
      </c>
      <c r="U174" s="189"/>
      <c r="V174" s="189"/>
      <c r="W174" s="189"/>
      <c r="X174" s="189"/>
      <c r="Y174" s="52" t="s">
        <v>78</v>
      </c>
      <c r="Z174" s="48" t="s">
        <v>79</v>
      </c>
      <c r="AF174"/>
      <c r="AG174" s="14"/>
      <c r="AI174" s="15"/>
    </row>
    <row r="175" spans="1:38" ht="24" customHeight="1">
      <c r="A175" s="176">
        <v>1</v>
      </c>
      <c r="B175" s="177"/>
      <c r="C175" s="176">
        <v>2</v>
      </c>
      <c r="D175" s="178"/>
      <c r="E175" s="178"/>
      <c r="F175" s="178"/>
      <c r="G175" s="178"/>
      <c r="H175" s="177"/>
      <c r="I175" s="179">
        <v>3</v>
      </c>
      <c r="J175" s="179"/>
      <c r="K175" s="179">
        <v>4</v>
      </c>
      <c r="L175" s="179"/>
      <c r="M175" s="179"/>
      <c r="N175" s="179"/>
      <c r="O175" s="179">
        <v>5</v>
      </c>
      <c r="P175" s="179"/>
      <c r="Q175" s="179"/>
      <c r="R175" s="179"/>
      <c r="S175" s="179"/>
      <c r="T175" s="180" t="s">
        <v>80</v>
      </c>
      <c r="U175" s="181"/>
      <c r="V175" s="181"/>
      <c r="W175" s="181"/>
      <c r="X175" s="182"/>
      <c r="Y175" s="45" t="s">
        <v>93</v>
      </c>
      <c r="Z175" s="45" t="s">
        <v>81</v>
      </c>
      <c r="AF175"/>
      <c r="AG175" s="14"/>
      <c r="AI175" s="15"/>
      <c r="AJ175" s="14"/>
      <c r="AL175" s="14"/>
    </row>
    <row r="176" spans="1:38" ht="12.75" customHeight="1">
      <c r="A176" s="167" t="s">
        <v>7</v>
      </c>
      <c r="B176" s="131"/>
      <c r="C176" s="168" t="s">
        <v>86</v>
      </c>
      <c r="D176" s="169"/>
      <c r="E176" s="169"/>
      <c r="F176" s="169"/>
      <c r="G176" s="170"/>
      <c r="H176" s="74" t="s">
        <v>8</v>
      </c>
      <c r="I176" s="163" t="s">
        <v>9</v>
      </c>
      <c r="J176" s="164"/>
      <c r="K176" s="165">
        <f>K162</f>
        <v>78.11</v>
      </c>
      <c r="L176" s="165"/>
      <c r="M176" s="165"/>
      <c r="N176" s="165"/>
      <c r="O176" s="165">
        <f>+O46*3</f>
        <v>9.72</v>
      </c>
      <c r="P176" s="165"/>
      <c r="Q176" s="165"/>
      <c r="R176" s="165"/>
      <c r="S176" s="165"/>
      <c r="T176" s="165">
        <f>K176*O176</f>
        <v>759.23</v>
      </c>
      <c r="U176" s="165"/>
      <c r="V176" s="165"/>
      <c r="W176" s="165"/>
      <c r="X176" s="165"/>
      <c r="Y176" s="49">
        <f>ROUND(T176*$AF$26,2)</f>
        <v>379.62</v>
      </c>
      <c r="Z176" s="83">
        <f>+T176+Y176</f>
        <v>1138.85</v>
      </c>
      <c r="AF176" s="157">
        <f>Z176+Z177</f>
        <v>2859.63</v>
      </c>
      <c r="AG176" s="221">
        <f>T176+T177</f>
        <v>2480.01</v>
      </c>
      <c r="AI176" s="15"/>
      <c r="AJ176" s="159">
        <v>844.99</v>
      </c>
      <c r="AL176" s="161">
        <f>AG176/AJ176</f>
        <v>2.935</v>
      </c>
    </row>
    <row r="177" spans="1:38" ht="12.75" customHeight="1">
      <c r="A177" s="132"/>
      <c r="B177" s="134"/>
      <c r="C177" s="171"/>
      <c r="D177" s="172"/>
      <c r="E177" s="172"/>
      <c r="F177" s="172"/>
      <c r="G177" s="173"/>
      <c r="H177" s="74" t="s">
        <v>10</v>
      </c>
      <c r="I177" s="163" t="s">
        <v>11</v>
      </c>
      <c r="J177" s="164"/>
      <c r="K177" s="165">
        <f>K163</f>
        <v>2580.65</v>
      </c>
      <c r="L177" s="165"/>
      <c r="M177" s="165"/>
      <c r="N177" s="165"/>
      <c r="O177" s="166">
        <f>O176*O$21</f>
        <v>0.6668</v>
      </c>
      <c r="P177" s="166"/>
      <c r="Q177" s="166"/>
      <c r="R177" s="166"/>
      <c r="S177" s="166"/>
      <c r="T177" s="165">
        <f>K177*O177</f>
        <v>1720.78</v>
      </c>
      <c r="U177" s="165"/>
      <c r="V177" s="165"/>
      <c r="W177" s="165"/>
      <c r="X177" s="165"/>
      <c r="Y177" s="51">
        <v>0</v>
      </c>
      <c r="Z177" s="83">
        <f>+T177+Y177</f>
        <v>1720.78</v>
      </c>
      <c r="AF177" s="158"/>
      <c r="AG177" s="222"/>
      <c r="AI177" s="15"/>
      <c r="AJ177" s="160"/>
      <c r="AL177" s="162"/>
    </row>
    <row r="178" spans="1:38" ht="12.75" customHeight="1">
      <c r="A178" s="167" t="s">
        <v>7</v>
      </c>
      <c r="B178" s="131"/>
      <c r="C178" s="168" t="s">
        <v>87</v>
      </c>
      <c r="D178" s="169"/>
      <c r="E178" s="169"/>
      <c r="F178" s="169"/>
      <c r="G178" s="170"/>
      <c r="H178" s="74" t="s">
        <v>8</v>
      </c>
      <c r="I178" s="163" t="s">
        <v>9</v>
      </c>
      <c r="J178" s="164"/>
      <c r="K178" s="165">
        <f>K164</f>
        <v>78.11</v>
      </c>
      <c r="L178" s="165"/>
      <c r="M178" s="165"/>
      <c r="N178" s="165"/>
      <c r="O178" s="165">
        <f>+O176</f>
        <v>9.72</v>
      </c>
      <c r="P178" s="165"/>
      <c r="Q178" s="165"/>
      <c r="R178" s="165"/>
      <c r="S178" s="165"/>
      <c r="T178" s="165">
        <f>K178*O178</f>
        <v>759.23</v>
      </c>
      <c r="U178" s="165"/>
      <c r="V178" s="165"/>
      <c r="W178" s="165"/>
      <c r="X178" s="165"/>
      <c r="Y178" s="49">
        <f>ROUND(T178*$AF$26,2)</f>
        <v>379.62</v>
      </c>
      <c r="Z178" s="83">
        <f>+T178+Y178</f>
        <v>1138.85</v>
      </c>
      <c r="AF178" s="157">
        <f>Z178+Z179</f>
        <v>2731.63</v>
      </c>
      <c r="AG178" s="221">
        <f>T178+T179</f>
        <v>2352.01</v>
      </c>
      <c r="AI178" s="15"/>
      <c r="AJ178" s="159">
        <v>844.99</v>
      </c>
      <c r="AL178" s="161">
        <f>AG178/AJ178</f>
        <v>2.783</v>
      </c>
    </row>
    <row r="179" spans="1:38" ht="12.75" customHeight="1">
      <c r="A179" s="132"/>
      <c r="B179" s="134"/>
      <c r="C179" s="171"/>
      <c r="D179" s="172"/>
      <c r="E179" s="172"/>
      <c r="F179" s="172"/>
      <c r="G179" s="173"/>
      <c r="H179" s="74" t="s">
        <v>10</v>
      </c>
      <c r="I179" s="163" t="s">
        <v>11</v>
      </c>
      <c r="J179" s="164"/>
      <c r="K179" s="165">
        <f>K165</f>
        <v>2580.65</v>
      </c>
      <c r="L179" s="165"/>
      <c r="M179" s="165"/>
      <c r="N179" s="165"/>
      <c r="O179" s="166">
        <f>O178*O$23</f>
        <v>0.6172</v>
      </c>
      <c r="P179" s="166"/>
      <c r="Q179" s="166"/>
      <c r="R179" s="166"/>
      <c r="S179" s="166"/>
      <c r="T179" s="165">
        <f>K179*O179</f>
        <v>1592.78</v>
      </c>
      <c r="U179" s="165"/>
      <c r="V179" s="165"/>
      <c r="W179" s="165"/>
      <c r="X179" s="165"/>
      <c r="Y179" s="51">
        <v>0</v>
      </c>
      <c r="Z179" s="83">
        <f>+T179+Y179</f>
        <v>1592.78</v>
      </c>
      <c r="AF179" s="158"/>
      <c r="AG179" s="222"/>
      <c r="AI179" s="15"/>
      <c r="AJ179" s="160"/>
      <c r="AL179" s="162"/>
    </row>
    <row r="180" spans="1:33" s="24" customFormat="1" ht="30" customHeight="1">
      <c r="A180" s="174" t="s">
        <v>43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</row>
    <row r="181" spans="1:38" ht="12.75" customHeight="1">
      <c r="A181" s="167" t="s">
        <v>7</v>
      </c>
      <c r="B181" s="131"/>
      <c r="C181" s="168" t="s">
        <v>86</v>
      </c>
      <c r="D181" s="169"/>
      <c r="E181" s="169"/>
      <c r="F181" s="169"/>
      <c r="G181" s="170"/>
      <c r="H181" s="74" t="s">
        <v>8</v>
      </c>
      <c r="I181" s="163" t="s">
        <v>9</v>
      </c>
      <c r="J181" s="164"/>
      <c r="K181" s="165">
        <f>+K176</f>
        <v>78.11</v>
      </c>
      <c r="L181" s="165"/>
      <c r="M181" s="165"/>
      <c r="N181" s="165"/>
      <c r="O181" s="165">
        <f>+O70*3</f>
        <v>7.89</v>
      </c>
      <c r="P181" s="165"/>
      <c r="Q181" s="165"/>
      <c r="R181" s="165"/>
      <c r="S181" s="165"/>
      <c r="T181" s="165">
        <f>K181*O181</f>
        <v>616.29</v>
      </c>
      <c r="U181" s="165"/>
      <c r="V181" s="165"/>
      <c r="W181" s="165"/>
      <c r="X181" s="165"/>
      <c r="Y181" s="49">
        <f>ROUND(T181*$AF$26,2)</f>
        <v>308.15</v>
      </c>
      <c r="Z181" s="83">
        <f>+T181+Y181</f>
        <v>924.44</v>
      </c>
      <c r="AF181" s="157">
        <f>Z181+Z182</f>
        <v>2321.35</v>
      </c>
      <c r="AG181" s="221">
        <f>T181+T182</f>
        <v>2013.2</v>
      </c>
      <c r="AI181" s="15"/>
      <c r="AJ181" s="159">
        <v>844.99</v>
      </c>
      <c r="AL181" s="161">
        <f>AG181/AJ181</f>
        <v>2.383</v>
      </c>
    </row>
    <row r="182" spans="1:38" ht="12.75" customHeight="1">
      <c r="A182" s="132"/>
      <c r="B182" s="134"/>
      <c r="C182" s="171"/>
      <c r="D182" s="172"/>
      <c r="E182" s="172"/>
      <c r="F182" s="172"/>
      <c r="G182" s="173"/>
      <c r="H182" s="74" t="s">
        <v>10</v>
      </c>
      <c r="I182" s="163" t="s">
        <v>11</v>
      </c>
      <c r="J182" s="164"/>
      <c r="K182" s="165">
        <f>+K177</f>
        <v>2580.65</v>
      </c>
      <c r="L182" s="165"/>
      <c r="M182" s="165"/>
      <c r="N182" s="165"/>
      <c r="O182" s="166">
        <f>O181*O$21</f>
        <v>0.5413</v>
      </c>
      <c r="P182" s="166"/>
      <c r="Q182" s="166"/>
      <c r="R182" s="166"/>
      <c r="S182" s="166"/>
      <c r="T182" s="165">
        <f>K182*O182</f>
        <v>1396.91</v>
      </c>
      <c r="U182" s="165"/>
      <c r="V182" s="165"/>
      <c r="W182" s="165"/>
      <c r="X182" s="165"/>
      <c r="Y182" s="51">
        <v>0</v>
      </c>
      <c r="Z182" s="83">
        <f>+T182+Y182</f>
        <v>1396.91</v>
      </c>
      <c r="AF182" s="158"/>
      <c r="AG182" s="222"/>
      <c r="AI182" s="15"/>
      <c r="AJ182" s="160"/>
      <c r="AL182" s="162"/>
    </row>
    <row r="183" spans="1:38" ht="12.75" customHeight="1">
      <c r="A183" s="167" t="s">
        <v>7</v>
      </c>
      <c r="B183" s="131"/>
      <c r="C183" s="168" t="s">
        <v>87</v>
      </c>
      <c r="D183" s="169"/>
      <c r="E183" s="169"/>
      <c r="F183" s="169"/>
      <c r="G183" s="170"/>
      <c r="H183" s="74" t="s">
        <v>8</v>
      </c>
      <c r="I183" s="163" t="s">
        <v>9</v>
      </c>
      <c r="J183" s="164"/>
      <c r="K183" s="165">
        <f>+K178</f>
        <v>78.11</v>
      </c>
      <c r="L183" s="165"/>
      <c r="M183" s="165"/>
      <c r="N183" s="165"/>
      <c r="O183" s="165">
        <f>+O181</f>
        <v>7.89</v>
      </c>
      <c r="P183" s="165"/>
      <c r="Q183" s="165"/>
      <c r="R183" s="165"/>
      <c r="S183" s="165"/>
      <c r="T183" s="165">
        <f>K183*O183</f>
        <v>616.29</v>
      </c>
      <c r="U183" s="165"/>
      <c r="V183" s="165"/>
      <c r="W183" s="165"/>
      <c r="X183" s="165"/>
      <c r="Y183" s="49">
        <f>ROUND(T183*$AF$26,2)</f>
        <v>308.15</v>
      </c>
      <c r="Z183" s="83">
        <f>+T183+Y183</f>
        <v>924.44</v>
      </c>
      <c r="AF183" s="157">
        <f>Z183+Z184</f>
        <v>2217.35</v>
      </c>
      <c r="AG183" s="221">
        <f>T183+T184</f>
        <v>1909.2</v>
      </c>
      <c r="AI183" s="15"/>
      <c r="AJ183" s="159">
        <v>844.99</v>
      </c>
      <c r="AL183" s="161">
        <f>AG183/AJ183</f>
        <v>2.259</v>
      </c>
    </row>
    <row r="184" spans="1:38" ht="12.75" customHeight="1">
      <c r="A184" s="132"/>
      <c r="B184" s="134"/>
      <c r="C184" s="171"/>
      <c r="D184" s="172"/>
      <c r="E184" s="172"/>
      <c r="F184" s="172"/>
      <c r="G184" s="173"/>
      <c r="H184" s="74" t="s">
        <v>10</v>
      </c>
      <c r="I184" s="163" t="s">
        <v>11</v>
      </c>
      <c r="J184" s="164"/>
      <c r="K184" s="165">
        <f>+K179</f>
        <v>2580.65</v>
      </c>
      <c r="L184" s="165"/>
      <c r="M184" s="165"/>
      <c r="N184" s="165"/>
      <c r="O184" s="166">
        <f>O183*O$23</f>
        <v>0.501</v>
      </c>
      <c r="P184" s="166"/>
      <c r="Q184" s="166"/>
      <c r="R184" s="166"/>
      <c r="S184" s="166"/>
      <c r="T184" s="165">
        <f>K184*O184</f>
        <v>1292.91</v>
      </c>
      <c r="U184" s="165"/>
      <c r="V184" s="165"/>
      <c r="W184" s="165"/>
      <c r="X184" s="165"/>
      <c r="Y184" s="51">
        <v>0</v>
      </c>
      <c r="Z184" s="83">
        <f>+T184+Y184</f>
        <v>1292.91</v>
      </c>
      <c r="AF184" s="158"/>
      <c r="AG184" s="222"/>
      <c r="AI184" s="15"/>
      <c r="AJ184" s="160"/>
      <c r="AL184" s="162"/>
    </row>
    <row r="185" spans="1:39" ht="25.5" customHeight="1">
      <c r="A185" s="174" t="s">
        <v>48</v>
      </c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9"/>
      <c r="AG185" s="37"/>
      <c r="AL185" s="38" t="s">
        <v>117</v>
      </c>
      <c r="AM185" s="39" t="s">
        <v>118</v>
      </c>
    </row>
    <row r="186" spans="1:38" ht="12.75" customHeight="1">
      <c r="A186" s="167" t="s">
        <v>7</v>
      </c>
      <c r="B186" s="131"/>
      <c r="C186" s="168" t="s">
        <v>86</v>
      </c>
      <c r="D186" s="169"/>
      <c r="E186" s="169"/>
      <c r="F186" s="169"/>
      <c r="G186" s="170"/>
      <c r="H186" s="74" t="s">
        <v>8</v>
      </c>
      <c r="I186" s="163" t="s">
        <v>9</v>
      </c>
      <c r="J186" s="164"/>
      <c r="K186" s="165">
        <f>+K181</f>
        <v>78.11</v>
      </c>
      <c r="L186" s="165"/>
      <c r="M186" s="165"/>
      <c r="N186" s="165"/>
      <c r="O186" s="165">
        <f>+O130*3</f>
        <v>1.65</v>
      </c>
      <c r="P186" s="165"/>
      <c r="Q186" s="165"/>
      <c r="R186" s="165"/>
      <c r="S186" s="165"/>
      <c r="T186" s="165">
        <f>K186*O186</f>
        <v>128.88</v>
      </c>
      <c r="U186" s="165"/>
      <c r="V186" s="165"/>
      <c r="W186" s="165"/>
      <c r="X186" s="165"/>
      <c r="Y186" s="49">
        <f>ROUND(T186*$AF$26,2)</f>
        <v>64.44</v>
      </c>
      <c r="Z186" s="83">
        <f>+T186+Y186</f>
        <v>193.32</v>
      </c>
      <c r="AF186" s="157">
        <f>Z186+Z187</f>
        <v>485.45</v>
      </c>
      <c r="AG186" s="221">
        <f>T186+T187</f>
        <v>421.01</v>
      </c>
      <c r="AI186" s="15"/>
      <c r="AJ186" s="159">
        <v>844.99</v>
      </c>
      <c r="AL186" s="161">
        <f>AG186/AJ186</f>
        <v>0.498</v>
      </c>
    </row>
    <row r="187" spans="1:38" ht="12.75" customHeight="1">
      <c r="A187" s="132"/>
      <c r="B187" s="134"/>
      <c r="C187" s="171"/>
      <c r="D187" s="172"/>
      <c r="E187" s="172"/>
      <c r="F187" s="172"/>
      <c r="G187" s="173"/>
      <c r="H187" s="74" t="s">
        <v>10</v>
      </c>
      <c r="I187" s="163" t="s">
        <v>11</v>
      </c>
      <c r="J187" s="164"/>
      <c r="K187" s="165">
        <f>+K182</f>
        <v>2580.65</v>
      </c>
      <c r="L187" s="165"/>
      <c r="M187" s="165"/>
      <c r="N187" s="165"/>
      <c r="O187" s="166">
        <f>O186*O$21</f>
        <v>0.1132</v>
      </c>
      <c r="P187" s="166"/>
      <c r="Q187" s="166"/>
      <c r="R187" s="166"/>
      <c r="S187" s="166"/>
      <c r="T187" s="165">
        <f>K187*O187</f>
        <v>292.13</v>
      </c>
      <c r="U187" s="165"/>
      <c r="V187" s="165"/>
      <c r="W187" s="165"/>
      <c r="X187" s="165"/>
      <c r="Y187" s="51">
        <v>0</v>
      </c>
      <c r="Z187" s="83">
        <f>+T187+Y187</f>
        <v>292.13</v>
      </c>
      <c r="AF187" s="158"/>
      <c r="AG187" s="222"/>
      <c r="AI187" s="15"/>
      <c r="AJ187" s="160"/>
      <c r="AL187" s="162"/>
    </row>
    <row r="188" spans="1:38" ht="12.75" customHeight="1">
      <c r="A188" s="167" t="s">
        <v>7</v>
      </c>
      <c r="B188" s="131"/>
      <c r="C188" s="168" t="s">
        <v>87</v>
      </c>
      <c r="D188" s="169"/>
      <c r="E188" s="169"/>
      <c r="F188" s="169"/>
      <c r="G188" s="170"/>
      <c r="H188" s="74" t="s">
        <v>8</v>
      </c>
      <c r="I188" s="163" t="s">
        <v>9</v>
      </c>
      <c r="J188" s="164"/>
      <c r="K188" s="165">
        <f>+K183</f>
        <v>78.11</v>
      </c>
      <c r="L188" s="165"/>
      <c r="M188" s="165"/>
      <c r="N188" s="165"/>
      <c r="O188" s="165">
        <f>+O186</f>
        <v>1.65</v>
      </c>
      <c r="P188" s="165"/>
      <c r="Q188" s="165"/>
      <c r="R188" s="165"/>
      <c r="S188" s="165"/>
      <c r="T188" s="165">
        <f>K188*O188</f>
        <v>128.88</v>
      </c>
      <c r="U188" s="165"/>
      <c r="V188" s="165"/>
      <c r="W188" s="165"/>
      <c r="X188" s="165"/>
      <c r="Y188" s="49">
        <f>ROUND(T188*$AF$26,2)</f>
        <v>64.44</v>
      </c>
      <c r="Z188" s="83">
        <f>+T188+Y188</f>
        <v>193.32</v>
      </c>
      <c r="AF188" s="157">
        <f>Z188+Z189</f>
        <v>463.77</v>
      </c>
      <c r="AG188" s="221">
        <f>T188+T189</f>
        <v>399.33</v>
      </c>
      <c r="AI188" s="15"/>
      <c r="AJ188" s="159">
        <v>844.99</v>
      </c>
      <c r="AL188" s="161">
        <f>AG188/AJ188</f>
        <v>0.473</v>
      </c>
    </row>
    <row r="189" spans="1:38" ht="12.75" customHeight="1">
      <c r="A189" s="132"/>
      <c r="B189" s="134"/>
      <c r="C189" s="171"/>
      <c r="D189" s="172"/>
      <c r="E189" s="172"/>
      <c r="F189" s="172"/>
      <c r="G189" s="173"/>
      <c r="H189" s="74" t="s">
        <v>10</v>
      </c>
      <c r="I189" s="163" t="s">
        <v>11</v>
      </c>
      <c r="J189" s="164"/>
      <c r="K189" s="165">
        <f>+K184</f>
        <v>2580.65</v>
      </c>
      <c r="L189" s="165"/>
      <c r="M189" s="165"/>
      <c r="N189" s="165"/>
      <c r="O189" s="166">
        <f>O188*O$23</f>
        <v>0.1048</v>
      </c>
      <c r="P189" s="166"/>
      <c r="Q189" s="166"/>
      <c r="R189" s="166"/>
      <c r="S189" s="166"/>
      <c r="T189" s="165">
        <f>K189*O189</f>
        <v>270.45</v>
      </c>
      <c r="U189" s="165"/>
      <c r="V189" s="165"/>
      <c r="W189" s="165"/>
      <c r="X189" s="165"/>
      <c r="Y189" s="51">
        <v>0</v>
      </c>
      <c r="Z189" s="83">
        <f>+T189+Y189</f>
        <v>270.45</v>
      </c>
      <c r="AF189" s="158"/>
      <c r="AG189" s="222"/>
      <c r="AI189" s="15"/>
      <c r="AJ189" s="160"/>
      <c r="AL189" s="162"/>
    </row>
    <row r="190" spans="1:33" s="24" customFormat="1" ht="25.5" customHeight="1">
      <c r="A190" s="174" t="s">
        <v>49</v>
      </c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</row>
    <row r="191" spans="1:38" ht="12.75" customHeight="1">
      <c r="A191" s="167" t="s">
        <v>7</v>
      </c>
      <c r="B191" s="131"/>
      <c r="C191" s="168" t="s">
        <v>86</v>
      </c>
      <c r="D191" s="169"/>
      <c r="E191" s="169"/>
      <c r="F191" s="169"/>
      <c r="G191" s="170"/>
      <c r="H191" s="74" t="s">
        <v>8</v>
      </c>
      <c r="I191" s="163" t="s">
        <v>9</v>
      </c>
      <c r="J191" s="164"/>
      <c r="K191" s="165">
        <f>+K186</f>
        <v>78.11</v>
      </c>
      <c r="L191" s="165"/>
      <c r="M191" s="165"/>
      <c r="N191" s="165"/>
      <c r="O191" s="165">
        <f>+O142*3</f>
        <v>5.73</v>
      </c>
      <c r="P191" s="165"/>
      <c r="Q191" s="165"/>
      <c r="R191" s="165"/>
      <c r="S191" s="165"/>
      <c r="T191" s="165">
        <f>K191*O191</f>
        <v>447.57</v>
      </c>
      <c r="U191" s="165"/>
      <c r="V191" s="165"/>
      <c r="W191" s="165"/>
      <c r="X191" s="165"/>
      <c r="Y191" s="49">
        <f>ROUND(T191*$AF$26,2)</f>
        <v>223.79</v>
      </c>
      <c r="Z191" s="83">
        <f>+T191+Y191</f>
        <v>671.36</v>
      </c>
      <c r="AF191" s="157">
        <f>Z191+Z192</f>
        <v>1685.81</v>
      </c>
      <c r="AG191" s="221">
        <f>T191+T192</f>
        <v>1462.02</v>
      </c>
      <c r="AI191" s="15"/>
      <c r="AJ191" s="159">
        <v>844.99</v>
      </c>
      <c r="AL191" s="161">
        <f>AG191/AJ191</f>
        <v>1.73</v>
      </c>
    </row>
    <row r="192" spans="1:38" ht="12.75" customHeight="1">
      <c r="A192" s="132"/>
      <c r="B192" s="134"/>
      <c r="C192" s="171"/>
      <c r="D192" s="172"/>
      <c r="E192" s="172"/>
      <c r="F192" s="172"/>
      <c r="G192" s="173"/>
      <c r="H192" s="74" t="s">
        <v>10</v>
      </c>
      <c r="I192" s="163" t="s">
        <v>11</v>
      </c>
      <c r="J192" s="164"/>
      <c r="K192" s="165">
        <f>+K187</f>
        <v>2580.65</v>
      </c>
      <c r="L192" s="165"/>
      <c r="M192" s="165"/>
      <c r="N192" s="165"/>
      <c r="O192" s="166">
        <f>O191*O$21</f>
        <v>0.3931</v>
      </c>
      <c r="P192" s="166"/>
      <c r="Q192" s="166"/>
      <c r="R192" s="166"/>
      <c r="S192" s="166"/>
      <c r="T192" s="165">
        <f>K192*O192</f>
        <v>1014.45</v>
      </c>
      <c r="U192" s="165"/>
      <c r="V192" s="165"/>
      <c r="W192" s="165"/>
      <c r="X192" s="165"/>
      <c r="Y192" s="51">
        <v>0</v>
      </c>
      <c r="Z192" s="83">
        <f>+T192+Y192</f>
        <v>1014.45</v>
      </c>
      <c r="AF192" s="158"/>
      <c r="AG192" s="222"/>
      <c r="AI192" s="15"/>
      <c r="AJ192" s="160"/>
      <c r="AL192" s="162"/>
    </row>
    <row r="193" spans="1:38" ht="12.75" customHeight="1">
      <c r="A193" s="167" t="s">
        <v>7</v>
      </c>
      <c r="B193" s="131"/>
      <c r="C193" s="168" t="s">
        <v>87</v>
      </c>
      <c r="D193" s="169"/>
      <c r="E193" s="169"/>
      <c r="F193" s="169"/>
      <c r="G193" s="170"/>
      <c r="H193" s="74" t="s">
        <v>8</v>
      </c>
      <c r="I193" s="163" t="s">
        <v>9</v>
      </c>
      <c r="J193" s="164"/>
      <c r="K193" s="165">
        <f>+K188</f>
        <v>78.11</v>
      </c>
      <c r="L193" s="165"/>
      <c r="M193" s="165"/>
      <c r="N193" s="165"/>
      <c r="O193" s="165">
        <f>+O191</f>
        <v>5.73</v>
      </c>
      <c r="P193" s="165"/>
      <c r="Q193" s="165"/>
      <c r="R193" s="165"/>
      <c r="S193" s="165"/>
      <c r="T193" s="165">
        <f>K193*O193</f>
        <v>447.57</v>
      </c>
      <c r="U193" s="165"/>
      <c r="V193" s="165"/>
      <c r="W193" s="165"/>
      <c r="X193" s="165"/>
      <c r="Y193" s="49">
        <f>ROUND(T193*$AF$26,2)</f>
        <v>223.79</v>
      </c>
      <c r="Z193" s="83">
        <f>+T193+Y193</f>
        <v>671.36</v>
      </c>
      <c r="AF193" s="157">
        <f>Z193+Z194</f>
        <v>1610.46</v>
      </c>
      <c r="AG193" s="221">
        <f>T193+T194</f>
        <v>1386.67</v>
      </c>
      <c r="AI193" s="15"/>
      <c r="AJ193" s="159">
        <v>844.99</v>
      </c>
      <c r="AL193" s="161">
        <f>AG193/AJ193</f>
        <v>1.641</v>
      </c>
    </row>
    <row r="194" spans="1:38" ht="12.75" customHeight="1">
      <c r="A194" s="132"/>
      <c r="B194" s="134"/>
      <c r="C194" s="171"/>
      <c r="D194" s="172"/>
      <c r="E194" s="172"/>
      <c r="F194" s="172"/>
      <c r="G194" s="173"/>
      <c r="H194" s="74" t="s">
        <v>10</v>
      </c>
      <c r="I194" s="163" t="s">
        <v>11</v>
      </c>
      <c r="J194" s="164"/>
      <c r="K194" s="165">
        <f>+K189</f>
        <v>2580.65</v>
      </c>
      <c r="L194" s="165"/>
      <c r="M194" s="165"/>
      <c r="N194" s="165"/>
      <c r="O194" s="166">
        <f>O193*O$23</f>
        <v>0.3639</v>
      </c>
      <c r="P194" s="166"/>
      <c r="Q194" s="166"/>
      <c r="R194" s="166"/>
      <c r="S194" s="166"/>
      <c r="T194" s="165">
        <f>K194*O194</f>
        <v>939.1</v>
      </c>
      <c r="U194" s="165"/>
      <c r="V194" s="165"/>
      <c r="W194" s="165"/>
      <c r="X194" s="165"/>
      <c r="Y194" s="51">
        <v>0</v>
      </c>
      <c r="Z194" s="83">
        <f>+T194+Y194</f>
        <v>939.1</v>
      </c>
      <c r="AF194" s="158"/>
      <c r="AG194" s="222"/>
      <c r="AI194" s="15"/>
      <c r="AJ194" s="160"/>
      <c r="AL194" s="162"/>
    </row>
    <row r="195" spans="1:38" ht="12.75" customHeight="1">
      <c r="A195" s="32"/>
      <c r="B195" s="32"/>
      <c r="C195" s="76"/>
      <c r="D195" s="76"/>
      <c r="E195" s="76"/>
      <c r="F195" s="76"/>
      <c r="G195" s="76"/>
      <c r="I195" s="14"/>
      <c r="J195" s="14"/>
      <c r="K195" s="77"/>
      <c r="L195" s="77"/>
      <c r="M195" s="77"/>
      <c r="N195" s="77"/>
      <c r="O195" s="78"/>
      <c r="P195" s="78"/>
      <c r="Q195" s="78"/>
      <c r="R195" s="78"/>
      <c r="S195" s="78"/>
      <c r="T195" s="77"/>
      <c r="U195" s="77"/>
      <c r="V195" s="77"/>
      <c r="W195" s="77"/>
      <c r="X195" s="77"/>
      <c r="AF195"/>
      <c r="AG195" s="79"/>
      <c r="AJ195" s="80"/>
      <c r="AL195" s="81"/>
    </row>
    <row r="196" spans="1:35" s="5" customFormat="1" ht="15">
      <c r="A196" s="183" t="s">
        <v>125</v>
      </c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75"/>
      <c r="AG196" s="75"/>
      <c r="AH196"/>
      <c r="AI196" s="20"/>
    </row>
    <row r="197" spans="1:33" s="24" customFormat="1" ht="27" customHeight="1">
      <c r="A197" s="174" t="s">
        <v>41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23"/>
      <c r="AG197" s="23"/>
    </row>
    <row r="198" spans="1:35" ht="51" customHeight="1">
      <c r="A198" s="184" t="s">
        <v>4</v>
      </c>
      <c r="B198" s="185"/>
      <c r="C198" s="186" t="s">
        <v>28</v>
      </c>
      <c r="D198" s="187"/>
      <c r="E198" s="187"/>
      <c r="F198" s="187"/>
      <c r="G198" s="187"/>
      <c r="H198" s="188"/>
      <c r="I198" s="189" t="s">
        <v>5</v>
      </c>
      <c r="J198" s="189"/>
      <c r="K198" s="189" t="s">
        <v>29</v>
      </c>
      <c r="L198" s="189"/>
      <c r="M198" s="189"/>
      <c r="N198" s="189"/>
      <c r="O198" s="189" t="str">
        <f>+O174</f>
        <v>Объем теплоносителя, Гкал на нагрев, (м3, Гкал)</v>
      </c>
      <c r="P198" s="189"/>
      <c r="Q198" s="189"/>
      <c r="R198" s="189"/>
      <c r="S198" s="189"/>
      <c r="T198" s="189" t="s">
        <v>6</v>
      </c>
      <c r="U198" s="189"/>
      <c r="V198" s="189"/>
      <c r="W198" s="189"/>
      <c r="X198" s="189"/>
      <c r="Y198" s="52" t="s">
        <v>78</v>
      </c>
      <c r="Z198" s="48" t="s">
        <v>79</v>
      </c>
      <c r="AF198"/>
      <c r="AG198" s="14"/>
      <c r="AI198" s="15"/>
    </row>
    <row r="199" spans="1:38" ht="24" customHeight="1">
      <c r="A199" s="176">
        <v>1</v>
      </c>
      <c r="B199" s="177"/>
      <c r="C199" s="176">
        <v>2</v>
      </c>
      <c r="D199" s="178"/>
      <c r="E199" s="178"/>
      <c r="F199" s="178"/>
      <c r="G199" s="178"/>
      <c r="H199" s="177"/>
      <c r="I199" s="179">
        <v>3</v>
      </c>
      <c r="J199" s="179"/>
      <c r="K199" s="179">
        <v>4</v>
      </c>
      <c r="L199" s="179"/>
      <c r="M199" s="179"/>
      <c r="N199" s="179"/>
      <c r="O199" s="179">
        <v>5</v>
      </c>
      <c r="P199" s="179"/>
      <c r="Q199" s="179"/>
      <c r="R199" s="179"/>
      <c r="S199" s="179"/>
      <c r="T199" s="180" t="s">
        <v>80</v>
      </c>
      <c r="U199" s="181"/>
      <c r="V199" s="181"/>
      <c r="W199" s="181"/>
      <c r="X199" s="182"/>
      <c r="Y199" s="45" t="s">
        <v>93</v>
      </c>
      <c r="Z199" s="45" t="s">
        <v>81</v>
      </c>
      <c r="AF199"/>
      <c r="AG199" s="14"/>
      <c r="AI199" s="15"/>
      <c r="AJ199" s="14"/>
      <c r="AL199" s="14"/>
    </row>
    <row r="200" spans="1:38" ht="12.75" customHeight="1">
      <c r="A200" s="167" t="s">
        <v>7</v>
      </c>
      <c r="B200" s="131"/>
      <c r="C200" s="168" t="s">
        <v>86</v>
      </c>
      <c r="D200" s="169"/>
      <c r="E200" s="169"/>
      <c r="F200" s="169"/>
      <c r="G200" s="170"/>
      <c r="H200" s="74" t="s">
        <v>8</v>
      </c>
      <c r="I200" s="163" t="s">
        <v>9</v>
      </c>
      <c r="J200" s="164"/>
      <c r="K200" s="165">
        <f>K186</f>
        <v>78.11</v>
      </c>
      <c r="L200" s="165"/>
      <c r="M200" s="165"/>
      <c r="N200" s="165"/>
      <c r="O200" s="165">
        <f>+O46*4</f>
        <v>12.96</v>
      </c>
      <c r="P200" s="165"/>
      <c r="Q200" s="165"/>
      <c r="R200" s="165"/>
      <c r="S200" s="165"/>
      <c r="T200" s="165">
        <f>K200*O200</f>
        <v>1012.31</v>
      </c>
      <c r="U200" s="165"/>
      <c r="V200" s="165"/>
      <c r="W200" s="165"/>
      <c r="X200" s="165"/>
      <c r="Y200" s="49">
        <f>ROUND(T200*$AF$26,2)</f>
        <v>506.16</v>
      </c>
      <c r="Z200" s="83">
        <f>+T200+Y200</f>
        <v>1518.47</v>
      </c>
      <c r="AF200" s="157">
        <f>Z200+Z201</f>
        <v>3812.93</v>
      </c>
      <c r="AG200" s="221">
        <f>T200+T201</f>
        <v>3306.77</v>
      </c>
      <c r="AI200" s="15"/>
      <c r="AJ200" s="159">
        <v>844.99</v>
      </c>
      <c r="AL200" s="161">
        <f>AG200/AJ200</f>
        <v>3.913</v>
      </c>
    </row>
    <row r="201" spans="1:38" ht="12.75" customHeight="1">
      <c r="A201" s="132"/>
      <c r="B201" s="134"/>
      <c r="C201" s="171"/>
      <c r="D201" s="172"/>
      <c r="E201" s="172"/>
      <c r="F201" s="172"/>
      <c r="G201" s="173"/>
      <c r="H201" s="74" t="s">
        <v>10</v>
      </c>
      <c r="I201" s="163" t="s">
        <v>11</v>
      </c>
      <c r="J201" s="164"/>
      <c r="K201" s="165">
        <f>K187</f>
        <v>2580.65</v>
      </c>
      <c r="L201" s="165"/>
      <c r="M201" s="165"/>
      <c r="N201" s="165"/>
      <c r="O201" s="166">
        <f>O200*O$21</f>
        <v>0.8891</v>
      </c>
      <c r="P201" s="166"/>
      <c r="Q201" s="166"/>
      <c r="R201" s="166"/>
      <c r="S201" s="166"/>
      <c r="T201" s="165">
        <f>K201*O201</f>
        <v>2294.46</v>
      </c>
      <c r="U201" s="165"/>
      <c r="V201" s="165"/>
      <c r="W201" s="165"/>
      <c r="X201" s="165"/>
      <c r="Y201" s="51">
        <v>0</v>
      </c>
      <c r="Z201" s="83">
        <f>+T201+Y201</f>
        <v>2294.46</v>
      </c>
      <c r="AF201" s="158"/>
      <c r="AG201" s="222"/>
      <c r="AI201" s="15"/>
      <c r="AJ201" s="160"/>
      <c r="AL201" s="162"/>
    </row>
    <row r="202" spans="1:38" ht="12.75" customHeight="1">
      <c r="A202" s="167" t="s">
        <v>7</v>
      </c>
      <c r="B202" s="131"/>
      <c r="C202" s="168" t="s">
        <v>87</v>
      </c>
      <c r="D202" s="169"/>
      <c r="E202" s="169"/>
      <c r="F202" s="169"/>
      <c r="G202" s="170"/>
      <c r="H202" s="74" t="s">
        <v>8</v>
      </c>
      <c r="I202" s="163" t="s">
        <v>9</v>
      </c>
      <c r="J202" s="164"/>
      <c r="K202" s="165">
        <f>K188</f>
        <v>78.11</v>
      </c>
      <c r="L202" s="165"/>
      <c r="M202" s="165"/>
      <c r="N202" s="165"/>
      <c r="O202" s="165">
        <f>+O200</f>
        <v>12.96</v>
      </c>
      <c r="P202" s="165"/>
      <c r="Q202" s="165"/>
      <c r="R202" s="165"/>
      <c r="S202" s="165"/>
      <c r="T202" s="165">
        <f>K202*O202</f>
        <v>1012.31</v>
      </c>
      <c r="U202" s="165"/>
      <c r="V202" s="165"/>
      <c r="W202" s="165"/>
      <c r="X202" s="165"/>
      <c r="Y202" s="49">
        <f>ROUND(T202*$AF$26,2)</f>
        <v>506.16</v>
      </c>
      <c r="Z202" s="83">
        <f>+T202+Y202</f>
        <v>1518.47</v>
      </c>
      <c r="AF202" s="157">
        <f>Z202+Z203</f>
        <v>3642.34</v>
      </c>
      <c r="AG202" s="221">
        <f>T202+T203</f>
        <v>3136.18</v>
      </c>
      <c r="AI202" s="15"/>
      <c r="AJ202" s="159">
        <v>844.99</v>
      </c>
      <c r="AL202" s="161">
        <f>AG202/AJ202</f>
        <v>3.711</v>
      </c>
    </row>
    <row r="203" spans="1:38" ht="12.75" customHeight="1">
      <c r="A203" s="132"/>
      <c r="B203" s="134"/>
      <c r="C203" s="171"/>
      <c r="D203" s="172"/>
      <c r="E203" s="172"/>
      <c r="F203" s="172"/>
      <c r="G203" s="173"/>
      <c r="H203" s="74" t="s">
        <v>10</v>
      </c>
      <c r="I203" s="163" t="s">
        <v>11</v>
      </c>
      <c r="J203" s="164"/>
      <c r="K203" s="165">
        <f>K189</f>
        <v>2580.65</v>
      </c>
      <c r="L203" s="165"/>
      <c r="M203" s="165"/>
      <c r="N203" s="165"/>
      <c r="O203" s="166">
        <f>O202*O$23</f>
        <v>0.823</v>
      </c>
      <c r="P203" s="166"/>
      <c r="Q203" s="166"/>
      <c r="R203" s="166"/>
      <c r="S203" s="166"/>
      <c r="T203" s="165">
        <f>K203*O203</f>
        <v>2123.87</v>
      </c>
      <c r="U203" s="165"/>
      <c r="V203" s="165"/>
      <c r="W203" s="165"/>
      <c r="X203" s="165"/>
      <c r="Y203" s="51">
        <v>0</v>
      </c>
      <c r="Z203" s="83">
        <f>+T203+Y203</f>
        <v>2123.87</v>
      </c>
      <c r="AF203" s="158"/>
      <c r="AG203" s="222"/>
      <c r="AI203" s="15"/>
      <c r="AJ203" s="160"/>
      <c r="AL203" s="162"/>
    </row>
    <row r="204" spans="1:33" s="24" customFormat="1" ht="30" customHeight="1">
      <c r="A204" s="174" t="s">
        <v>43</v>
      </c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</row>
    <row r="205" spans="1:38" ht="12.75" customHeight="1">
      <c r="A205" s="167" t="s">
        <v>7</v>
      </c>
      <c r="B205" s="131"/>
      <c r="C205" s="168" t="s">
        <v>86</v>
      </c>
      <c r="D205" s="169"/>
      <c r="E205" s="169"/>
      <c r="F205" s="169"/>
      <c r="G205" s="170"/>
      <c r="H205" s="74" t="s">
        <v>8</v>
      </c>
      <c r="I205" s="163" t="s">
        <v>9</v>
      </c>
      <c r="J205" s="164"/>
      <c r="K205" s="165">
        <f>+K200</f>
        <v>78.11</v>
      </c>
      <c r="L205" s="165"/>
      <c r="M205" s="165"/>
      <c r="N205" s="165"/>
      <c r="O205" s="165">
        <f>+O70*4</f>
        <v>10.52</v>
      </c>
      <c r="P205" s="165"/>
      <c r="Q205" s="165"/>
      <c r="R205" s="165"/>
      <c r="S205" s="165"/>
      <c r="T205" s="165">
        <f>K205*O205</f>
        <v>821.72</v>
      </c>
      <c r="U205" s="165"/>
      <c r="V205" s="165"/>
      <c r="W205" s="165"/>
      <c r="X205" s="165"/>
      <c r="Y205" s="49">
        <f>ROUND(T205*$AF$26,2)</f>
        <v>410.86</v>
      </c>
      <c r="Z205" s="83">
        <f>+T205+Y205</f>
        <v>1232.58</v>
      </c>
      <c r="AF205" s="157">
        <f>Z205+Z206</f>
        <v>3095.04</v>
      </c>
      <c r="AG205" s="221">
        <f>T205+T206</f>
        <v>2684.18</v>
      </c>
      <c r="AI205" s="15"/>
      <c r="AJ205" s="159">
        <v>844.99</v>
      </c>
      <c r="AL205" s="161">
        <f>AG205/AJ205</f>
        <v>3.177</v>
      </c>
    </row>
    <row r="206" spans="1:38" ht="12.75" customHeight="1">
      <c r="A206" s="132"/>
      <c r="B206" s="134"/>
      <c r="C206" s="171"/>
      <c r="D206" s="172"/>
      <c r="E206" s="172"/>
      <c r="F206" s="172"/>
      <c r="G206" s="173"/>
      <c r="H206" s="74" t="s">
        <v>10</v>
      </c>
      <c r="I206" s="163" t="s">
        <v>11</v>
      </c>
      <c r="J206" s="164"/>
      <c r="K206" s="165">
        <f>+K201</f>
        <v>2580.65</v>
      </c>
      <c r="L206" s="165"/>
      <c r="M206" s="165"/>
      <c r="N206" s="165"/>
      <c r="O206" s="166">
        <f>O205*O$21</f>
        <v>0.7217</v>
      </c>
      <c r="P206" s="166"/>
      <c r="Q206" s="166"/>
      <c r="R206" s="166"/>
      <c r="S206" s="166"/>
      <c r="T206" s="165">
        <f>K206*O206</f>
        <v>1862.46</v>
      </c>
      <c r="U206" s="165"/>
      <c r="V206" s="165"/>
      <c r="W206" s="165"/>
      <c r="X206" s="165"/>
      <c r="Y206" s="51">
        <v>0</v>
      </c>
      <c r="Z206" s="83">
        <f>+T206+Y206</f>
        <v>1862.46</v>
      </c>
      <c r="AF206" s="158"/>
      <c r="AG206" s="222"/>
      <c r="AI206" s="15"/>
      <c r="AJ206" s="160"/>
      <c r="AL206" s="162"/>
    </row>
    <row r="207" spans="1:38" ht="12.75" customHeight="1">
      <c r="A207" s="167" t="s">
        <v>7</v>
      </c>
      <c r="B207" s="131"/>
      <c r="C207" s="168" t="s">
        <v>87</v>
      </c>
      <c r="D207" s="169"/>
      <c r="E207" s="169"/>
      <c r="F207" s="169"/>
      <c r="G207" s="170"/>
      <c r="H207" s="74" t="s">
        <v>8</v>
      </c>
      <c r="I207" s="163" t="s">
        <v>9</v>
      </c>
      <c r="J207" s="164"/>
      <c r="K207" s="165">
        <f>+K202</f>
        <v>78.11</v>
      </c>
      <c r="L207" s="165"/>
      <c r="M207" s="165"/>
      <c r="N207" s="165"/>
      <c r="O207" s="165">
        <f>+O205</f>
        <v>10.52</v>
      </c>
      <c r="P207" s="165"/>
      <c r="Q207" s="165"/>
      <c r="R207" s="165"/>
      <c r="S207" s="165"/>
      <c r="T207" s="165">
        <f>K207*O207</f>
        <v>821.72</v>
      </c>
      <c r="U207" s="165"/>
      <c r="V207" s="165"/>
      <c r="W207" s="165"/>
      <c r="X207" s="165"/>
      <c r="Y207" s="49">
        <f>ROUND(T207*$AF$26,2)</f>
        <v>410.86</v>
      </c>
      <c r="Z207" s="83">
        <f>+T207+Y207</f>
        <v>1232.58</v>
      </c>
      <c r="AF207" s="157">
        <f>Z207+Z208</f>
        <v>2956.45</v>
      </c>
      <c r="AG207" s="221">
        <f>T207+T208</f>
        <v>2545.59</v>
      </c>
      <c r="AI207" s="15"/>
      <c r="AJ207" s="159">
        <v>844.99</v>
      </c>
      <c r="AL207" s="161">
        <f>AG207/AJ207</f>
        <v>3.013</v>
      </c>
    </row>
    <row r="208" spans="1:38" ht="12.75" customHeight="1">
      <c r="A208" s="132"/>
      <c r="B208" s="134"/>
      <c r="C208" s="171"/>
      <c r="D208" s="172"/>
      <c r="E208" s="172"/>
      <c r="F208" s="172"/>
      <c r="G208" s="173"/>
      <c r="H208" s="74" t="s">
        <v>10</v>
      </c>
      <c r="I208" s="163" t="s">
        <v>11</v>
      </c>
      <c r="J208" s="164"/>
      <c r="K208" s="165">
        <f>+K203</f>
        <v>2580.65</v>
      </c>
      <c r="L208" s="165"/>
      <c r="M208" s="165"/>
      <c r="N208" s="165"/>
      <c r="O208" s="166">
        <f>O207*O$23</f>
        <v>0.668</v>
      </c>
      <c r="P208" s="166"/>
      <c r="Q208" s="166"/>
      <c r="R208" s="166"/>
      <c r="S208" s="166"/>
      <c r="T208" s="165">
        <f>K208*O208</f>
        <v>1723.87</v>
      </c>
      <c r="U208" s="165"/>
      <c r="V208" s="165"/>
      <c r="W208" s="165"/>
      <c r="X208" s="165"/>
      <c r="Y208" s="51">
        <v>0</v>
      </c>
      <c r="Z208" s="83">
        <f>+T208+Y208</f>
        <v>1723.87</v>
      </c>
      <c r="AF208" s="158"/>
      <c r="AG208" s="222"/>
      <c r="AI208" s="15"/>
      <c r="AJ208" s="160"/>
      <c r="AL208" s="162"/>
    </row>
    <row r="209" spans="1:39" ht="25.5" customHeight="1">
      <c r="A209" s="174" t="s">
        <v>48</v>
      </c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9"/>
      <c r="AG209" s="37"/>
      <c r="AL209" s="38" t="s">
        <v>117</v>
      </c>
      <c r="AM209" s="39" t="s">
        <v>118</v>
      </c>
    </row>
    <row r="210" spans="1:38" ht="12.75" customHeight="1">
      <c r="A210" s="167" t="s">
        <v>7</v>
      </c>
      <c r="B210" s="131"/>
      <c r="C210" s="168" t="s">
        <v>86</v>
      </c>
      <c r="D210" s="169"/>
      <c r="E210" s="169"/>
      <c r="F210" s="169"/>
      <c r="G210" s="170"/>
      <c r="H210" s="74" t="s">
        <v>8</v>
      </c>
      <c r="I210" s="163" t="s">
        <v>9</v>
      </c>
      <c r="J210" s="164"/>
      <c r="K210" s="165">
        <f>+K205</f>
        <v>78.11</v>
      </c>
      <c r="L210" s="165"/>
      <c r="M210" s="165"/>
      <c r="N210" s="165"/>
      <c r="O210" s="165">
        <f>+O130*4</f>
        <v>2.2</v>
      </c>
      <c r="P210" s="165"/>
      <c r="Q210" s="165"/>
      <c r="R210" s="165"/>
      <c r="S210" s="165"/>
      <c r="T210" s="165">
        <f>K210*O210</f>
        <v>171.84</v>
      </c>
      <c r="U210" s="165"/>
      <c r="V210" s="165"/>
      <c r="W210" s="165"/>
      <c r="X210" s="165"/>
      <c r="Y210" s="49">
        <f>ROUND(T210*$AF$26,2)</f>
        <v>85.92</v>
      </c>
      <c r="Z210" s="83">
        <f>+T210+Y210</f>
        <v>257.76</v>
      </c>
      <c r="AF210" s="157">
        <f>Z210+Z211</f>
        <v>647.18</v>
      </c>
      <c r="AG210" s="221">
        <f>T210+T211</f>
        <v>561.26</v>
      </c>
      <c r="AI210" s="15"/>
      <c r="AJ210" s="159">
        <v>844.99</v>
      </c>
      <c r="AL210" s="161">
        <f>AG210/AJ210</f>
        <v>0.664</v>
      </c>
    </row>
    <row r="211" spans="1:38" ht="12.75" customHeight="1">
      <c r="A211" s="132"/>
      <c r="B211" s="134"/>
      <c r="C211" s="171"/>
      <c r="D211" s="172"/>
      <c r="E211" s="172"/>
      <c r="F211" s="172"/>
      <c r="G211" s="173"/>
      <c r="H211" s="74" t="s">
        <v>10</v>
      </c>
      <c r="I211" s="163" t="s">
        <v>11</v>
      </c>
      <c r="J211" s="164"/>
      <c r="K211" s="165">
        <f>+K206</f>
        <v>2580.65</v>
      </c>
      <c r="L211" s="165"/>
      <c r="M211" s="165"/>
      <c r="N211" s="165"/>
      <c r="O211" s="166">
        <f>O210*O$21</f>
        <v>0.1509</v>
      </c>
      <c r="P211" s="166"/>
      <c r="Q211" s="166"/>
      <c r="R211" s="166"/>
      <c r="S211" s="166"/>
      <c r="T211" s="165">
        <f>K211*O211</f>
        <v>389.42</v>
      </c>
      <c r="U211" s="165"/>
      <c r="V211" s="165"/>
      <c r="W211" s="165"/>
      <c r="X211" s="165"/>
      <c r="Y211" s="51">
        <v>0</v>
      </c>
      <c r="Z211" s="83">
        <f>+T211+Y211</f>
        <v>389.42</v>
      </c>
      <c r="AF211" s="158"/>
      <c r="AG211" s="222"/>
      <c r="AI211" s="15"/>
      <c r="AJ211" s="160"/>
      <c r="AL211" s="162"/>
    </row>
    <row r="212" spans="1:38" ht="12.75" customHeight="1">
      <c r="A212" s="167" t="s">
        <v>7</v>
      </c>
      <c r="B212" s="131"/>
      <c r="C212" s="168" t="s">
        <v>87</v>
      </c>
      <c r="D212" s="169"/>
      <c r="E212" s="169"/>
      <c r="F212" s="169"/>
      <c r="G212" s="170"/>
      <c r="H212" s="74" t="s">
        <v>8</v>
      </c>
      <c r="I212" s="163" t="s">
        <v>9</v>
      </c>
      <c r="J212" s="164"/>
      <c r="K212" s="165">
        <f>+K207</f>
        <v>78.11</v>
      </c>
      <c r="L212" s="165"/>
      <c r="M212" s="165"/>
      <c r="N212" s="165"/>
      <c r="O212" s="165">
        <f>+O210</f>
        <v>2.2</v>
      </c>
      <c r="P212" s="165"/>
      <c r="Q212" s="165"/>
      <c r="R212" s="165"/>
      <c r="S212" s="165"/>
      <c r="T212" s="165">
        <f>K212*O212</f>
        <v>171.84</v>
      </c>
      <c r="U212" s="165"/>
      <c r="V212" s="165"/>
      <c r="W212" s="165"/>
      <c r="X212" s="165"/>
      <c r="Y212" s="49">
        <f>ROUND(T212*$AF$26,2)</f>
        <v>85.92</v>
      </c>
      <c r="Z212" s="83">
        <f>+T212+Y212</f>
        <v>257.76</v>
      </c>
      <c r="AF212" s="157">
        <f>Z212+Z213</f>
        <v>618.28</v>
      </c>
      <c r="AG212" s="221">
        <f>T212+T213</f>
        <v>532.36</v>
      </c>
      <c r="AI212" s="15"/>
      <c r="AJ212" s="159">
        <v>844.99</v>
      </c>
      <c r="AL212" s="161">
        <f>AG212/AJ212</f>
        <v>0.63</v>
      </c>
    </row>
    <row r="213" spans="1:38" ht="12.75" customHeight="1">
      <c r="A213" s="132"/>
      <c r="B213" s="134"/>
      <c r="C213" s="171"/>
      <c r="D213" s="172"/>
      <c r="E213" s="172"/>
      <c r="F213" s="172"/>
      <c r="G213" s="173"/>
      <c r="H213" s="74" t="s">
        <v>10</v>
      </c>
      <c r="I213" s="163" t="s">
        <v>11</v>
      </c>
      <c r="J213" s="164"/>
      <c r="K213" s="165">
        <f>+K208</f>
        <v>2580.65</v>
      </c>
      <c r="L213" s="165"/>
      <c r="M213" s="165"/>
      <c r="N213" s="165"/>
      <c r="O213" s="166">
        <f>O212*O$23</f>
        <v>0.1397</v>
      </c>
      <c r="P213" s="166"/>
      <c r="Q213" s="166"/>
      <c r="R213" s="166"/>
      <c r="S213" s="166"/>
      <c r="T213" s="165">
        <f>K213*O213</f>
        <v>360.52</v>
      </c>
      <c r="U213" s="165"/>
      <c r="V213" s="165"/>
      <c r="W213" s="165"/>
      <c r="X213" s="165"/>
      <c r="Y213" s="51">
        <v>0</v>
      </c>
      <c r="Z213" s="83">
        <f>+T213+Y213</f>
        <v>360.52</v>
      </c>
      <c r="AF213" s="158"/>
      <c r="AG213" s="222"/>
      <c r="AI213" s="15"/>
      <c r="AJ213" s="160"/>
      <c r="AL213" s="162"/>
    </row>
    <row r="214" spans="1:33" s="24" customFormat="1" ht="25.5" customHeight="1">
      <c r="A214" s="174" t="s">
        <v>49</v>
      </c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</row>
    <row r="215" spans="1:38" ht="12.75" customHeight="1">
      <c r="A215" s="167" t="s">
        <v>7</v>
      </c>
      <c r="B215" s="131"/>
      <c r="C215" s="168" t="s">
        <v>86</v>
      </c>
      <c r="D215" s="169"/>
      <c r="E215" s="169"/>
      <c r="F215" s="169"/>
      <c r="G215" s="170"/>
      <c r="H215" s="74" t="s">
        <v>8</v>
      </c>
      <c r="I215" s="163" t="s">
        <v>9</v>
      </c>
      <c r="J215" s="164"/>
      <c r="K215" s="165">
        <f>+K210</f>
        <v>78.11</v>
      </c>
      <c r="L215" s="165"/>
      <c r="M215" s="165"/>
      <c r="N215" s="165"/>
      <c r="O215" s="165">
        <f>+O142*4</f>
        <v>7.64</v>
      </c>
      <c r="P215" s="165"/>
      <c r="Q215" s="165"/>
      <c r="R215" s="165"/>
      <c r="S215" s="165"/>
      <c r="T215" s="165">
        <f>K215*O215</f>
        <v>596.76</v>
      </c>
      <c r="U215" s="165"/>
      <c r="V215" s="165"/>
      <c r="W215" s="165"/>
      <c r="X215" s="165"/>
      <c r="Y215" s="49">
        <f>ROUND(T215*$AF$26,2)</f>
        <v>298.38</v>
      </c>
      <c r="Z215" s="83">
        <f>+T215+Y215</f>
        <v>895.14</v>
      </c>
      <c r="AF215" s="157">
        <f>Z215+Z216</f>
        <v>2247.66</v>
      </c>
      <c r="AG215" s="221">
        <f>T215+T216</f>
        <v>1949.28</v>
      </c>
      <c r="AI215" s="15"/>
      <c r="AJ215" s="159">
        <v>844.99</v>
      </c>
      <c r="AL215" s="161">
        <f>AG215/AJ215</f>
        <v>2.307</v>
      </c>
    </row>
    <row r="216" spans="1:38" ht="12.75" customHeight="1">
      <c r="A216" s="132"/>
      <c r="B216" s="134"/>
      <c r="C216" s="171"/>
      <c r="D216" s="172"/>
      <c r="E216" s="172"/>
      <c r="F216" s="172"/>
      <c r="G216" s="173"/>
      <c r="H216" s="74" t="s">
        <v>10</v>
      </c>
      <c r="I216" s="163" t="s">
        <v>11</v>
      </c>
      <c r="J216" s="164"/>
      <c r="K216" s="165">
        <f>+K211</f>
        <v>2580.65</v>
      </c>
      <c r="L216" s="165"/>
      <c r="M216" s="165"/>
      <c r="N216" s="165"/>
      <c r="O216" s="166">
        <f>O215*O$21</f>
        <v>0.5241</v>
      </c>
      <c r="P216" s="166"/>
      <c r="Q216" s="166"/>
      <c r="R216" s="166"/>
      <c r="S216" s="166"/>
      <c r="T216" s="165">
        <f>K216*O216</f>
        <v>1352.52</v>
      </c>
      <c r="U216" s="165"/>
      <c r="V216" s="165"/>
      <c r="W216" s="165"/>
      <c r="X216" s="165"/>
      <c r="Y216" s="51">
        <v>0</v>
      </c>
      <c r="Z216" s="83">
        <f>+T216+Y216</f>
        <v>1352.52</v>
      </c>
      <c r="AF216" s="158"/>
      <c r="AG216" s="222"/>
      <c r="AI216" s="15"/>
      <c r="AJ216" s="160"/>
      <c r="AL216" s="162"/>
    </row>
    <row r="217" spans="1:38" ht="12.75" customHeight="1">
      <c r="A217" s="167" t="s">
        <v>7</v>
      </c>
      <c r="B217" s="131"/>
      <c r="C217" s="168" t="s">
        <v>87</v>
      </c>
      <c r="D217" s="169"/>
      <c r="E217" s="169"/>
      <c r="F217" s="169"/>
      <c r="G217" s="170"/>
      <c r="H217" s="74" t="s">
        <v>8</v>
      </c>
      <c r="I217" s="163" t="s">
        <v>9</v>
      </c>
      <c r="J217" s="164"/>
      <c r="K217" s="165">
        <f>+K212</f>
        <v>78.11</v>
      </c>
      <c r="L217" s="165"/>
      <c r="M217" s="165"/>
      <c r="N217" s="165"/>
      <c r="O217" s="165">
        <f>+O215</f>
        <v>7.64</v>
      </c>
      <c r="P217" s="165"/>
      <c r="Q217" s="165"/>
      <c r="R217" s="165"/>
      <c r="S217" s="165"/>
      <c r="T217" s="165">
        <f>K217*O217</f>
        <v>596.76</v>
      </c>
      <c r="U217" s="165"/>
      <c r="V217" s="165"/>
      <c r="W217" s="165"/>
      <c r="X217" s="165"/>
      <c r="Y217" s="49">
        <f>ROUND(T217*$AF$26,2)</f>
        <v>298.38</v>
      </c>
      <c r="Z217" s="83">
        <f>+T217+Y217</f>
        <v>895.14</v>
      </c>
      <c r="AF217" s="157">
        <f>Z217+Z218</f>
        <v>2147.01</v>
      </c>
      <c r="AG217" s="221">
        <f>T217+T218</f>
        <v>1848.63</v>
      </c>
      <c r="AI217" s="15"/>
      <c r="AJ217" s="159">
        <v>844.99</v>
      </c>
      <c r="AL217" s="161">
        <f>AG217/AJ217</f>
        <v>2.188</v>
      </c>
    </row>
    <row r="218" spans="1:38" ht="12.75" customHeight="1">
      <c r="A218" s="132"/>
      <c r="B218" s="134"/>
      <c r="C218" s="171"/>
      <c r="D218" s="172"/>
      <c r="E218" s="172"/>
      <c r="F218" s="172"/>
      <c r="G218" s="173"/>
      <c r="H218" s="74" t="s">
        <v>10</v>
      </c>
      <c r="I218" s="163" t="s">
        <v>11</v>
      </c>
      <c r="J218" s="164"/>
      <c r="K218" s="165">
        <f>+K213</f>
        <v>2580.65</v>
      </c>
      <c r="L218" s="165"/>
      <c r="M218" s="165"/>
      <c r="N218" s="165"/>
      <c r="O218" s="166">
        <f>O217*O$23</f>
        <v>0.4851</v>
      </c>
      <c r="P218" s="166"/>
      <c r="Q218" s="166"/>
      <c r="R218" s="166"/>
      <c r="S218" s="166"/>
      <c r="T218" s="165">
        <f>K218*O218</f>
        <v>1251.87</v>
      </c>
      <c r="U218" s="165"/>
      <c r="V218" s="165"/>
      <c r="W218" s="165"/>
      <c r="X218" s="165"/>
      <c r="Y218" s="51">
        <v>0</v>
      </c>
      <c r="Z218" s="83">
        <f>+T218+Y218</f>
        <v>1251.87</v>
      </c>
      <c r="AF218" s="158"/>
      <c r="AG218" s="222"/>
      <c r="AI218" s="15"/>
      <c r="AJ218" s="160"/>
      <c r="AL218" s="162"/>
    </row>
    <row r="219" spans="1:38" ht="12.75" customHeight="1">
      <c r="A219" s="32"/>
      <c r="B219" s="32"/>
      <c r="C219" s="76"/>
      <c r="D219" s="76"/>
      <c r="E219" s="76"/>
      <c r="F219" s="76"/>
      <c r="G219" s="76"/>
      <c r="I219" s="14"/>
      <c r="J219" s="14"/>
      <c r="K219" s="77"/>
      <c r="L219" s="77"/>
      <c r="M219" s="77"/>
      <c r="N219" s="77"/>
      <c r="O219" s="78"/>
      <c r="P219" s="78"/>
      <c r="Q219" s="78"/>
      <c r="R219" s="78"/>
      <c r="S219" s="78"/>
      <c r="T219" s="77"/>
      <c r="U219" s="77"/>
      <c r="V219" s="77"/>
      <c r="W219" s="77"/>
      <c r="X219" s="77"/>
      <c r="Y219" s="14"/>
      <c r="Z219" s="84"/>
      <c r="AF219" s="79"/>
      <c r="AG219" s="79"/>
      <c r="AJ219" s="80"/>
      <c r="AL219" s="85"/>
    </row>
    <row r="220" spans="1:35" s="5" customFormat="1" ht="15">
      <c r="A220" s="183" t="s">
        <v>121</v>
      </c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75"/>
      <c r="AG220" s="75"/>
      <c r="AH220"/>
      <c r="AI220" s="20"/>
    </row>
    <row r="221" spans="1:33" s="24" customFormat="1" ht="27" customHeight="1">
      <c r="A221" s="174" t="s">
        <v>41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23"/>
      <c r="AG221" s="23"/>
    </row>
    <row r="222" spans="1:35" ht="51" customHeight="1">
      <c r="A222" s="184" t="s">
        <v>4</v>
      </c>
      <c r="B222" s="185"/>
      <c r="C222" s="186" t="s">
        <v>28</v>
      </c>
      <c r="D222" s="187"/>
      <c r="E222" s="187"/>
      <c r="F222" s="187"/>
      <c r="G222" s="187"/>
      <c r="H222" s="188"/>
      <c r="I222" s="189" t="s">
        <v>5</v>
      </c>
      <c r="J222" s="189"/>
      <c r="K222" s="189" t="s">
        <v>29</v>
      </c>
      <c r="L222" s="189"/>
      <c r="M222" s="189"/>
      <c r="N222" s="189"/>
      <c r="O222" s="189" t="str">
        <f>+O198</f>
        <v>Объем теплоносителя, Гкал на нагрев, (м3, Гкал)</v>
      </c>
      <c r="P222" s="189"/>
      <c r="Q222" s="189"/>
      <c r="R222" s="189"/>
      <c r="S222" s="189"/>
      <c r="T222" s="189" t="s">
        <v>6</v>
      </c>
      <c r="U222" s="189"/>
      <c r="V222" s="189"/>
      <c r="W222" s="189"/>
      <c r="X222" s="189"/>
      <c r="Y222" s="52" t="s">
        <v>78</v>
      </c>
      <c r="Z222" s="48" t="s">
        <v>79</v>
      </c>
      <c r="AF222"/>
      <c r="AG222" s="14"/>
      <c r="AI222" s="15"/>
    </row>
    <row r="223" spans="1:38" ht="24" customHeight="1">
      <c r="A223" s="176">
        <v>1</v>
      </c>
      <c r="B223" s="177"/>
      <c r="C223" s="176">
        <v>2</v>
      </c>
      <c r="D223" s="178"/>
      <c r="E223" s="178"/>
      <c r="F223" s="178"/>
      <c r="G223" s="178"/>
      <c r="H223" s="177"/>
      <c r="I223" s="179">
        <v>3</v>
      </c>
      <c r="J223" s="179"/>
      <c r="K223" s="179">
        <v>4</v>
      </c>
      <c r="L223" s="179"/>
      <c r="M223" s="179"/>
      <c r="N223" s="179"/>
      <c r="O223" s="179">
        <v>5</v>
      </c>
      <c r="P223" s="179"/>
      <c r="Q223" s="179"/>
      <c r="R223" s="179"/>
      <c r="S223" s="179"/>
      <c r="T223" s="180" t="s">
        <v>80</v>
      </c>
      <c r="U223" s="181"/>
      <c r="V223" s="181"/>
      <c r="W223" s="181"/>
      <c r="X223" s="182"/>
      <c r="Y223" s="45" t="s">
        <v>93</v>
      </c>
      <c r="Z223" s="45" t="s">
        <v>81</v>
      </c>
      <c r="AF223"/>
      <c r="AG223" s="14"/>
      <c r="AI223" s="15"/>
      <c r="AJ223" s="14"/>
      <c r="AL223" s="14"/>
    </row>
    <row r="224" spans="1:38" ht="12.75" customHeight="1">
      <c r="A224" s="167" t="s">
        <v>7</v>
      </c>
      <c r="B224" s="131"/>
      <c r="C224" s="168" t="s">
        <v>86</v>
      </c>
      <c r="D224" s="169"/>
      <c r="E224" s="169"/>
      <c r="F224" s="169"/>
      <c r="G224" s="170"/>
      <c r="H224" s="74" t="s">
        <v>8</v>
      </c>
      <c r="I224" s="163" t="s">
        <v>9</v>
      </c>
      <c r="J224" s="164"/>
      <c r="K224" s="165">
        <f>K210</f>
        <v>78.11</v>
      </c>
      <c r="L224" s="165"/>
      <c r="M224" s="165"/>
      <c r="N224" s="165"/>
      <c r="O224" s="165">
        <f>+O46*5</f>
        <v>16.2</v>
      </c>
      <c r="P224" s="165"/>
      <c r="Q224" s="165"/>
      <c r="R224" s="165"/>
      <c r="S224" s="165"/>
      <c r="T224" s="165">
        <f>K224*O224</f>
        <v>1265.38</v>
      </c>
      <c r="U224" s="165"/>
      <c r="V224" s="165"/>
      <c r="W224" s="165"/>
      <c r="X224" s="165"/>
      <c r="Y224" s="49">
        <f>ROUND(T224*$AF$26,2)</f>
        <v>632.69</v>
      </c>
      <c r="Z224" s="83">
        <f>+T224+Y224</f>
        <v>1898.07</v>
      </c>
      <c r="AF224" s="157">
        <f>Z224+Z225</f>
        <v>4765.95</v>
      </c>
      <c r="AG224" s="157">
        <f>T224+T225</f>
        <v>4133.26</v>
      </c>
      <c r="AI224" s="15"/>
      <c r="AJ224" s="159">
        <v>844.99</v>
      </c>
      <c r="AL224" s="161">
        <f>AG224/AJ224</f>
        <v>4.891</v>
      </c>
    </row>
    <row r="225" spans="1:38" ht="12.75" customHeight="1">
      <c r="A225" s="132"/>
      <c r="B225" s="134"/>
      <c r="C225" s="171"/>
      <c r="D225" s="172"/>
      <c r="E225" s="172"/>
      <c r="F225" s="172"/>
      <c r="G225" s="173"/>
      <c r="H225" s="74" t="s">
        <v>10</v>
      </c>
      <c r="I225" s="163" t="s">
        <v>11</v>
      </c>
      <c r="J225" s="164"/>
      <c r="K225" s="165">
        <f>K211</f>
        <v>2580.65</v>
      </c>
      <c r="L225" s="165"/>
      <c r="M225" s="165"/>
      <c r="N225" s="165"/>
      <c r="O225" s="166">
        <f>O224*O$21</f>
        <v>1.1113</v>
      </c>
      <c r="P225" s="166"/>
      <c r="Q225" s="166"/>
      <c r="R225" s="166"/>
      <c r="S225" s="166"/>
      <c r="T225" s="165">
        <f>K225*O225</f>
        <v>2867.88</v>
      </c>
      <c r="U225" s="165"/>
      <c r="V225" s="165"/>
      <c r="W225" s="165"/>
      <c r="X225" s="165"/>
      <c r="Y225" s="51">
        <v>0</v>
      </c>
      <c r="Z225" s="83">
        <f>+T225+Y225</f>
        <v>2867.88</v>
      </c>
      <c r="AF225" s="158"/>
      <c r="AG225" s="158"/>
      <c r="AI225" s="15"/>
      <c r="AJ225" s="160"/>
      <c r="AL225" s="162"/>
    </row>
    <row r="226" spans="1:38" ht="12.75" customHeight="1">
      <c r="A226" s="167" t="s">
        <v>7</v>
      </c>
      <c r="B226" s="131"/>
      <c r="C226" s="168" t="s">
        <v>87</v>
      </c>
      <c r="D226" s="169"/>
      <c r="E226" s="169"/>
      <c r="F226" s="169"/>
      <c r="G226" s="170"/>
      <c r="H226" s="74" t="s">
        <v>8</v>
      </c>
      <c r="I226" s="163" t="s">
        <v>9</v>
      </c>
      <c r="J226" s="164"/>
      <c r="K226" s="165">
        <f>K212</f>
        <v>78.11</v>
      </c>
      <c r="L226" s="165"/>
      <c r="M226" s="165"/>
      <c r="N226" s="165"/>
      <c r="O226" s="165">
        <f>+O224</f>
        <v>16.2</v>
      </c>
      <c r="P226" s="165"/>
      <c r="Q226" s="165"/>
      <c r="R226" s="165"/>
      <c r="S226" s="165"/>
      <c r="T226" s="165">
        <f>K226*O226</f>
        <v>1265.38</v>
      </c>
      <c r="U226" s="165"/>
      <c r="V226" s="165"/>
      <c r="W226" s="165"/>
      <c r="X226" s="165"/>
      <c r="Y226" s="49">
        <f>ROUND(T226*$AF$26,2)</f>
        <v>632.69</v>
      </c>
      <c r="Z226" s="83">
        <f>+T226+Y226</f>
        <v>1898.07</v>
      </c>
      <c r="AF226" s="157">
        <f>Z226+Z227</f>
        <v>4552.78</v>
      </c>
      <c r="AG226" s="157">
        <f>T226+T227</f>
        <v>3920.09</v>
      </c>
      <c r="AI226" s="15"/>
      <c r="AJ226" s="159">
        <v>844.99</v>
      </c>
      <c r="AL226" s="161">
        <f>AG226/AJ226</f>
        <v>4.639</v>
      </c>
    </row>
    <row r="227" spans="1:38" ht="12.75" customHeight="1">
      <c r="A227" s="132"/>
      <c r="B227" s="134"/>
      <c r="C227" s="171"/>
      <c r="D227" s="172"/>
      <c r="E227" s="172"/>
      <c r="F227" s="172"/>
      <c r="G227" s="173"/>
      <c r="H227" s="74" t="s">
        <v>10</v>
      </c>
      <c r="I227" s="163" t="s">
        <v>11</v>
      </c>
      <c r="J227" s="164"/>
      <c r="K227" s="165">
        <f>K213</f>
        <v>2580.65</v>
      </c>
      <c r="L227" s="165"/>
      <c r="M227" s="165"/>
      <c r="N227" s="165"/>
      <c r="O227" s="166">
        <f>O226*O$23</f>
        <v>1.0287</v>
      </c>
      <c r="P227" s="166"/>
      <c r="Q227" s="166"/>
      <c r="R227" s="166"/>
      <c r="S227" s="166"/>
      <c r="T227" s="165">
        <f>K227*O227</f>
        <v>2654.71</v>
      </c>
      <c r="U227" s="165"/>
      <c r="V227" s="165"/>
      <c r="W227" s="165"/>
      <c r="X227" s="165"/>
      <c r="Y227" s="51">
        <v>0</v>
      </c>
      <c r="Z227" s="83">
        <f>+T227+Y227</f>
        <v>2654.71</v>
      </c>
      <c r="AF227" s="158"/>
      <c r="AG227" s="158"/>
      <c r="AI227" s="15"/>
      <c r="AJ227" s="160"/>
      <c r="AL227" s="162"/>
    </row>
    <row r="228" spans="1:33" s="24" customFormat="1" ht="30" customHeight="1">
      <c r="A228" s="174" t="s">
        <v>43</v>
      </c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  <c r="AG228" s="174"/>
    </row>
    <row r="229" spans="1:38" ht="12.75" customHeight="1">
      <c r="A229" s="167" t="s">
        <v>7</v>
      </c>
      <c r="B229" s="131"/>
      <c r="C229" s="168" t="s">
        <v>86</v>
      </c>
      <c r="D229" s="169"/>
      <c r="E229" s="169"/>
      <c r="F229" s="169"/>
      <c r="G229" s="170"/>
      <c r="H229" s="74" t="s">
        <v>8</v>
      </c>
      <c r="I229" s="163" t="s">
        <v>9</v>
      </c>
      <c r="J229" s="164"/>
      <c r="K229" s="165">
        <f>+K224</f>
        <v>78.11</v>
      </c>
      <c r="L229" s="165"/>
      <c r="M229" s="165"/>
      <c r="N229" s="165"/>
      <c r="O229" s="165">
        <f>+O70*5</f>
        <v>13.15</v>
      </c>
      <c r="P229" s="165"/>
      <c r="Q229" s="165"/>
      <c r="R229" s="165"/>
      <c r="S229" s="165"/>
      <c r="T229" s="165">
        <f>K229*O229</f>
        <v>1027.15</v>
      </c>
      <c r="U229" s="165"/>
      <c r="V229" s="165"/>
      <c r="W229" s="165"/>
      <c r="X229" s="165"/>
      <c r="Y229" s="49">
        <f>ROUND(T229*$AF$26,2)</f>
        <v>513.58</v>
      </c>
      <c r="Z229" s="83">
        <f>+T229+Y229</f>
        <v>1540.73</v>
      </c>
      <c r="AF229" s="157">
        <f>Z229+Z230</f>
        <v>3868.73</v>
      </c>
      <c r="AG229" s="157">
        <f>T229+T230</f>
        <v>3355.15</v>
      </c>
      <c r="AI229" s="15"/>
      <c r="AJ229" s="159">
        <v>844.99</v>
      </c>
      <c r="AL229" s="161">
        <f>AG229/AJ229</f>
        <v>3.971</v>
      </c>
    </row>
    <row r="230" spans="1:38" ht="12.75" customHeight="1">
      <c r="A230" s="132"/>
      <c r="B230" s="134"/>
      <c r="C230" s="171"/>
      <c r="D230" s="172"/>
      <c r="E230" s="172"/>
      <c r="F230" s="172"/>
      <c r="G230" s="173"/>
      <c r="H230" s="74" t="s">
        <v>10</v>
      </c>
      <c r="I230" s="163" t="s">
        <v>11</v>
      </c>
      <c r="J230" s="164"/>
      <c r="K230" s="165">
        <f>+K225</f>
        <v>2580.65</v>
      </c>
      <c r="L230" s="165"/>
      <c r="M230" s="165"/>
      <c r="N230" s="165"/>
      <c r="O230" s="166">
        <f>O229*O$21</f>
        <v>0.9021</v>
      </c>
      <c r="P230" s="166"/>
      <c r="Q230" s="166"/>
      <c r="R230" s="166"/>
      <c r="S230" s="166"/>
      <c r="T230" s="165">
        <f>K230*O230</f>
        <v>2328</v>
      </c>
      <c r="U230" s="165"/>
      <c r="V230" s="165"/>
      <c r="W230" s="165"/>
      <c r="X230" s="165"/>
      <c r="Y230" s="51">
        <v>0</v>
      </c>
      <c r="Z230" s="83">
        <f>+T230+Y230</f>
        <v>2328</v>
      </c>
      <c r="AF230" s="158"/>
      <c r="AG230" s="158"/>
      <c r="AI230" s="15"/>
      <c r="AJ230" s="160"/>
      <c r="AL230" s="162"/>
    </row>
    <row r="231" spans="1:38" ht="12.75" customHeight="1">
      <c r="A231" s="167" t="s">
        <v>7</v>
      </c>
      <c r="B231" s="131"/>
      <c r="C231" s="168" t="s">
        <v>87</v>
      </c>
      <c r="D231" s="169"/>
      <c r="E231" s="169"/>
      <c r="F231" s="169"/>
      <c r="G231" s="170"/>
      <c r="H231" s="74" t="s">
        <v>8</v>
      </c>
      <c r="I231" s="163" t="s">
        <v>9</v>
      </c>
      <c r="J231" s="164"/>
      <c r="K231" s="165">
        <f>+K226</f>
        <v>78.11</v>
      </c>
      <c r="L231" s="165"/>
      <c r="M231" s="165"/>
      <c r="N231" s="165"/>
      <c r="O231" s="165">
        <f>+O229</f>
        <v>13.15</v>
      </c>
      <c r="P231" s="165"/>
      <c r="Q231" s="165"/>
      <c r="R231" s="165"/>
      <c r="S231" s="165"/>
      <c r="T231" s="165">
        <f>K231*O231</f>
        <v>1027.15</v>
      </c>
      <c r="U231" s="165"/>
      <c r="V231" s="165"/>
      <c r="W231" s="165"/>
      <c r="X231" s="165"/>
      <c r="Y231" s="49">
        <f>ROUND(T231*$AF$26,2)</f>
        <v>513.58</v>
      </c>
      <c r="Z231" s="83">
        <f>+T231+Y231</f>
        <v>1540.73</v>
      </c>
      <c r="AF231" s="157">
        <f>Z231+Z232</f>
        <v>3695.57</v>
      </c>
      <c r="AG231" s="157">
        <f>T231+T232</f>
        <v>3181.99</v>
      </c>
      <c r="AI231" s="15"/>
      <c r="AJ231" s="159">
        <v>844.99</v>
      </c>
      <c r="AL231" s="161">
        <f>AG231/AJ231</f>
        <v>3.766</v>
      </c>
    </row>
    <row r="232" spans="1:38" ht="12.75" customHeight="1">
      <c r="A232" s="132"/>
      <c r="B232" s="134"/>
      <c r="C232" s="171"/>
      <c r="D232" s="172"/>
      <c r="E232" s="172"/>
      <c r="F232" s="172"/>
      <c r="G232" s="173"/>
      <c r="H232" s="74" t="s">
        <v>10</v>
      </c>
      <c r="I232" s="163" t="s">
        <v>11</v>
      </c>
      <c r="J232" s="164"/>
      <c r="K232" s="165">
        <f>+K227</f>
        <v>2580.65</v>
      </c>
      <c r="L232" s="165"/>
      <c r="M232" s="165"/>
      <c r="N232" s="165"/>
      <c r="O232" s="166">
        <f>O231*O$23</f>
        <v>0.835</v>
      </c>
      <c r="P232" s="166"/>
      <c r="Q232" s="166"/>
      <c r="R232" s="166"/>
      <c r="S232" s="166"/>
      <c r="T232" s="165">
        <f>K232*O232</f>
        <v>2154.84</v>
      </c>
      <c r="U232" s="165"/>
      <c r="V232" s="165"/>
      <c r="W232" s="165"/>
      <c r="X232" s="165"/>
      <c r="Y232" s="51">
        <v>0</v>
      </c>
      <c r="Z232" s="83">
        <f>+T232+Y232</f>
        <v>2154.84</v>
      </c>
      <c r="AF232" s="158"/>
      <c r="AG232" s="158"/>
      <c r="AI232" s="15"/>
      <c r="AJ232" s="160"/>
      <c r="AL232" s="162"/>
    </row>
    <row r="233" spans="1:39" ht="25.5" customHeight="1">
      <c r="A233" s="174" t="s">
        <v>48</v>
      </c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9"/>
      <c r="AG233" s="37"/>
      <c r="AL233" s="38" t="s">
        <v>117</v>
      </c>
      <c r="AM233" s="39" t="s">
        <v>118</v>
      </c>
    </row>
    <row r="234" spans="1:38" ht="12.75" customHeight="1">
      <c r="A234" s="167" t="s">
        <v>7</v>
      </c>
      <c r="B234" s="131"/>
      <c r="C234" s="168" t="s">
        <v>86</v>
      </c>
      <c r="D234" s="169"/>
      <c r="E234" s="169"/>
      <c r="F234" s="169"/>
      <c r="G234" s="170"/>
      <c r="H234" s="74" t="s">
        <v>8</v>
      </c>
      <c r="I234" s="163" t="s">
        <v>9</v>
      </c>
      <c r="J234" s="164"/>
      <c r="K234" s="165">
        <f>+K229</f>
        <v>78.11</v>
      </c>
      <c r="L234" s="165"/>
      <c r="M234" s="165"/>
      <c r="N234" s="165"/>
      <c r="O234" s="166">
        <f>+O130*5</f>
        <v>2.75</v>
      </c>
      <c r="P234" s="166"/>
      <c r="Q234" s="166"/>
      <c r="R234" s="166"/>
      <c r="S234" s="166"/>
      <c r="T234" s="165">
        <f>K234*O234</f>
        <v>214.8</v>
      </c>
      <c r="U234" s="165"/>
      <c r="V234" s="165"/>
      <c r="W234" s="165"/>
      <c r="X234" s="165"/>
      <c r="Y234" s="49">
        <f>ROUND(T234*$AF$26,2)</f>
        <v>107.4</v>
      </c>
      <c r="Z234" s="83">
        <f>+T234+Y234</f>
        <v>322.2</v>
      </c>
      <c r="AF234" s="157">
        <f>Z234+Z235</f>
        <v>809.17</v>
      </c>
      <c r="AG234" s="157">
        <f>T234+T235</f>
        <v>701.77</v>
      </c>
      <c r="AI234" s="15"/>
      <c r="AJ234" s="159">
        <v>844.99</v>
      </c>
      <c r="AL234" s="161">
        <f>AG234/AJ234</f>
        <v>0.831</v>
      </c>
    </row>
    <row r="235" spans="1:38" ht="12.75" customHeight="1">
      <c r="A235" s="132"/>
      <c r="B235" s="134"/>
      <c r="C235" s="171"/>
      <c r="D235" s="172"/>
      <c r="E235" s="172"/>
      <c r="F235" s="172"/>
      <c r="G235" s="173"/>
      <c r="H235" s="74" t="s">
        <v>10</v>
      </c>
      <c r="I235" s="163" t="s">
        <v>11</v>
      </c>
      <c r="J235" s="164"/>
      <c r="K235" s="165">
        <f>+K230</f>
        <v>2580.65</v>
      </c>
      <c r="L235" s="165"/>
      <c r="M235" s="165"/>
      <c r="N235" s="165"/>
      <c r="O235" s="166">
        <f>O234*O$21</f>
        <v>0.1887</v>
      </c>
      <c r="P235" s="166"/>
      <c r="Q235" s="166"/>
      <c r="R235" s="166"/>
      <c r="S235" s="166"/>
      <c r="T235" s="165">
        <f>K235*O235</f>
        <v>486.97</v>
      </c>
      <c r="U235" s="165"/>
      <c r="V235" s="165"/>
      <c r="W235" s="165"/>
      <c r="X235" s="165"/>
      <c r="Y235" s="51">
        <v>0</v>
      </c>
      <c r="Z235" s="83">
        <f>+T235+Y235</f>
        <v>486.97</v>
      </c>
      <c r="AF235" s="158"/>
      <c r="AG235" s="158"/>
      <c r="AI235" s="15"/>
      <c r="AJ235" s="160"/>
      <c r="AL235" s="162"/>
    </row>
    <row r="236" spans="1:38" ht="12.75" customHeight="1">
      <c r="A236" s="167" t="s">
        <v>7</v>
      </c>
      <c r="B236" s="131"/>
      <c r="C236" s="168" t="s">
        <v>87</v>
      </c>
      <c r="D236" s="169"/>
      <c r="E236" s="169"/>
      <c r="F236" s="169"/>
      <c r="G236" s="170"/>
      <c r="H236" s="74" t="s">
        <v>8</v>
      </c>
      <c r="I236" s="163" t="s">
        <v>9</v>
      </c>
      <c r="J236" s="164"/>
      <c r="K236" s="165">
        <f>+K231</f>
        <v>78.11</v>
      </c>
      <c r="L236" s="165"/>
      <c r="M236" s="165"/>
      <c r="N236" s="165"/>
      <c r="O236" s="166">
        <f>+O234</f>
        <v>2.75</v>
      </c>
      <c r="P236" s="166"/>
      <c r="Q236" s="166"/>
      <c r="R236" s="166"/>
      <c r="S236" s="166"/>
      <c r="T236" s="165">
        <f>K236*O236</f>
        <v>214.8</v>
      </c>
      <c r="U236" s="165"/>
      <c r="V236" s="165"/>
      <c r="W236" s="165"/>
      <c r="X236" s="165"/>
      <c r="Y236" s="49">
        <f>ROUND(T236*$AF$26,2)</f>
        <v>107.4</v>
      </c>
      <c r="Z236" s="83">
        <f>+T236+Y236</f>
        <v>322.2</v>
      </c>
      <c r="AF236" s="157">
        <f>Z236+Z237</f>
        <v>772.78</v>
      </c>
      <c r="AG236" s="157">
        <f>T236+T237</f>
        <v>665.38</v>
      </c>
      <c r="AI236" s="15"/>
      <c r="AJ236" s="159">
        <v>844.99</v>
      </c>
      <c r="AL236" s="161">
        <f>AG236/AJ236</f>
        <v>0.787</v>
      </c>
    </row>
    <row r="237" spans="1:38" ht="12.75" customHeight="1">
      <c r="A237" s="132"/>
      <c r="B237" s="134"/>
      <c r="C237" s="171"/>
      <c r="D237" s="172"/>
      <c r="E237" s="172"/>
      <c r="F237" s="172"/>
      <c r="G237" s="173"/>
      <c r="H237" s="74" t="s">
        <v>10</v>
      </c>
      <c r="I237" s="163" t="s">
        <v>11</v>
      </c>
      <c r="J237" s="164"/>
      <c r="K237" s="165">
        <f>+K232</f>
        <v>2580.65</v>
      </c>
      <c r="L237" s="165"/>
      <c r="M237" s="165"/>
      <c r="N237" s="165"/>
      <c r="O237" s="166">
        <f>O236*O$23</f>
        <v>0.1746</v>
      </c>
      <c r="P237" s="166"/>
      <c r="Q237" s="166"/>
      <c r="R237" s="166"/>
      <c r="S237" s="166"/>
      <c r="T237" s="165">
        <f>K237*O237</f>
        <v>450.58</v>
      </c>
      <c r="U237" s="165"/>
      <c r="V237" s="165"/>
      <c r="W237" s="165"/>
      <c r="X237" s="165"/>
      <c r="Y237" s="51">
        <v>0</v>
      </c>
      <c r="Z237" s="83">
        <f>+T237+Y237</f>
        <v>450.58</v>
      </c>
      <c r="AF237" s="158"/>
      <c r="AG237" s="158"/>
      <c r="AI237" s="15"/>
      <c r="AJ237" s="160"/>
      <c r="AL237" s="162"/>
    </row>
    <row r="238" spans="1:33" s="24" customFormat="1" ht="25.5" customHeight="1">
      <c r="A238" s="174" t="s">
        <v>49</v>
      </c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</row>
    <row r="239" spans="1:38" ht="12.75" customHeight="1">
      <c r="A239" s="167" t="s">
        <v>7</v>
      </c>
      <c r="B239" s="131"/>
      <c r="C239" s="168" t="s">
        <v>86</v>
      </c>
      <c r="D239" s="169"/>
      <c r="E239" s="169"/>
      <c r="F239" s="169"/>
      <c r="G239" s="170"/>
      <c r="H239" s="74" t="s">
        <v>8</v>
      </c>
      <c r="I239" s="163" t="s">
        <v>9</v>
      </c>
      <c r="J239" s="164"/>
      <c r="K239" s="165">
        <f>+K234</f>
        <v>78.11</v>
      </c>
      <c r="L239" s="165"/>
      <c r="M239" s="165"/>
      <c r="N239" s="165"/>
      <c r="O239" s="165">
        <f>+O142*5</f>
        <v>9.55</v>
      </c>
      <c r="P239" s="165"/>
      <c r="Q239" s="165"/>
      <c r="R239" s="165"/>
      <c r="S239" s="165"/>
      <c r="T239" s="165">
        <f>K239*O239</f>
        <v>745.95</v>
      </c>
      <c r="U239" s="165"/>
      <c r="V239" s="165"/>
      <c r="W239" s="165"/>
      <c r="X239" s="165"/>
      <c r="Y239" s="49">
        <f>ROUND(T239*$AF$26,2)</f>
        <v>372.98</v>
      </c>
      <c r="Z239" s="83">
        <f>+T239+Y239</f>
        <v>1118.93</v>
      </c>
      <c r="AF239" s="157">
        <f>Z239+Z240</f>
        <v>2809.51</v>
      </c>
      <c r="AG239" s="157">
        <f>T239+T240</f>
        <v>2436.53</v>
      </c>
      <c r="AI239" s="15"/>
      <c r="AJ239" s="159">
        <v>844.99</v>
      </c>
      <c r="AL239" s="161">
        <f>AG239/AJ239</f>
        <v>2.884</v>
      </c>
    </row>
    <row r="240" spans="1:38" ht="12.75" customHeight="1">
      <c r="A240" s="132"/>
      <c r="B240" s="134"/>
      <c r="C240" s="171"/>
      <c r="D240" s="172"/>
      <c r="E240" s="172"/>
      <c r="F240" s="172"/>
      <c r="G240" s="173"/>
      <c r="H240" s="74" t="s">
        <v>10</v>
      </c>
      <c r="I240" s="163" t="s">
        <v>11</v>
      </c>
      <c r="J240" s="164"/>
      <c r="K240" s="165">
        <f>+K235</f>
        <v>2580.65</v>
      </c>
      <c r="L240" s="165"/>
      <c r="M240" s="165"/>
      <c r="N240" s="165"/>
      <c r="O240" s="166">
        <f>O239*O$21</f>
        <v>0.6551</v>
      </c>
      <c r="P240" s="166"/>
      <c r="Q240" s="166"/>
      <c r="R240" s="166"/>
      <c r="S240" s="166"/>
      <c r="T240" s="165">
        <f>K240*O240</f>
        <v>1690.58</v>
      </c>
      <c r="U240" s="165"/>
      <c r="V240" s="165"/>
      <c r="W240" s="165"/>
      <c r="X240" s="165"/>
      <c r="Y240" s="51">
        <v>0</v>
      </c>
      <c r="Z240" s="83">
        <f>+T240+Y240</f>
        <v>1690.58</v>
      </c>
      <c r="AF240" s="158"/>
      <c r="AG240" s="158"/>
      <c r="AI240" s="15"/>
      <c r="AJ240" s="160"/>
      <c r="AL240" s="162"/>
    </row>
    <row r="241" spans="1:38" ht="12.75" customHeight="1">
      <c r="A241" s="167" t="s">
        <v>7</v>
      </c>
      <c r="B241" s="131"/>
      <c r="C241" s="168" t="s">
        <v>87</v>
      </c>
      <c r="D241" s="169"/>
      <c r="E241" s="169"/>
      <c r="F241" s="169"/>
      <c r="G241" s="170"/>
      <c r="H241" s="74" t="s">
        <v>8</v>
      </c>
      <c r="I241" s="163" t="s">
        <v>9</v>
      </c>
      <c r="J241" s="164"/>
      <c r="K241" s="165">
        <f>+K236</f>
        <v>78.11</v>
      </c>
      <c r="L241" s="165"/>
      <c r="M241" s="165"/>
      <c r="N241" s="165"/>
      <c r="O241" s="165">
        <f>+O239</f>
        <v>9.55</v>
      </c>
      <c r="P241" s="165"/>
      <c r="Q241" s="165"/>
      <c r="R241" s="165"/>
      <c r="S241" s="165"/>
      <c r="T241" s="165">
        <f>K241*O241</f>
        <v>745.95</v>
      </c>
      <c r="U241" s="165"/>
      <c r="V241" s="165"/>
      <c r="W241" s="165"/>
      <c r="X241" s="165"/>
      <c r="Y241" s="49">
        <f>ROUND(T241*$AF$26,2)</f>
        <v>372.98</v>
      </c>
      <c r="Z241" s="83">
        <f>+T241+Y241</f>
        <v>1118.93</v>
      </c>
      <c r="AF241" s="157">
        <f>Z241+Z242</f>
        <v>2683.84</v>
      </c>
      <c r="AG241" s="157">
        <f>T241+T242</f>
        <v>2310.86</v>
      </c>
      <c r="AI241" s="15"/>
      <c r="AJ241" s="159">
        <v>844.99</v>
      </c>
      <c r="AL241" s="161">
        <f>AG241/AJ241</f>
        <v>2.735</v>
      </c>
    </row>
    <row r="242" spans="1:38" ht="12.75" customHeight="1">
      <c r="A242" s="132"/>
      <c r="B242" s="134"/>
      <c r="C242" s="171"/>
      <c r="D242" s="172"/>
      <c r="E242" s="172"/>
      <c r="F242" s="172"/>
      <c r="G242" s="173"/>
      <c r="H242" s="74" t="s">
        <v>10</v>
      </c>
      <c r="I242" s="163" t="s">
        <v>11</v>
      </c>
      <c r="J242" s="164"/>
      <c r="K242" s="165">
        <f>+K237</f>
        <v>2580.65</v>
      </c>
      <c r="L242" s="165"/>
      <c r="M242" s="165"/>
      <c r="N242" s="165"/>
      <c r="O242" s="166">
        <f>O241*O$23</f>
        <v>0.6064</v>
      </c>
      <c r="P242" s="166"/>
      <c r="Q242" s="166"/>
      <c r="R242" s="166"/>
      <c r="S242" s="166"/>
      <c r="T242" s="165">
        <f>K242*O242</f>
        <v>1564.91</v>
      </c>
      <c r="U242" s="165"/>
      <c r="V242" s="165"/>
      <c r="W242" s="165"/>
      <c r="X242" s="165"/>
      <c r="Y242" s="51">
        <v>0</v>
      </c>
      <c r="Z242" s="83">
        <f>+T242+Y242</f>
        <v>1564.91</v>
      </c>
      <c r="AF242" s="158"/>
      <c r="AG242" s="158"/>
      <c r="AI242" s="15"/>
      <c r="AJ242" s="160"/>
      <c r="AL242" s="162"/>
    </row>
    <row r="243" ht="12.75">
      <c r="A243" s="7" t="s">
        <v>23</v>
      </c>
    </row>
    <row r="244" spans="1:38" ht="24" customHeight="1">
      <c r="A244" s="8">
        <v>1</v>
      </c>
      <c r="B244" s="86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",AK244," № ",AL244,)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29.11.2021 г. № 135-п</v>
      </c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9"/>
      <c r="AF244" s="37"/>
      <c r="AK244" s="38" t="str">
        <f>+'[7]Шуш_3 эт и выше'!AL244</f>
        <v>от 29.11.2021 г.</v>
      </c>
      <c r="AL244" s="39" t="str">
        <f>+'[7]Шуш_3 эт и выше'!AM244</f>
        <v>135-п</v>
      </c>
    </row>
    <row r="245" spans="1:30" ht="29.25" customHeight="1">
      <c r="A245" s="8">
        <v>2</v>
      </c>
      <c r="B245" s="87" t="str">
        <f>+'[7]Шуш_1-2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</row>
    <row r="246" spans="1:32" ht="36" customHeight="1">
      <c r="A246" s="8">
        <v>3</v>
      </c>
      <c r="B246" s="87" t="str">
        <f>+'[7]Шуш_1-2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F246" s="37"/>
    </row>
    <row r="247" spans="1:32" ht="25.5" customHeight="1">
      <c r="A247" s="8">
        <v>4</v>
      </c>
      <c r="B247" s="219" t="s">
        <v>82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F247" s="37"/>
    </row>
    <row r="248" spans="4:34" ht="3.75" customHeight="1">
      <c r="D248" s="61"/>
      <c r="E248" s="61"/>
      <c r="F248" s="61"/>
      <c r="G248" s="61"/>
      <c r="H248" s="61"/>
      <c r="I248" s="61"/>
      <c r="J248" s="61"/>
      <c r="AH248" s="15"/>
    </row>
    <row r="249" spans="1:34" s="4" customFormat="1" ht="18" hidden="1">
      <c r="A249" s="150" t="s">
        <v>13</v>
      </c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3"/>
      <c r="AF249" s="25"/>
      <c r="AG249"/>
      <c r="AH249" s="26"/>
    </row>
    <row r="250" spans="1:34" ht="33.75" customHeight="1" hidden="1">
      <c r="A250" s="220" t="s">
        <v>94</v>
      </c>
      <c r="B250" s="220"/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F250" s="46">
        <v>0.5</v>
      </c>
      <c r="AH250" s="15"/>
    </row>
    <row r="251" spans="1:34" ht="64.5" customHeight="1" hidden="1">
      <c r="A251" s="151" t="s">
        <v>4</v>
      </c>
      <c r="B251" s="152"/>
      <c r="C251" s="152"/>
      <c r="D251" s="152"/>
      <c r="E251" s="152"/>
      <c r="F251" s="152"/>
      <c r="G251" s="152"/>
      <c r="H251" s="153"/>
      <c r="I251" s="139" t="s">
        <v>14</v>
      </c>
      <c r="J251" s="139"/>
      <c r="K251" s="139"/>
      <c r="L251" s="139"/>
      <c r="M251" s="139"/>
      <c r="N251" s="139"/>
      <c r="O251" s="140" t="s">
        <v>15</v>
      </c>
      <c r="P251" s="141"/>
      <c r="Q251" s="141"/>
      <c r="R251" s="141"/>
      <c r="S251" s="142"/>
      <c r="T251" s="140" t="s">
        <v>16</v>
      </c>
      <c r="U251" s="141"/>
      <c r="V251" s="141"/>
      <c r="W251" s="141"/>
      <c r="X251" s="141"/>
      <c r="Y251" s="54" t="s">
        <v>95</v>
      </c>
      <c r="Z251" s="54" t="s">
        <v>96</v>
      </c>
      <c r="AA251" s="57"/>
      <c r="AB251" s="57"/>
      <c r="AC251" s="57"/>
      <c r="AD251" s="58"/>
      <c r="AE251" s="67"/>
      <c r="AH251" s="15"/>
    </row>
    <row r="252" spans="1:34" ht="12.75" customHeight="1" hidden="1">
      <c r="A252" s="154"/>
      <c r="B252" s="155"/>
      <c r="C252" s="155"/>
      <c r="D252" s="155"/>
      <c r="E252" s="155"/>
      <c r="F252" s="155"/>
      <c r="G252" s="155"/>
      <c r="H252" s="156"/>
      <c r="I252" s="139" t="s">
        <v>18</v>
      </c>
      <c r="J252" s="139"/>
      <c r="K252" s="139"/>
      <c r="L252" s="139"/>
      <c r="M252" s="139"/>
      <c r="N252" s="139"/>
      <c r="O252" s="140" t="s">
        <v>19</v>
      </c>
      <c r="P252" s="141"/>
      <c r="Q252" s="141"/>
      <c r="R252" s="141"/>
      <c r="S252" s="142"/>
      <c r="T252" s="140" t="s">
        <v>20</v>
      </c>
      <c r="U252" s="141"/>
      <c r="V252" s="141"/>
      <c r="W252" s="141"/>
      <c r="X252" s="141"/>
      <c r="Y252" s="54" t="s">
        <v>21</v>
      </c>
      <c r="Z252" s="54" t="s">
        <v>21</v>
      </c>
      <c r="AA252" s="57"/>
      <c r="AB252" s="57"/>
      <c r="AC252" s="57"/>
      <c r="AD252" s="58"/>
      <c r="AE252" s="68"/>
      <c r="AH252" s="15"/>
    </row>
    <row r="253" spans="1:37" s="6" customFormat="1" ht="28.5" customHeight="1" hidden="1">
      <c r="A253" s="143">
        <v>1</v>
      </c>
      <c r="B253" s="144"/>
      <c r="C253" s="144"/>
      <c r="D253" s="144"/>
      <c r="E253" s="144"/>
      <c r="F253" s="144"/>
      <c r="G253" s="144"/>
      <c r="H253" s="145"/>
      <c r="I253" s="146">
        <v>2</v>
      </c>
      <c r="J253" s="146"/>
      <c r="K253" s="146"/>
      <c r="L253" s="146"/>
      <c r="M253" s="146"/>
      <c r="N253" s="146"/>
      <c r="O253" s="147">
        <v>3</v>
      </c>
      <c r="P253" s="148"/>
      <c r="Q253" s="148"/>
      <c r="R253" s="148"/>
      <c r="S253" s="149"/>
      <c r="T253" s="147">
        <v>4</v>
      </c>
      <c r="U253" s="148"/>
      <c r="V253" s="148"/>
      <c r="W253" s="148"/>
      <c r="X253" s="148"/>
      <c r="Y253" s="53" t="s">
        <v>22</v>
      </c>
      <c r="Z253" s="53" t="s">
        <v>97</v>
      </c>
      <c r="AA253" s="59"/>
      <c r="AB253" s="59"/>
      <c r="AC253" s="59"/>
      <c r="AD253" s="60"/>
      <c r="AE253" s="69"/>
      <c r="AF253" s="27" t="s">
        <v>34</v>
      </c>
      <c r="AG253"/>
      <c r="AH253" s="28"/>
      <c r="AI253" s="27" t="s">
        <v>35</v>
      </c>
      <c r="AK253" s="27" t="s">
        <v>32</v>
      </c>
    </row>
    <row r="254" spans="1:37" s="32" customFormat="1" ht="19.5" customHeight="1" hidden="1">
      <c r="A254" s="89" t="s">
        <v>55</v>
      </c>
      <c r="B254" s="130"/>
      <c r="C254" s="130"/>
      <c r="D254" s="130"/>
      <c r="E254" s="130"/>
      <c r="F254" s="130"/>
      <c r="G254" s="130"/>
      <c r="H254" s="131"/>
      <c r="I254" s="135">
        <v>19.8</v>
      </c>
      <c r="J254" s="135"/>
      <c r="K254" s="135"/>
      <c r="L254" s="135"/>
      <c r="M254" s="135"/>
      <c r="N254" s="135"/>
      <c r="O254" s="98">
        <f>+ROUND('[7]Шуш_3 эт и выше'!O253,4)</f>
        <v>0.0446</v>
      </c>
      <c r="P254" s="99"/>
      <c r="Q254" s="99"/>
      <c r="R254" s="99"/>
      <c r="S254" s="100"/>
      <c r="T254" s="101">
        <f>K17</f>
        <v>2580.65</v>
      </c>
      <c r="U254" s="102"/>
      <c r="V254" s="102"/>
      <c r="W254" s="102"/>
      <c r="X254" s="102"/>
      <c r="Y254" s="71">
        <f>ROUND(I254*O254*T254,2)</f>
        <v>2278.92</v>
      </c>
      <c r="Z254" s="64">
        <f>ROUND(Y254*$AF$250,2)</f>
        <v>1139.46</v>
      </c>
      <c r="AA254" s="65"/>
      <c r="AB254" s="65"/>
      <c r="AC254" s="65"/>
      <c r="AD254" s="66"/>
      <c r="AE254" s="62"/>
      <c r="AF254" s="29">
        <f>ROUND(O254*T254,2)+ROUND((ROUND(O254*T254,2)*$AF$250),2)</f>
        <v>172.65</v>
      </c>
      <c r="AG254"/>
      <c r="AH254" s="30"/>
      <c r="AI254" s="31">
        <v>54.52</v>
      </c>
      <c r="AK254" s="63">
        <f>AF254/AI254</f>
        <v>3.167</v>
      </c>
    </row>
    <row r="255" spans="1:34" s="32" customFormat="1" ht="31.5" customHeight="1" hidden="1">
      <c r="A255" s="132"/>
      <c r="B255" s="133"/>
      <c r="C255" s="133"/>
      <c r="D255" s="133"/>
      <c r="E255" s="133"/>
      <c r="F255" s="133"/>
      <c r="G255" s="133"/>
      <c r="H255" s="134"/>
      <c r="I255" s="216" t="e">
        <f>CONCATENATE(I254," ",$I$252," х ",O254," ",$O$252," х ",T254," ",$T$252," = ",Y254," ",$Y$252,"                                         ",Y254," ",$Y$252,"+",Y254," ",$Y$252,"х коэф. ",$AF$250," = ",#REF!,#REF!)</f>
        <v>#REF!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8"/>
      <c r="AE255" s="70"/>
      <c r="AF255" s="33"/>
      <c r="AG255"/>
      <c r="AH255" s="30"/>
    </row>
    <row r="256" spans="1:37" s="32" customFormat="1" ht="19.5" customHeight="1" hidden="1">
      <c r="A256" s="89" t="s">
        <v>56</v>
      </c>
      <c r="B256" s="130"/>
      <c r="C256" s="130"/>
      <c r="D256" s="130"/>
      <c r="E256" s="130"/>
      <c r="F256" s="130"/>
      <c r="G256" s="130"/>
      <c r="H256" s="131"/>
      <c r="I256" s="135">
        <v>19.8</v>
      </c>
      <c r="J256" s="135"/>
      <c r="K256" s="135"/>
      <c r="L256" s="135"/>
      <c r="M256" s="135"/>
      <c r="N256" s="135"/>
      <c r="O256" s="98">
        <f>+ROUND('[7]Шуш_3 эт и выше'!O255,4)</f>
        <v>0.0452</v>
      </c>
      <c r="P256" s="99"/>
      <c r="Q256" s="99"/>
      <c r="R256" s="99"/>
      <c r="S256" s="100"/>
      <c r="T256" s="101">
        <f>+T254</f>
        <v>2580.65</v>
      </c>
      <c r="U256" s="102"/>
      <c r="V256" s="102"/>
      <c r="W256" s="102"/>
      <c r="X256" s="102"/>
      <c r="Y256" s="71">
        <f>ROUND(I256*O256*T256,2)</f>
        <v>2309.58</v>
      </c>
      <c r="Z256" s="64">
        <f>ROUND(Y256*$AF$250,2)</f>
        <v>1154.79</v>
      </c>
      <c r="AA256" s="65"/>
      <c r="AB256" s="65"/>
      <c r="AC256" s="65"/>
      <c r="AD256" s="66"/>
      <c r="AE256" s="62"/>
      <c r="AF256" s="29">
        <f>ROUND(O256*T256,2)+ROUND((ROUND(O256*T256,2)*$AF$250),2)</f>
        <v>174.98</v>
      </c>
      <c r="AG256"/>
      <c r="AH256" s="30"/>
      <c r="AI256" s="31">
        <v>54.52</v>
      </c>
      <c r="AK256" s="63">
        <f>AF256/AI256</f>
        <v>3.209</v>
      </c>
    </row>
    <row r="257" spans="1:34" s="32" customFormat="1" ht="34.5" customHeight="1" hidden="1">
      <c r="A257" s="132"/>
      <c r="B257" s="133"/>
      <c r="C257" s="133"/>
      <c r="D257" s="133"/>
      <c r="E257" s="133"/>
      <c r="F257" s="133"/>
      <c r="G257" s="133"/>
      <c r="H257" s="134"/>
      <c r="I257" s="216" t="e">
        <f>CONCATENATE(I256," ",$I$252," х ",O256," ",$O$252," х ",T256," ",$T$252," = ",Y256," ",$Y$252,"                                         ",Y256," ",$Y$252,"+",Y256," ",$Y$252,"х коэф. ",$AF$250," = ",#REF!,#REF!)</f>
        <v>#REF!</v>
      </c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8"/>
      <c r="AE257" s="70"/>
      <c r="AF257" s="33"/>
      <c r="AG257"/>
      <c r="AH257" s="30"/>
    </row>
    <row r="258" spans="1:37" s="32" customFormat="1" ht="19.5" customHeight="1" hidden="1">
      <c r="A258" s="89" t="s">
        <v>57</v>
      </c>
      <c r="B258" s="130"/>
      <c r="C258" s="130"/>
      <c r="D258" s="130"/>
      <c r="E258" s="130"/>
      <c r="F258" s="130"/>
      <c r="G258" s="130"/>
      <c r="H258" s="131"/>
      <c r="I258" s="135">
        <v>19.8</v>
      </c>
      <c r="J258" s="135"/>
      <c r="K258" s="135"/>
      <c r="L258" s="135"/>
      <c r="M258" s="135"/>
      <c r="N258" s="135"/>
      <c r="O258" s="98">
        <f>+ROUND('[7]Шуш_3 эт и выше'!O257,4)</f>
        <v>0.0451</v>
      </c>
      <c r="P258" s="99"/>
      <c r="Q258" s="99"/>
      <c r="R258" s="99"/>
      <c r="S258" s="100"/>
      <c r="T258" s="101">
        <f>+T254</f>
        <v>2580.65</v>
      </c>
      <c r="U258" s="102"/>
      <c r="V258" s="102"/>
      <c r="W258" s="102"/>
      <c r="X258" s="102"/>
      <c r="Y258" s="71">
        <f>ROUND(I258*O258*T258,2)</f>
        <v>2304.47</v>
      </c>
      <c r="Z258" s="64">
        <f>ROUND(Y258*$AF$250,2)</f>
        <v>1152.24</v>
      </c>
      <c r="AA258" s="65"/>
      <c r="AB258" s="65"/>
      <c r="AC258" s="65"/>
      <c r="AD258" s="66"/>
      <c r="AE258" s="62"/>
      <c r="AF258" s="29">
        <f>ROUND(O258*T258,2)+ROUND((ROUND(O258*T258,2)*$AF$250),2)</f>
        <v>174.59</v>
      </c>
      <c r="AG258"/>
      <c r="AH258" s="30"/>
      <c r="AI258" s="31">
        <v>54.52</v>
      </c>
      <c r="AK258" s="63">
        <f>AF258/AI258</f>
        <v>3.202</v>
      </c>
    </row>
    <row r="259" spans="1:34" s="32" customFormat="1" ht="32.25" customHeight="1" hidden="1">
      <c r="A259" s="132"/>
      <c r="B259" s="133"/>
      <c r="C259" s="133"/>
      <c r="D259" s="133"/>
      <c r="E259" s="133"/>
      <c r="F259" s="133"/>
      <c r="G259" s="133"/>
      <c r="H259" s="134"/>
      <c r="I259" s="216" t="e">
        <f>CONCATENATE(I258," ",$I$252," х ",O258," ",$O$252," х ",T258," ",$T$252," = ",Y258," ",$Y$252,"                                         ",Y258," ",$Y$252,"+",Y258," ",$Y$252,"х коэф. ",$AF$250," = ",#REF!,#REF!)</f>
        <v>#REF!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8"/>
      <c r="AE259" s="70"/>
      <c r="AF259" s="33"/>
      <c r="AG259"/>
      <c r="AH259" s="30"/>
    </row>
    <row r="260" spans="1:37" s="32" customFormat="1" ht="19.5" customHeight="1" hidden="1">
      <c r="A260" s="89" t="s">
        <v>58</v>
      </c>
      <c r="B260" s="130"/>
      <c r="C260" s="130"/>
      <c r="D260" s="130"/>
      <c r="E260" s="130"/>
      <c r="F260" s="130"/>
      <c r="G260" s="130"/>
      <c r="H260" s="131"/>
      <c r="I260" s="135">
        <v>19.8</v>
      </c>
      <c r="J260" s="135"/>
      <c r="K260" s="135"/>
      <c r="L260" s="135"/>
      <c r="M260" s="135"/>
      <c r="N260" s="135"/>
      <c r="O260" s="98">
        <f>+ROUND('[7]Шуш_3 эт и выше'!O259,4)</f>
        <v>0.0444</v>
      </c>
      <c r="P260" s="99"/>
      <c r="Q260" s="99"/>
      <c r="R260" s="99"/>
      <c r="S260" s="100"/>
      <c r="T260" s="101">
        <f>+T254</f>
        <v>2580.65</v>
      </c>
      <c r="U260" s="102"/>
      <c r="V260" s="102"/>
      <c r="W260" s="102"/>
      <c r="X260" s="102"/>
      <c r="Y260" s="71">
        <f>ROUND(I260*O260*T260,2)</f>
        <v>2268.7</v>
      </c>
      <c r="Z260" s="64">
        <f>ROUND(Y260*$AF$250,2)</f>
        <v>1134.35</v>
      </c>
      <c r="AA260" s="65"/>
      <c r="AB260" s="65"/>
      <c r="AC260" s="65"/>
      <c r="AD260" s="66"/>
      <c r="AE260" s="62"/>
      <c r="AF260" s="29">
        <f>ROUND(O260*T260,2)+ROUND((ROUND(O260*T260,2)*$AF$250),2)</f>
        <v>171.87</v>
      </c>
      <c r="AG260"/>
      <c r="AH260" s="30"/>
      <c r="AI260" s="31">
        <v>54.52</v>
      </c>
      <c r="AK260" s="63">
        <f>AF260/AI260</f>
        <v>3.152</v>
      </c>
    </row>
    <row r="261" spans="1:34" s="32" customFormat="1" ht="30.75" customHeight="1" hidden="1">
      <c r="A261" s="132"/>
      <c r="B261" s="133"/>
      <c r="C261" s="133"/>
      <c r="D261" s="133"/>
      <c r="E261" s="133"/>
      <c r="F261" s="133"/>
      <c r="G261" s="133"/>
      <c r="H261" s="134"/>
      <c r="I261" s="216" t="e">
        <f>CONCATENATE(I260," ",$I$252," х ",O260," ",$O$252," х ",T260," ",$T$252," = ",Y260," ",$Y$252,"                                         ",Y260," ",$Y$252,"+",Y260," ",$Y$252,"х коэф. ",$AF$250," = ",#REF!,#REF!)</f>
        <v>#REF!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8"/>
      <c r="AE261" s="70"/>
      <c r="AF261" s="33"/>
      <c r="AG261"/>
      <c r="AH261" s="30"/>
    </row>
    <row r="262" spans="1:37" s="32" customFormat="1" ht="19.5" customHeight="1" hidden="1">
      <c r="A262" s="89" t="s">
        <v>59</v>
      </c>
      <c r="B262" s="130"/>
      <c r="C262" s="130"/>
      <c r="D262" s="130"/>
      <c r="E262" s="130"/>
      <c r="F262" s="130"/>
      <c r="G262" s="130"/>
      <c r="H262" s="131"/>
      <c r="I262" s="135">
        <v>19.8</v>
      </c>
      <c r="J262" s="135"/>
      <c r="K262" s="135"/>
      <c r="L262" s="135"/>
      <c r="M262" s="135"/>
      <c r="N262" s="135"/>
      <c r="O262" s="98">
        <f>+ROUND('[7]Шуш_3 эт и выше'!O261,4)</f>
        <v>0.0284</v>
      </c>
      <c r="P262" s="99"/>
      <c r="Q262" s="99"/>
      <c r="R262" s="99"/>
      <c r="S262" s="100"/>
      <c r="T262" s="101">
        <f>+T254</f>
        <v>2580.65</v>
      </c>
      <c r="U262" s="102"/>
      <c r="V262" s="102"/>
      <c r="W262" s="102"/>
      <c r="X262" s="102"/>
      <c r="Y262" s="71">
        <f>ROUND(I262*O262*T262,2)</f>
        <v>1451.15</v>
      </c>
      <c r="Z262" s="64">
        <f>ROUND(Y262*$AF$250,2)</f>
        <v>725.58</v>
      </c>
      <c r="AA262" s="65"/>
      <c r="AB262" s="65"/>
      <c r="AC262" s="65"/>
      <c r="AD262" s="66"/>
      <c r="AE262" s="62"/>
      <c r="AF262" s="29">
        <f>ROUND(O262*T262,2)+ROUND((ROUND(O262*T262,2)*$AF$250),2)</f>
        <v>109.94</v>
      </c>
      <c r="AG262"/>
      <c r="AH262" s="30"/>
      <c r="AI262" s="31">
        <v>54.52</v>
      </c>
      <c r="AK262" s="63">
        <f>AF262/AI262</f>
        <v>2.017</v>
      </c>
    </row>
    <row r="263" spans="1:34" s="32" customFormat="1" ht="33.75" customHeight="1" hidden="1">
      <c r="A263" s="132"/>
      <c r="B263" s="133"/>
      <c r="C263" s="133"/>
      <c r="D263" s="133"/>
      <c r="E263" s="133"/>
      <c r="F263" s="133"/>
      <c r="G263" s="133"/>
      <c r="H263" s="134"/>
      <c r="I263" s="216" t="e">
        <f>CONCATENATE(I262," ",$I$252," х ",O262," ",$O$252," х ",T262," ",$T$252," = ",Y262," ",$Y$252,"                                         ",Y262," ",$Y$252,"+",Y262," ",$Y$252,"х коэф. ",$AF$250," = ",#REF!,#REF!)</f>
        <v>#REF!</v>
      </c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8"/>
      <c r="AE263" s="70"/>
      <c r="AF263" s="33"/>
      <c r="AG263"/>
      <c r="AH263" s="30"/>
    </row>
    <row r="264" spans="1:37" s="32" customFormat="1" ht="19.5" customHeight="1" hidden="1">
      <c r="A264" s="89" t="s">
        <v>60</v>
      </c>
      <c r="B264" s="130"/>
      <c r="C264" s="130"/>
      <c r="D264" s="130"/>
      <c r="E264" s="130"/>
      <c r="F264" s="130"/>
      <c r="G264" s="130"/>
      <c r="H264" s="131"/>
      <c r="I264" s="135">
        <v>19.8</v>
      </c>
      <c r="J264" s="135"/>
      <c r="K264" s="135"/>
      <c r="L264" s="135"/>
      <c r="M264" s="135"/>
      <c r="N264" s="135"/>
      <c r="O264" s="98">
        <f>+ROUND('[7]Шуш_3 эт и выше'!O263,4)</f>
        <v>0.0287</v>
      </c>
      <c r="P264" s="99"/>
      <c r="Q264" s="99"/>
      <c r="R264" s="99"/>
      <c r="S264" s="100"/>
      <c r="T264" s="101">
        <f>+T254</f>
        <v>2580.65</v>
      </c>
      <c r="U264" s="102"/>
      <c r="V264" s="102"/>
      <c r="W264" s="102"/>
      <c r="X264" s="102"/>
      <c r="Y264" s="71">
        <f>ROUND(I264*O264*T264,2)</f>
        <v>1466.48</v>
      </c>
      <c r="Z264" s="64">
        <f>ROUND(Y264*$AF$250,2)</f>
        <v>733.24</v>
      </c>
      <c r="AA264" s="65"/>
      <c r="AB264" s="65"/>
      <c r="AC264" s="65"/>
      <c r="AD264" s="66"/>
      <c r="AE264" s="62"/>
      <c r="AF264" s="29">
        <f>ROUND(O264*T264,2)+ROUND((ROUND(O264*T264,2)*$AF$250),2)</f>
        <v>111.09</v>
      </c>
      <c r="AG264"/>
      <c r="AH264" s="30"/>
      <c r="AI264" s="31">
        <v>54.52</v>
      </c>
      <c r="AK264" s="63">
        <f>AF264/AI264</f>
        <v>2.038</v>
      </c>
    </row>
    <row r="265" spans="1:34" s="32" customFormat="1" ht="31.5" customHeight="1" hidden="1">
      <c r="A265" s="132"/>
      <c r="B265" s="133"/>
      <c r="C265" s="133"/>
      <c r="D265" s="133"/>
      <c r="E265" s="133"/>
      <c r="F265" s="133"/>
      <c r="G265" s="133"/>
      <c r="H265" s="134"/>
      <c r="I265" s="216" t="e">
        <f>CONCATENATE(I264," ",$I$252," х ",O264," ",$O$252," х ",T264," ",$T$252," = ",Y264," ",$Y$252,"                                         ",Y264," ",$Y$252,"+",Y264," ",$Y$252,"х коэф. ",$AF$250," = ",#REF!,#REF!)</f>
        <v>#REF!</v>
      </c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8"/>
      <c r="AE265" s="70"/>
      <c r="AF265" s="33"/>
      <c r="AG265"/>
      <c r="AH265" s="30"/>
    </row>
    <row r="266" spans="1:37" s="32" customFormat="1" ht="19.5" customHeight="1" hidden="1">
      <c r="A266" s="89" t="s">
        <v>61</v>
      </c>
      <c r="B266" s="130"/>
      <c r="C266" s="130"/>
      <c r="D266" s="130"/>
      <c r="E266" s="130"/>
      <c r="F266" s="130"/>
      <c r="G266" s="130"/>
      <c r="H266" s="131"/>
      <c r="I266" s="135">
        <v>19.8</v>
      </c>
      <c r="J266" s="135"/>
      <c r="K266" s="135"/>
      <c r="L266" s="135"/>
      <c r="M266" s="135"/>
      <c r="N266" s="135"/>
      <c r="O266" s="98">
        <f>+ROUND('[7]Шуш_3 эт и выше'!O265,4)</f>
        <v>0.0243</v>
      </c>
      <c r="P266" s="99"/>
      <c r="Q266" s="99"/>
      <c r="R266" s="99"/>
      <c r="S266" s="100"/>
      <c r="T266" s="101">
        <f>+T258</f>
        <v>2580.65</v>
      </c>
      <c r="U266" s="102"/>
      <c r="V266" s="102"/>
      <c r="W266" s="102"/>
      <c r="X266" s="102"/>
      <c r="Y266" s="71">
        <f>ROUND(I266*O266*T266,2)</f>
        <v>1241.65</v>
      </c>
      <c r="Z266" s="64">
        <f>ROUND(Y266*$AF$250,2)</f>
        <v>620.83</v>
      </c>
      <c r="AA266" s="65"/>
      <c r="AB266" s="65"/>
      <c r="AC266" s="65"/>
      <c r="AD266" s="66"/>
      <c r="AE266" s="62"/>
      <c r="AF266" s="29">
        <f>ROUND(O266*T266,2)+ROUND((ROUND(O266*T266,2)*$AF$250),2)</f>
        <v>94.07</v>
      </c>
      <c r="AG266"/>
      <c r="AH266" s="30"/>
      <c r="AI266" s="31">
        <v>54.52</v>
      </c>
      <c r="AK266" s="63">
        <f>AF266/AI266</f>
        <v>1.725</v>
      </c>
    </row>
    <row r="267" spans="1:34" s="32" customFormat="1" ht="38.25" customHeight="1" hidden="1">
      <c r="A267" s="132"/>
      <c r="B267" s="133"/>
      <c r="C267" s="133"/>
      <c r="D267" s="133"/>
      <c r="E267" s="133"/>
      <c r="F267" s="133"/>
      <c r="G267" s="133"/>
      <c r="H267" s="134"/>
      <c r="I267" s="216" t="e">
        <f>CONCATENATE(I266," ",$I$252," х ",O266," ",$O$252," х ",T266," ",$T$252," = ",Y266," ",$Y$252,"                                         ",Y266," ",$Y$252,"+",Y266," ",$Y$252,"х коэф. ",$AF$250," = ",#REF!,#REF!)</f>
        <v>#REF!</v>
      </c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8"/>
      <c r="AE267" s="70"/>
      <c r="AF267" s="33"/>
      <c r="AG267"/>
      <c r="AH267" s="30"/>
    </row>
    <row r="268" spans="1:37" s="32" customFormat="1" ht="19.5" customHeight="1" hidden="1">
      <c r="A268" s="89" t="s">
        <v>62</v>
      </c>
      <c r="B268" s="130"/>
      <c r="C268" s="130"/>
      <c r="D268" s="130"/>
      <c r="E268" s="130"/>
      <c r="F268" s="130"/>
      <c r="G268" s="130"/>
      <c r="H268" s="131"/>
      <c r="I268" s="135">
        <v>19.8</v>
      </c>
      <c r="J268" s="135"/>
      <c r="K268" s="135"/>
      <c r="L268" s="135"/>
      <c r="M268" s="135"/>
      <c r="N268" s="135"/>
      <c r="O268" s="98">
        <f>+ROUND('[7]Шуш_3 эт и выше'!O267,4)</f>
        <v>0.0247</v>
      </c>
      <c r="P268" s="99"/>
      <c r="Q268" s="99"/>
      <c r="R268" s="99"/>
      <c r="S268" s="100"/>
      <c r="T268" s="101">
        <f>+T258</f>
        <v>2580.65</v>
      </c>
      <c r="U268" s="102"/>
      <c r="V268" s="102"/>
      <c r="W268" s="102"/>
      <c r="X268" s="102"/>
      <c r="Y268" s="71">
        <f>ROUND(I268*O268*T268,2)</f>
        <v>1262.09</v>
      </c>
      <c r="Z268" s="64">
        <f>ROUND(Y268*$AF$250,2)</f>
        <v>631.05</v>
      </c>
      <c r="AA268" s="65"/>
      <c r="AB268" s="65"/>
      <c r="AC268" s="65"/>
      <c r="AD268" s="66"/>
      <c r="AE268" s="62"/>
      <c r="AF268" s="29">
        <f>ROUND(O268*T268,2)+ROUND((ROUND(O268*T268,2)*$AF$250),2)</f>
        <v>95.61</v>
      </c>
      <c r="AG268"/>
      <c r="AH268" s="30"/>
      <c r="AI268" s="31">
        <v>54.52</v>
      </c>
      <c r="AK268" s="63">
        <f>AF268/AI268</f>
        <v>1.754</v>
      </c>
    </row>
    <row r="269" spans="1:34" s="32" customFormat="1" ht="31.5" customHeight="1" hidden="1">
      <c r="A269" s="132"/>
      <c r="B269" s="133"/>
      <c r="C269" s="133"/>
      <c r="D269" s="133"/>
      <c r="E269" s="133"/>
      <c r="F269" s="133"/>
      <c r="G269" s="133"/>
      <c r="H269" s="134"/>
      <c r="I269" s="216" t="e">
        <f>CONCATENATE(I268," ",$I$252," х ",O268," ",$O$252," х ",T268," ",$T$252," = ",Y268," ",$Y$252,"                                         ",Y268," ",$Y$252,"+",Y268," ",$Y$252,"х коэф. ",$AF$250," = ",#REF!,#REF!)</f>
        <v>#REF!</v>
      </c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217"/>
      <c r="AC269" s="217"/>
      <c r="AD269" s="218"/>
      <c r="AE269" s="70"/>
      <c r="AF269" s="33"/>
      <c r="AG269"/>
      <c r="AH269" s="30"/>
    </row>
    <row r="270" spans="1:37" s="32" customFormat="1" ht="19.5" customHeight="1" hidden="1">
      <c r="A270" s="89" t="s">
        <v>63</v>
      </c>
      <c r="B270" s="130"/>
      <c r="C270" s="130"/>
      <c r="D270" s="130"/>
      <c r="E270" s="130"/>
      <c r="F270" s="130"/>
      <c r="G270" s="130"/>
      <c r="H270" s="131"/>
      <c r="I270" s="135">
        <v>19.8</v>
      </c>
      <c r="J270" s="135"/>
      <c r="K270" s="135"/>
      <c r="L270" s="135"/>
      <c r="M270" s="135"/>
      <c r="N270" s="135"/>
      <c r="O270" s="98">
        <f>+ROUND('[7]Шуш_3 эт и выше'!O269,4)</f>
        <v>0.0192</v>
      </c>
      <c r="P270" s="99"/>
      <c r="Q270" s="99"/>
      <c r="R270" s="99"/>
      <c r="S270" s="100"/>
      <c r="T270" s="101">
        <f>+T254</f>
        <v>2580.65</v>
      </c>
      <c r="U270" s="102"/>
      <c r="V270" s="102"/>
      <c r="W270" s="102"/>
      <c r="X270" s="102"/>
      <c r="Y270" s="71">
        <f>ROUND(I270*O270*T270,2)</f>
        <v>981.06</v>
      </c>
      <c r="Z270" s="64">
        <f>ROUND(Y270*$AF$250,2)</f>
        <v>490.53</v>
      </c>
      <c r="AA270" s="65"/>
      <c r="AB270" s="65"/>
      <c r="AC270" s="65"/>
      <c r="AD270" s="66"/>
      <c r="AE270" s="62"/>
      <c r="AF270" s="29">
        <f>ROUND(O270*T270,2)+ROUND((ROUND(O270*T270,2)*$AF$250),2)</f>
        <v>74.33</v>
      </c>
      <c r="AG270"/>
      <c r="AH270" s="30"/>
      <c r="AI270" s="31">
        <v>54.52</v>
      </c>
      <c r="AK270" s="63">
        <f>AF270/AI270</f>
        <v>1.363</v>
      </c>
    </row>
    <row r="271" spans="1:34" s="32" customFormat="1" ht="31.5" customHeight="1" hidden="1">
      <c r="A271" s="132"/>
      <c r="B271" s="133"/>
      <c r="C271" s="133"/>
      <c r="D271" s="133"/>
      <c r="E271" s="133"/>
      <c r="F271" s="133"/>
      <c r="G271" s="133"/>
      <c r="H271" s="134"/>
      <c r="I271" s="216" t="e">
        <f>CONCATENATE(I270," ",$I$252," х ",O270," ",$O$252," х ",T270," ",$T$252," = ",Y270," ",$Y$252,"                                         ",Y270," ",$Y$252,"+",Y270," ",$Y$252,"х коэф. ",$AF$250," = ",#REF!,#REF!)</f>
        <v>#REF!</v>
      </c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  <c r="AA271" s="217"/>
      <c r="AB271" s="217"/>
      <c r="AC271" s="217"/>
      <c r="AD271" s="218"/>
      <c r="AE271" s="70"/>
      <c r="AF271" s="33"/>
      <c r="AG271"/>
      <c r="AH271" s="30"/>
    </row>
    <row r="272" spans="1:37" s="32" customFormat="1" ht="19.5" customHeight="1" hidden="1">
      <c r="A272" s="89" t="s">
        <v>64</v>
      </c>
      <c r="B272" s="130"/>
      <c r="C272" s="130"/>
      <c r="D272" s="130"/>
      <c r="E272" s="130"/>
      <c r="F272" s="130"/>
      <c r="G272" s="130"/>
      <c r="H272" s="131"/>
      <c r="I272" s="135">
        <v>19.8</v>
      </c>
      <c r="J272" s="135"/>
      <c r="K272" s="135"/>
      <c r="L272" s="135"/>
      <c r="M272" s="135"/>
      <c r="N272" s="135"/>
      <c r="O272" s="98">
        <f>+ROUND('[7]Шуш_3 эт и выше'!O271,4)</f>
        <v>0.0176</v>
      </c>
      <c r="P272" s="99"/>
      <c r="Q272" s="99"/>
      <c r="R272" s="99"/>
      <c r="S272" s="100"/>
      <c r="T272" s="101">
        <f>+T254</f>
        <v>2580.65</v>
      </c>
      <c r="U272" s="102"/>
      <c r="V272" s="102"/>
      <c r="W272" s="102"/>
      <c r="X272" s="102"/>
      <c r="Y272" s="71">
        <f>ROUND(I272*O272*T272,2)</f>
        <v>899.3</v>
      </c>
      <c r="Z272" s="64">
        <f>ROUND(Y272*$AF$250,2)</f>
        <v>449.65</v>
      </c>
      <c r="AA272" s="65"/>
      <c r="AB272" s="65"/>
      <c r="AC272" s="65"/>
      <c r="AD272" s="66"/>
      <c r="AE272" s="62"/>
      <c r="AF272" s="29">
        <f>ROUND(O272*T272,2)+ROUND((ROUND(O272*T272,2)*$AF$250),2)</f>
        <v>68.13</v>
      </c>
      <c r="AG272"/>
      <c r="AH272" s="30"/>
      <c r="AI272" s="31">
        <v>54.52</v>
      </c>
      <c r="AK272" s="63">
        <f>AF272/AI272</f>
        <v>1.25</v>
      </c>
    </row>
    <row r="273" spans="1:34" s="32" customFormat="1" ht="31.5" customHeight="1" hidden="1">
      <c r="A273" s="132"/>
      <c r="B273" s="133"/>
      <c r="C273" s="133"/>
      <c r="D273" s="133"/>
      <c r="E273" s="133"/>
      <c r="F273" s="133"/>
      <c r="G273" s="133"/>
      <c r="H273" s="134"/>
      <c r="I273" s="216" t="e">
        <f>CONCATENATE(I272," ",$I$252," х ",O272," ",$O$252," х ",T272," ",$T$252," = ",Y272," ",$Y$252,"                                         ",Y272," ",$Y$252,"+",Y272," ",$Y$252,"х коэф. ",$AF$250," = ",#REF!,#REF!)</f>
        <v>#REF!</v>
      </c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8"/>
      <c r="AE273" s="70"/>
      <c r="AF273" s="33"/>
      <c r="AG273"/>
      <c r="AH273" s="30"/>
    </row>
    <row r="274" spans="1:37" s="32" customFormat="1" ht="19.5" customHeight="1" hidden="1">
      <c r="A274" s="89" t="s">
        <v>65</v>
      </c>
      <c r="B274" s="130"/>
      <c r="C274" s="130"/>
      <c r="D274" s="130"/>
      <c r="E274" s="130"/>
      <c r="F274" s="130"/>
      <c r="G274" s="130"/>
      <c r="H274" s="131"/>
      <c r="I274" s="135">
        <v>19.8</v>
      </c>
      <c r="J274" s="135"/>
      <c r="K274" s="135"/>
      <c r="L274" s="135"/>
      <c r="M274" s="135"/>
      <c r="N274" s="135"/>
      <c r="O274" s="98">
        <f>+ROUND('[7]Шуш_3 эт и выше'!O273,4)</f>
        <v>0.0164</v>
      </c>
      <c r="P274" s="99"/>
      <c r="Q274" s="99"/>
      <c r="R274" s="99"/>
      <c r="S274" s="100"/>
      <c r="T274" s="101">
        <f>+T254</f>
        <v>2580.65</v>
      </c>
      <c r="U274" s="102"/>
      <c r="V274" s="102"/>
      <c r="W274" s="102"/>
      <c r="X274" s="102"/>
      <c r="Y274" s="71">
        <f>ROUND(I274*O274*T274,2)</f>
        <v>837.99</v>
      </c>
      <c r="Z274" s="64">
        <f>ROUND(Y274*$AF$250,2)</f>
        <v>419</v>
      </c>
      <c r="AA274" s="65"/>
      <c r="AB274" s="65"/>
      <c r="AC274" s="65"/>
      <c r="AD274" s="66"/>
      <c r="AE274" s="62"/>
      <c r="AF274" s="29">
        <f>ROUND(O274*T274,2)+ROUND((ROUND(O274*T274,2)*$AF$250),2)</f>
        <v>63.48</v>
      </c>
      <c r="AG274"/>
      <c r="AH274" s="30"/>
      <c r="AI274" s="31">
        <v>54.52</v>
      </c>
      <c r="AK274" s="63">
        <f>AF274/AI274</f>
        <v>1.164</v>
      </c>
    </row>
    <row r="275" spans="1:34" s="32" customFormat="1" ht="33" customHeight="1" hidden="1">
      <c r="A275" s="132"/>
      <c r="B275" s="133"/>
      <c r="C275" s="133"/>
      <c r="D275" s="133"/>
      <c r="E275" s="133"/>
      <c r="F275" s="133"/>
      <c r="G275" s="133"/>
      <c r="H275" s="134"/>
      <c r="I275" s="216" t="e">
        <f>CONCATENATE(I274," ",$I$252," х ",O274," ",$O$252," х ",T274," ",$T$252," = ",Y274," ",$Y$252,"                                         ",Y274," ",$Y$252,"+",Y274," ",$Y$252,"х коэф. ",$AF$250," = ",#REF!,#REF!)</f>
        <v>#REF!</v>
      </c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X275" s="217"/>
      <c r="Y275" s="217"/>
      <c r="Z275" s="217"/>
      <c r="AA275" s="217"/>
      <c r="AB275" s="217"/>
      <c r="AC275" s="217"/>
      <c r="AD275" s="218"/>
      <c r="AE275" s="70"/>
      <c r="AF275" s="33"/>
      <c r="AG275"/>
      <c r="AH275" s="30"/>
    </row>
    <row r="276" spans="1:37" s="32" customFormat="1" ht="19.5" customHeight="1" hidden="1">
      <c r="A276" s="89" t="s">
        <v>66</v>
      </c>
      <c r="B276" s="130"/>
      <c r="C276" s="130"/>
      <c r="D276" s="130"/>
      <c r="E276" s="130"/>
      <c r="F276" s="130"/>
      <c r="G276" s="130"/>
      <c r="H276" s="131"/>
      <c r="I276" s="135">
        <v>19.8</v>
      </c>
      <c r="J276" s="135"/>
      <c r="K276" s="135"/>
      <c r="L276" s="135"/>
      <c r="M276" s="135"/>
      <c r="N276" s="135"/>
      <c r="O276" s="98">
        <f>+ROUND('[7]Шуш_3 эт и выше'!O275,4)</f>
        <v>0.0179</v>
      </c>
      <c r="P276" s="99"/>
      <c r="Q276" s="99"/>
      <c r="R276" s="99"/>
      <c r="S276" s="100"/>
      <c r="T276" s="101">
        <f>+T254</f>
        <v>2580.65</v>
      </c>
      <c r="U276" s="102"/>
      <c r="V276" s="102"/>
      <c r="W276" s="102"/>
      <c r="X276" s="102"/>
      <c r="Y276" s="71">
        <f>ROUND(I276*O276*T276,2)</f>
        <v>914.63</v>
      </c>
      <c r="Z276" s="64">
        <f>ROUND(Y276*$AF$250,2)</f>
        <v>457.32</v>
      </c>
      <c r="AA276" s="65"/>
      <c r="AB276" s="65"/>
      <c r="AC276" s="65"/>
      <c r="AD276" s="66"/>
      <c r="AE276" s="62"/>
      <c r="AF276" s="29">
        <f>ROUND(O276*T276,2)+ROUND((ROUND(O276*T276,2)*$AF$250),2)</f>
        <v>69.29</v>
      </c>
      <c r="AG276"/>
      <c r="AH276" s="30"/>
      <c r="AI276" s="31">
        <v>54.52</v>
      </c>
      <c r="AK276" s="63">
        <f>AF276/AI276</f>
        <v>1.271</v>
      </c>
    </row>
    <row r="277" spans="1:34" s="32" customFormat="1" ht="35.25" customHeight="1" hidden="1">
      <c r="A277" s="132"/>
      <c r="B277" s="133"/>
      <c r="C277" s="133"/>
      <c r="D277" s="133"/>
      <c r="E277" s="133"/>
      <c r="F277" s="133"/>
      <c r="G277" s="133"/>
      <c r="H277" s="134"/>
      <c r="I277" s="216" t="e">
        <f>CONCATENATE(I276," ",$I$252," х ",O276," ",$O$252," х ",T276," ",$T$252," = ",Y276," ",$Y$252,"                                         ",Y276," ",$Y$252,"+",Y276," ",$Y$252,"х коэф. ",$AF$250," = ",#REF!,#REF!)</f>
        <v>#REF!</v>
      </c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X277" s="217"/>
      <c r="Y277" s="217"/>
      <c r="Z277" s="217"/>
      <c r="AA277" s="217"/>
      <c r="AB277" s="217"/>
      <c r="AC277" s="217"/>
      <c r="AD277" s="218"/>
      <c r="AE277" s="70"/>
      <c r="AF277" s="33"/>
      <c r="AG277"/>
      <c r="AH277" s="30"/>
    </row>
    <row r="278" spans="1:37" s="32" customFormat="1" ht="19.5" customHeight="1" hidden="1">
      <c r="A278" s="89" t="s">
        <v>67</v>
      </c>
      <c r="B278" s="130"/>
      <c r="C278" s="130"/>
      <c r="D278" s="130"/>
      <c r="E278" s="130"/>
      <c r="F278" s="130"/>
      <c r="G278" s="130"/>
      <c r="H278" s="131"/>
      <c r="I278" s="135">
        <v>19.8</v>
      </c>
      <c r="J278" s="135"/>
      <c r="K278" s="135"/>
      <c r="L278" s="135"/>
      <c r="M278" s="135"/>
      <c r="N278" s="135"/>
      <c r="O278" s="98">
        <f>+ROUND('[7]Шуш_3 эт и выше'!O277,4)</f>
        <v>0.0154</v>
      </c>
      <c r="P278" s="99"/>
      <c r="Q278" s="99"/>
      <c r="R278" s="99"/>
      <c r="S278" s="100"/>
      <c r="T278" s="101">
        <f>+T254</f>
        <v>2580.65</v>
      </c>
      <c r="U278" s="102"/>
      <c r="V278" s="102"/>
      <c r="W278" s="102"/>
      <c r="X278" s="102"/>
      <c r="Y278" s="71">
        <f>ROUND(I278*O278*T278,2)</f>
        <v>786.89</v>
      </c>
      <c r="Z278" s="64">
        <f>ROUND(Y278*$AF$250,2)</f>
        <v>393.45</v>
      </c>
      <c r="AA278" s="65"/>
      <c r="AB278" s="65"/>
      <c r="AC278" s="65"/>
      <c r="AD278" s="66"/>
      <c r="AE278" s="62"/>
      <c r="AF278" s="29">
        <f>ROUND(O278*T278,2)+ROUND((ROUND(O278*T278,2)*$AF$250),2)</f>
        <v>59.61</v>
      </c>
      <c r="AG278"/>
      <c r="AH278" s="30"/>
      <c r="AI278" s="31">
        <v>54.52</v>
      </c>
      <c r="AK278" s="63">
        <f>AF278/AI278</f>
        <v>1.093</v>
      </c>
    </row>
    <row r="279" spans="1:34" s="32" customFormat="1" ht="30" customHeight="1" hidden="1">
      <c r="A279" s="132"/>
      <c r="B279" s="133"/>
      <c r="C279" s="133"/>
      <c r="D279" s="133"/>
      <c r="E279" s="133"/>
      <c r="F279" s="133"/>
      <c r="G279" s="133"/>
      <c r="H279" s="134"/>
      <c r="I279" s="216" t="e">
        <f>CONCATENATE(I278," ",$I$252," х ",O278," ",$O$252," х ",T278," ",$T$252," = ",Y278," ",$Y$252,"                                         ",Y278," ",$Y$252,"+",Y278," ",$Y$252,"х коэф. ",$AF$250," = ",#REF!,#REF!)</f>
        <v>#REF!</v>
      </c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  <c r="AA279" s="217"/>
      <c r="AB279" s="217"/>
      <c r="AC279" s="217"/>
      <c r="AD279" s="218"/>
      <c r="AE279" s="70"/>
      <c r="AF279" s="33"/>
      <c r="AG279"/>
      <c r="AH279" s="30"/>
    </row>
    <row r="280" spans="1:37" s="32" customFormat="1" ht="19.5" customHeight="1" hidden="1">
      <c r="A280" s="89" t="s">
        <v>68</v>
      </c>
      <c r="B280" s="130"/>
      <c r="C280" s="130"/>
      <c r="D280" s="130"/>
      <c r="E280" s="130"/>
      <c r="F280" s="130"/>
      <c r="G280" s="130"/>
      <c r="H280" s="131"/>
      <c r="I280" s="135">
        <v>19.8</v>
      </c>
      <c r="J280" s="135"/>
      <c r="K280" s="135"/>
      <c r="L280" s="135"/>
      <c r="M280" s="135"/>
      <c r="N280" s="135"/>
      <c r="O280" s="98">
        <f>+ROUND('[7]Шуш_3 эт и выше'!O279,4)</f>
        <v>0.0139</v>
      </c>
      <c r="P280" s="99"/>
      <c r="Q280" s="99"/>
      <c r="R280" s="99"/>
      <c r="S280" s="100"/>
      <c r="T280" s="101">
        <f>+T254</f>
        <v>2580.65</v>
      </c>
      <c r="U280" s="102"/>
      <c r="V280" s="102"/>
      <c r="W280" s="102"/>
      <c r="X280" s="102"/>
      <c r="Y280" s="71">
        <f>ROUND(I280*O280*T280,2)</f>
        <v>710.25</v>
      </c>
      <c r="Z280" s="64">
        <f>ROUND(Y280*$AF$250,2)</f>
        <v>355.13</v>
      </c>
      <c r="AA280" s="65"/>
      <c r="AB280" s="65"/>
      <c r="AC280" s="65"/>
      <c r="AD280" s="66"/>
      <c r="AE280" s="62"/>
      <c r="AF280" s="29">
        <f>ROUND(O280*T280,2)+ROUND((ROUND(O280*T280,2)*$AF$250),2)</f>
        <v>53.81</v>
      </c>
      <c r="AG280"/>
      <c r="AH280" s="30"/>
      <c r="AI280" s="31">
        <v>54.52</v>
      </c>
      <c r="AK280" s="63">
        <f>AF280/AI280</f>
        <v>0.987</v>
      </c>
    </row>
    <row r="281" spans="1:34" s="32" customFormat="1" ht="34.5" customHeight="1" hidden="1">
      <c r="A281" s="132"/>
      <c r="B281" s="133"/>
      <c r="C281" s="133"/>
      <c r="D281" s="133"/>
      <c r="E281" s="133"/>
      <c r="F281" s="133"/>
      <c r="G281" s="133"/>
      <c r="H281" s="134"/>
      <c r="I281" s="216" t="e">
        <f>CONCATENATE(I280," ",$I$252," х ",O280," ",$O$252," х ",T280," ",$T$252," = ",Y280," ",$Y$252,"                                         ",Y280," ",$Y$252,"+",Y280," ",$Y$252,"х коэф. ",$AF$250," = ",#REF!,#REF!)</f>
        <v>#REF!</v>
      </c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8"/>
      <c r="AE281" s="70"/>
      <c r="AF281" s="33"/>
      <c r="AG281"/>
      <c r="AH281" s="30"/>
    </row>
    <row r="282" ht="3" customHeight="1" hidden="1"/>
    <row r="283" spans="1:33" s="34" customFormat="1" ht="33" customHeight="1">
      <c r="A283" s="34" t="str">
        <f>+'[7]Шуш_3 эт и выше'!A293</f>
        <v>Начальник ПЭО                                         С.А.Окунева</v>
      </c>
      <c r="AD283" s="35"/>
      <c r="AE283" s="35"/>
      <c r="AF283" s="36"/>
      <c r="AG283"/>
    </row>
    <row r="284" ht="3.75" customHeight="1"/>
    <row r="285" ht="12.75" hidden="1">
      <c r="A285" s="7" t="s">
        <v>23</v>
      </c>
    </row>
    <row r="286" spans="1:38" ht="25.5" customHeight="1" hidden="1">
      <c r="A286" s="8">
        <v>1</v>
      </c>
      <c r="B286" s="86" t="str">
        <f>CONCATENATE("Тариф на тепловую энергию в размере ",$K$17," руб./Гкал (с НДС) утвержден Приказом Министерства тарифной политики Красноярского края ",AK286," № ",AL286,)</f>
        <v>Тариф на тепловую энергию в размере 2580,65 руб./Гкал (с НДС) утвержден Приказом Министерства тарифной политики Красноярского края от 15.12.2016 г. № 618-п</v>
      </c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9"/>
      <c r="AF286" s="37"/>
      <c r="AK286" s="38" t="s">
        <v>70</v>
      </c>
      <c r="AL286" s="39" t="s">
        <v>71</v>
      </c>
    </row>
    <row r="287" spans="1:38" ht="27" customHeight="1" hidden="1">
      <c r="A287" s="8">
        <v>3</v>
      </c>
      <c r="B287" s="86" t="str">
        <f>CONCATENATE("Тариф на теплоноситель ",,"утвержден Приказом Министерства тарифной политики Красноярского края ",AK287," № ",AL287)</f>
        <v>Тариф на теплоноситель утвержден Приказом Министерства тарифной политики Красноярского края от 16.12.2015 г. № 568-п</v>
      </c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9"/>
      <c r="AF287" s="37"/>
      <c r="AK287" s="38" t="s">
        <v>98</v>
      </c>
      <c r="AL287" s="39" t="s">
        <v>99</v>
      </c>
    </row>
    <row r="288" spans="1:38" ht="37.5" customHeight="1" hidden="1">
      <c r="A288" s="8">
        <v>2</v>
      </c>
      <c r="B288" s="87" t="s">
        <v>69</v>
      </c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9"/>
      <c r="AF288" s="37"/>
      <c r="AK288" s="72"/>
      <c r="AL288" s="73"/>
    </row>
    <row r="289" ht="12.75">
      <c r="A289" s="40" t="s">
        <v>51</v>
      </c>
    </row>
    <row r="290" spans="1:28" ht="12.75">
      <c r="A290" s="41" t="s">
        <v>52</v>
      </c>
      <c r="Z290" s="215"/>
      <c r="AA290" s="215"/>
      <c r="AB290" s="215"/>
    </row>
  </sheetData>
  <sheetProtection/>
  <mergeCells count="1349">
    <mergeCell ref="A5:AD5"/>
    <mergeCell ref="A6:AD6"/>
    <mergeCell ref="A7:AC7"/>
    <mergeCell ref="A8:AD8"/>
    <mergeCell ref="A9:AE9"/>
    <mergeCell ref="AI10:AI11"/>
    <mergeCell ref="AK10:AK11"/>
    <mergeCell ref="A11:AD11"/>
    <mergeCell ref="A12:AD12"/>
    <mergeCell ref="AE12:AF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16:B17"/>
    <mergeCell ref="C16:G17"/>
    <mergeCell ref="I16:J16"/>
    <mergeCell ref="K16:N16"/>
    <mergeCell ref="O16:S16"/>
    <mergeCell ref="T16:X16"/>
    <mergeCell ref="AF16:AF17"/>
    <mergeCell ref="AI16:AI17"/>
    <mergeCell ref="AK16:AK17"/>
    <mergeCell ref="I17:J17"/>
    <mergeCell ref="K17:N17"/>
    <mergeCell ref="O17:S17"/>
    <mergeCell ref="T17:X17"/>
    <mergeCell ref="A18:B19"/>
    <mergeCell ref="C18:G19"/>
    <mergeCell ref="I18:J18"/>
    <mergeCell ref="K18:N18"/>
    <mergeCell ref="O18:S18"/>
    <mergeCell ref="T18:X18"/>
    <mergeCell ref="AF18:AF19"/>
    <mergeCell ref="AI18:AI19"/>
    <mergeCell ref="AK18:AK19"/>
    <mergeCell ref="I19:J19"/>
    <mergeCell ref="K19:N19"/>
    <mergeCell ref="O19:S19"/>
    <mergeCell ref="T19:X19"/>
    <mergeCell ref="A20:B21"/>
    <mergeCell ref="C20:G21"/>
    <mergeCell ref="I20:J20"/>
    <mergeCell ref="K20:N20"/>
    <mergeCell ref="O20:S20"/>
    <mergeCell ref="T20:X20"/>
    <mergeCell ref="AF20:AF21"/>
    <mergeCell ref="AI20:AI21"/>
    <mergeCell ref="AK20:AK21"/>
    <mergeCell ref="I21:J21"/>
    <mergeCell ref="K21:N21"/>
    <mergeCell ref="O21:S21"/>
    <mergeCell ref="T21:X21"/>
    <mergeCell ref="A22:B23"/>
    <mergeCell ref="C22:G23"/>
    <mergeCell ref="I22:J22"/>
    <mergeCell ref="K22:N22"/>
    <mergeCell ref="O22:S22"/>
    <mergeCell ref="T22:X22"/>
    <mergeCell ref="AF22:AF23"/>
    <mergeCell ref="AI22:AI23"/>
    <mergeCell ref="AK22:AK23"/>
    <mergeCell ref="I23:J23"/>
    <mergeCell ref="K23:N23"/>
    <mergeCell ref="O23:S23"/>
    <mergeCell ref="T23:X23"/>
    <mergeCell ref="A25:AD25"/>
    <mergeCell ref="A26:Z26"/>
    <mergeCell ref="A27:Z27"/>
    <mergeCell ref="A28:B28"/>
    <mergeCell ref="C28:H28"/>
    <mergeCell ref="I28:J28"/>
    <mergeCell ref="K28:N28"/>
    <mergeCell ref="O28:S28"/>
    <mergeCell ref="T28:X28"/>
    <mergeCell ref="A29:B29"/>
    <mergeCell ref="C29:H29"/>
    <mergeCell ref="I29:J29"/>
    <mergeCell ref="K29:N29"/>
    <mergeCell ref="O29:S29"/>
    <mergeCell ref="T29:X29"/>
    <mergeCell ref="A30:B31"/>
    <mergeCell ref="C30:G31"/>
    <mergeCell ref="I30:J30"/>
    <mergeCell ref="K30:N30"/>
    <mergeCell ref="O30:S30"/>
    <mergeCell ref="T30:X30"/>
    <mergeCell ref="AF30:AF31"/>
    <mergeCell ref="AI30:AI31"/>
    <mergeCell ref="AK30:AK31"/>
    <mergeCell ref="I31:J31"/>
    <mergeCell ref="K31:N31"/>
    <mergeCell ref="O31:S31"/>
    <mergeCell ref="T31:X31"/>
    <mergeCell ref="A32:B33"/>
    <mergeCell ref="C32:G33"/>
    <mergeCell ref="I32:J32"/>
    <mergeCell ref="K32:N32"/>
    <mergeCell ref="O32:S32"/>
    <mergeCell ref="T32:X32"/>
    <mergeCell ref="AF32:AF33"/>
    <mergeCell ref="AI32:AI33"/>
    <mergeCell ref="AK32:AK33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F34:AF35"/>
    <mergeCell ref="AI34:AI35"/>
    <mergeCell ref="AK34:AK35"/>
    <mergeCell ref="I35:J35"/>
    <mergeCell ref="K35:N35"/>
    <mergeCell ref="O35:S35"/>
    <mergeCell ref="T35:X35"/>
    <mergeCell ref="A36:B37"/>
    <mergeCell ref="C36:G37"/>
    <mergeCell ref="I36:J36"/>
    <mergeCell ref="K36:N36"/>
    <mergeCell ref="O36:S36"/>
    <mergeCell ref="T36:X36"/>
    <mergeCell ref="AF36:AF37"/>
    <mergeCell ref="AI36:AI37"/>
    <mergeCell ref="AK36:AK37"/>
    <mergeCell ref="I37:J37"/>
    <mergeCell ref="K37:N37"/>
    <mergeCell ref="O37:S37"/>
    <mergeCell ref="T37:X37"/>
    <mergeCell ref="A39:AD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C42:G43"/>
    <mergeCell ref="I42:J42"/>
    <mergeCell ref="K42:N42"/>
    <mergeCell ref="O42:S42"/>
    <mergeCell ref="T42:X42"/>
    <mergeCell ref="AF42:AF43"/>
    <mergeCell ref="AI42:AI43"/>
    <mergeCell ref="AK42:AK43"/>
    <mergeCell ref="I43:J43"/>
    <mergeCell ref="K43:N43"/>
    <mergeCell ref="O43:S43"/>
    <mergeCell ref="T43:X43"/>
    <mergeCell ref="A44:B45"/>
    <mergeCell ref="C44:G45"/>
    <mergeCell ref="I44:J44"/>
    <mergeCell ref="K44:N44"/>
    <mergeCell ref="O44:S44"/>
    <mergeCell ref="T44:X44"/>
    <mergeCell ref="AF44:AF45"/>
    <mergeCell ref="AI44:AI45"/>
    <mergeCell ref="AK44:AK45"/>
    <mergeCell ref="I45:J45"/>
    <mergeCell ref="K45:N45"/>
    <mergeCell ref="O45:S45"/>
    <mergeCell ref="T45:X45"/>
    <mergeCell ref="A46:B47"/>
    <mergeCell ref="C46:G47"/>
    <mergeCell ref="I46:J46"/>
    <mergeCell ref="K46:N46"/>
    <mergeCell ref="O46:S46"/>
    <mergeCell ref="T46:X46"/>
    <mergeCell ref="AF46:AF47"/>
    <mergeCell ref="AI46:AI47"/>
    <mergeCell ref="AK46:AK47"/>
    <mergeCell ref="I47:J47"/>
    <mergeCell ref="K47:N47"/>
    <mergeCell ref="O47:S47"/>
    <mergeCell ref="T47:X47"/>
    <mergeCell ref="A48:B49"/>
    <mergeCell ref="C48:G49"/>
    <mergeCell ref="I48:J48"/>
    <mergeCell ref="K48:N48"/>
    <mergeCell ref="O48:S48"/>
    <mergeCell ref="T48:X48"/>
    <mergeCell ref="AF48:AF49"/>
    <mergeCell ref="AI48:AI49"/>
    <mergeCell ref="AK48:AK49"/>
    <mergeCell ref="I49:J49"/>
    <mergeCell ref="K49:N49"/>
    <mergeCell ref="O49:S49"/>
    <mergeCell ref="T49:X49"/>
    <mergeCell ref="A51:AD51"/>
    <mergeCell ref="AE51:AF51"/>
    <mergeCell ref="A52:B52"/>
    <mergeCell ref="C52:H52"/>
    <mergeCell ref="I52:J52"/>
    <mergeCell ref="K52:N52"/>
    <mergeCell ref="O52:S52"/>
    <mergeCell ref="T52:X52"/>
    <mergeCell ref="A53:B53"/>
    <mergeCell ref="C53:H53"/>
    <mergeCell ref="I53:J53"/>
    <mergeCell ref="K53:N53"/>
    <mergeCell ref="O53:S53"/>
    <mergeCell ref="T53:X53"/>
    <mergeCell ref="A54:B55"/>
    <mergeCell ref="C54:G55"/>
    <mergeCell ref="I54:J54"/>
    <mergeCell ref="K54:N54"/>
    <mergeCell ref="O54:S54"/>
    <mergeCell ref="T54:X54"/>
    <mergeCell ref="AF54:AF55"/>
    <mergeCell ref="AI54:AI55"/>
    <mergeCell ref="AK54:AK55"/>
    <mergeCell ref="I55:J55"/>
    <mergeCell ref="K55:N55"/>
    <mergeCell ref="O55:S55"/>
    <mergeCell ref="T55:X55"/>
    <mergeCell ref="A56:B57"/>
    <mergeCell ref="C56:G57"/>
    <mergeCell ref="I56:J56"/>
    <mergeCell ref="K56:N56"/>
    <mergeCell ref="O56:S56"/>
    <mergeCell ref="T56:X56"/>
    <mergeCell ref="AF56:AF57"/>
    <mergeCell ref="AI56:AI57"/>
    <mergeCell ref="AK56:AK57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F58:AF59"/>
    <mergeCell ref="AI58:AI59"/>
    <mergeCell ref="AK58:AK59"/>
    <mergeCell ref="I59:J59"/>
    <mergeCell ref="K59:N59"/>
    <mergeCell ref="O59:S59"/>
    <mergeCell ref="T59:X59"/>
    <mergeCell ref="A60:B61"/>
    <mergeCell ref="C60:G61"/>
    <mergeCell ref="I60:J60"/>
    <mergeCell ref="K60:N60"/>
    <mergeCell ref="O60:S60"/>
    <mergeCell ref="T60:X60"/>
    <mergeCell ref="AF60:AF61"/>
    <mergeCell ref="AI60:AI61"/>
    <mergeCell ref="AK60:AK61"/>
    <mergeCell ref="I61:J61"/>
    <mergeCell ref="K61:N61"/>
    <mergeCell ref="O61:S61"/>
    <mergeCell ref="T61:X61"/>
    <mergeCell ref="A63:AD63"/>
    <mergeCell ref="AE63:AF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C66:G67"/>
    <mergeCell ref="I66:J66"/>
    <mergeCell ref="K66:N66"/>
    <mergeCell ref="O66:S66"/>
    <mergeCell ref="T66:X66"/>
    <mergeCell ref="AF66:AF67"/>
    <mergeCell ref="AI66:AI67"/>
    <mergeCell ref="AK66:AK67"/>
    <mergeCell ref="I67:J67"/>
    <mergeCell ref="K67:N67"/>
    <mergeCell ref="O67:S67"/>
    <mergeCell ref="T67:X67"/>
    <mergeCell ref="A68:B69"/>
    <mergeCell ref="C68:G69"/>
    <mergeCell ref="I68:J68"/>
    <mergeCell ref="K68:N68"/>
    <mergeCell ref="O68:S68"/>
    <mergeCell ref="T68:X68"/>
    <mergeCell ref="AF68:AF69"/>
    <mergeCell ref="AI68:AI69"/>
    <mergeCell ref="AK68:AK69"/>
    <mergeCell ref="I69:J69"/>
    <mergeCell ref="K69:N69"/>
    <mergeCell ref="O69:S69"/>
    <mergeCell ref="T69:X69"/>
    <mergeCell ref="A70:B71"/>
    <mergeCell ref="C70:G71"/>
    <mergeCell ref="I70:J70"/>
    <mergeCell ref="K70:N70"/>
    <mergeCell ref="O70:S70"/>
    <mergeCell ref="T70:X70"/>
    <mergeCell ref="AF70:AF71"/>
    <mergeCell ref="AI70:AI71"/>
    <mergeCell ref="AK70:AK71"/>
    <mergeCell ref="I71:J71"/>
    <mergeCell ref="K71:N71"/>
    <mergeCell ref="O71:S71"/>
    <mergeCell ref="T71:X71"/>
    <mergeCell ref="A72:B73"/>
    <mergeCell ref="C72:G73"/>
    <mergeCell ref="I72:J72"/>
    <mergeCell ref="K72:N72"/>
    <mergeCell ref="O72:S72"/>
    <mergeCell ref="T72:X72"/>
    <mergeCell ref="AF72:AF73"/>
    <mergeCell ref="AI72:AI73"/>
    <mergeCell ref="AK72:AK73"/>
    <mergeCell ref="I73:J73"/>
    <mergeCell ref="K73:N73"/>
    <mergeCell ref="O73:S73"/>
    <mergeCell ref="T73:X73"/>
    <mergeCell ref="A75:AD75"/>
    <mergeCell ref="AE75:AF75"/>
    <mergeCell ref="A76:B76"/>
    <mergeCell ref="C76:H76"/>
    <mergeCell ref="I76:J76"/>
    <mergeCell ref="K76:N76"/>
    <mergeCell ref="O76:S76"/>
    <mergeCell ref="T76:X76"/>
    <mergeCell ref="A77:B77"/>
    <mergeCell ref="C77:H77"/>
    <mergeCell ref="I77:J77"/>
    <mergeCell ref="K77:N77"/>
    <mergeCell ref="O77:S77"/>
    <mergeCell ref="T77:X77"/>
    <mergeCell ref="A78:B79"/>
    <mergeCell ref="C78:G79"/>
    <mergeCell ref="I78:J78"/>
    <mergeCell ref="K78:N78"/>
    <mergeCell ref="O78:S78"/>
    <mergeCell ref="T78:X78"/>
    <mergeCell ref="AF78:AF79"/>
    <mergeCell ref="AI78:AI79"/>
    <mergeCell ref="AK78:AK79"/>
    <mergeCell ref="I79:J79"/>
    <mergeCell ref="K79:N79"/>
    <mergeCell ref="O79:S79"/>
    <mergeCell ref="T79:X79"/>
    <mergeCell ref="A80:B81"/>
    <mergeCell ref="C80:G81"/>
    <mergeCell ref="I80:J80"/>
    <mergeCell ref="K80:N80"/>
    <mergeCell ref="O80:S80"/>
    <mergeCell ref="T80:X80"/>
    <mergeCell ref="AF80:AF81"/>
    <mergeCell ref="AI80:AI81"/>
    <mergeCell ref="AK80:AK81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F82:AF83"/>
    <mergeCell ref="AI82:AI83"/>
    <mergeCell ref="AK82:AK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F84:AF85"/>
    <mergeCell ref="AI84:AI85"/>
    <mergeCell ref="AK84:AK85"/>
    <mergeCell ref="I85:J85"/>
    <mergeCell ref="K85:N85"/>
    <mergeCell ref="O85:S85"/>
    <mergeCell ref="T85:X85"/>
    <mergeCell ref="A87:AD87"/>
    <mergeCell ref="AE87:AF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F90:AF91"/>
    <mergeCell ref="AI90:AI91"/>
    <mergeCell ref="AK90:AK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F92:AF93"/>
    <mergeCell ref="AI92:AI93"/>
    <mergeCell ref="AK92:AK93"/>
    <mergeCell ref="I93:J93"/>
    <mergeCell ref="K93:N93"/>
    <mergeCell ref="O93:S93"/>
    <mergeCell ref="T93:X93"/>
    <mergeCell ref="A94:B95"/>
    <mergeCell ref="C94:G95"/>
    <mergeCell ref="I94:J94"/>
    <mergeCell ref="K94:N94"/>
    <mergeCell ref="O94:S94"/>
    <mergeCell ref="T94:X94"/>
    <mergeCell ref="AF94:AF95"/>
    <mergeCell ref="AI94:AI95"/>
    <mergeCell ref="AK94:AK95"/>
    <mergeCell ref="I95:J95"/>
    <mergeCell ref="K95:N95"/>
    <mergeCell ref="O95:S95"/>
    <mergeCell ref="T95:X95"/>
    <mergeCell ref="A96:B97"/>
    <mergeCell ref="C96:G97"/>
    <mergeCell ref="I96:J96"/>
    <mergeCell ref="K96:N96"/>
    <mergeCell ref="O96:S96"/>
    <mergeCell ref="T96:X96"/>
    <mergeCell ref="AF96:AF97"/>
    <mergeCell ref="AI96:AI97"/>
    <mergeCell ref="AK96:AK97"/>
    <mergeCell ref="I97:J97"/>
    <mergeCell ref="K97:N97"/>
    <mergeCell ref="O97:S97"/>
    <mergeCell ref="T97:X97"/>
    <mergeCell ref="A99:AD99"/>
    <mergeCell ref="AE99:AF99"/>
    <mergeCell ref="A100:B100"/>
    <mergeCell ref="C100:H100"/>
    <mergeCell ref="I100:J100"/>
    <mergeCell ref="K100:N100"/>
    <mergeCell ref="O100:S100"/>
    <mergeCell ref="T100:X100"/>
    <mergeCell ref="A101:B101"/>
    <mergeCell ref="C101:H101"/>
    <mergeCell ref="I101:J101"/>
    <mergeCell ref="K101:N101"/>
    <mergeCell ref="O101:S101"/>
    <mergeCell ref="T101:X101"/>
    <mergeCell ref="A102:B103"/>
    <mergeCell ref="C102:G103"/>
    <mergeCell ref="I102:J102"/>
    <mergeCell ref="K102:N102"/>
    <mergeCell ref="O102:S102"/>
    <mergeCell ref="T102:X102"/>
    <mergeCell ref="AF102:AF103"/>
    <mergeCell ref="AI102:AI103"/>
    <mergeCell ref="AK102:AK103"/>
    <mergeCell ref="I103:J103"/>
    <mergeCell ref="K103:N103"/>
    <mergeCell ref="O103:S103"/>
    <mergeCell ref="T103:X103"/>
    <mergeCell ref="A104:B105"/>
    <mergeCell ref="C104:G105"/>
    <mergeCell ref="I104:J104"/>
    <mergeCell ref="K104:N104"/>
    <mergeCell ref="O104:S104"/>
    <mergeCell ref="T104:X104"/>
    <mergeCell ref="AF104:AF105"/>
    <mergeCell ref="AI104:AI105"/>
    <mergeCell ref="AK104:AK105"/>
    <mergeCell ref="I105:J105"/>
    <mergeCell ref="K105:N105"/>
    <mergeCell ref="O105:S105"/>
    <mergeCell ref="T105:X105"/>
    <mergeCell ref="A106:B107"/>
    <mergeCell ref="C106:G107"/>
    <mergeCell ref="I106:J106"/>
    <mergeCell ref="K106:N106"/>
    <mergeCell ref="O106:S106"/>
    <mergeCell ref="T106:X106"/>
    <mergeCell ref="AF106:AF107"/>
    <mergeCell ref="AI106:AI107"/>
    <mergeCell ref="AK106:AK107"/>
    <mergeCell ref="I107:J107"/>
    <mergeCell ref="K107:N107"/>
    <mergeCell ref="O107:S107"/>
    <mergeCell ref="T107:X107"/>
    <mergeCell ref="A108:B109"/>
    <mergeCell ref="C108:G109"/>
    <mergeCell ref="I108:J108"/>
    <mergeCell ref="K108:N108"/>
    <mergeCell ref="O108:S108"/>
    <mergeCell ref="T108:X108"/>
    <mergeCell ref="AF108:AF109"/>
    <mergeCell ref="AI108:AI109"/>
    <mergeCell ref="AK108:AK109"/>
    <mergeCell ref="I109:J109"/>
    <mergeCell ref="K109:N109"/>
    <mergeCell ref="O109:S109"/>
    <mergeCell ref="T109:X109"/>
    <mergeCell ref="A111:AD111"/>
    <mergeCell ref="AE111:AF111"/>
    <mergeCell ref="A112:B112"/>
    <mergeCell ref="C112:H112"/>
    <mergeCell ref="I112:J112"/>
    <mergeCell ref="K112:N112"/>
    <mergeCell ref="O112:S112"/>
    <mergeCell ref="T112:X112"/>
    <mergeCell ref="A113:B113"/>
    <mergeCell ref="C113:H113"/>
    <mergeCell ref="I113:J113"/>
    <mergeCell ref="K113:N113"/>
    <mergeCell ref="O113:S113"/>
    <mergeCell ref="T113:X113"/>
    <mergeCell ref="A114:B115"/>
    <mergeCell ref="C114:G115"/>
    <mergeCell ref="I114:J114"/>
    <mergeCell ref="K114:N114"/>
    <mergeCell ref="O114:S114"/>
    <mergeCell ref="T114:X114"/>
    <mergeCell ref="AF114:AF115"/>
    <mergeCell ref="AI114:AI115"/>
    <mergeCell ref="AK114:AK115"/>
    <mergeCell ref="I115:J115"/>
    <mergeCell ref="K115:N115"/>
    <mergeCell ref="O115:S115"/>
    <mergeCell ref="T115:X115"/>
    <mergeCell ref="A116:B117"/>
    <mergeCell ref="C116:G117"/>
    <mergeCell ref="I116:J116"/>
    <mergeCell ref="K116:N116"/>
    <mergeCell ref="O116:S116"/>
    <mergeCell ref="T116:X116"/>
    <mergeCell ref="AF116:AF117"/>
    <mergeCell ref="AI116:AI117"/>
    <mergeCell ref="AK116:AK117"/>
    <mergeCell ref="I117:J117"/>
    <mergeCell ref="K117:N117"/>
    <mergeCell ref="O117:S117"/>
    <mergeCell ref="T117:X117"/>
    <mergeCell ref="A118:B119"/>
    <mergeCell ref="C118:G119"/>
    <mergeCell ref="I118:J118"/>
    <mergeCell ref="K118:N118"/>
    <mergeCell ref="O118:S118"/>
    <mergeCell ref="T118:X118"/>
    <mergeCell ref="AF118:AF119"/>
    <mergeCell ref="AI118:AI119"/>
    <mergeCell ref="AK118:AK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O120:S120"/>
    <mergeCell ref="T120:X120"/>
    <mergeCell ref="AF120:AF121"/>
    <mergeCell ref="AI120:AI121"/>
    <mergeCell ref="AK120:AK121"/>
    <mergeCell ref="I121:J121"/>
    <mergeCell ref="K121:N121"/>
    <mergeCell ref="O121:S121"/>
    <mergeCell ref="T121:X121"/>
    <mergeCell ref="A123:AD123"/>
    <mergeCell ref="AE123:AF123"/>
    <mergeCell ref="A124:B124"/>
    <mergeCell ref="C124:H124"/>
    <mergeCell ref="I124:J124"/>
    <mergeCell ref="K124:N124"/>
    <mergeCell ref="O124:S124"/>
    <mergeCell ref="T124:X124"/>
    <mergeCell ref="A125:B125"/>
    <mergeCell ref="C125:H125"/>
    <mergeCell ref="I125:J125"/>
    <mergeCell ref="K125:N125"/>
    <mergeCell ref="O125:S125"/>
    <mergeCell ref="T125:X125"/>
    <mergeCell ref="A126:B127"/>
    <mergeCell ref="C126:G127"/>
    <mergeCell ref="I126:J126"/>
    <mergeCell ref="K126:N126"/>
    <mergeCell ref="O126:S126"/>
    <mergeCell ref="T126:X126"/>
    <mergeCell ref="AF126:AF127"/>
    <mergeCell ref="AI126:AI127"/>
    <mergeCell ref="AK126:AK127"/>
    <mergeCell ref="I127:J127"/>
    <mergeCell ref="K127:N127"/>
    <mergeCell ref="O127:S127"/>
    <mergeCell ref="T127:X127"/>
    <mergeCell ref="A128:B129"/>
    <mergeCell ref="C128:G129"/>
    <mergeCell ref="I128:J128"/>
    <mergeCell ref="K128:N128"/>
    <mergeCell ref="O128:S128"/>
    <mergeCell ref="T128:X128"/>
    <mergeCell ref="AF128:AF129"/>
    <mergeCell ref="AI128:AI129"/>
    <mergeCell ref="AK128:AK129"/>
    <mergeCell ref="I129:J129"/>
    <mergeCell ref="K129:N129"/>
    <mergeCell ref="O129:S129"/>
    <mergeCell ref="T129:X129"/>
    <mergeCell ref="A130:B131"/>
    <mergeCell ref="C130:G131"/>
    <mergeCell ref="I130:J130"/>
    <mergeCell ref="K130:N130"/>
    <mergeCell ref="O130:S130"/>
    <mergeCell ref="T130:X130"/>
    <mergeCell ref="AF130:AF131"/>
    <mergeCell ref="AI130:AI131"/>
    <mergeCell ref="AK130:AK131"/>
    <mergeCell ref="I131:J131"/>
    <mergeCell ref="K131:N131"/>
    <mergeCell ref="O131:S131"/>
    <mergeCell ref="T131:X131"/>
    <mergeCell ref="A132:B133"/>
    <mergeCell ref="C132:G133"/>
    <mergeCell ref="I132:J132"/>
    <mergeCell ref="K132:N132"/>
    <mergeCell ref="O132:S132"/>
    <mergeCell ref="T132:X132"/>
    <mergeCell ref="AF132:AF133"/>
    <mergeCell ref="AI132:AI133"/>
    <mergeCell ref="AK132:AK133"/>
    <mergeCell ref="I133:J133"/>
    <mergeCell ref="K133:N133"/>
    <mergeCell ref="O133:S133"/>
    <mergeCell ref="T133:X133"/>
    <mergeCell ref="A135:AD135"/>
    <mergeCell ref="AE135:AF135"/>
    <mergeCell ref="A136:B136"/>
    <mergeCell ref="C136:H136"/>
    <mergeCell ref="I136:J136"/>
    <mergeCell ref="K136:N136"/>
    <mergeCell ref="O136:S136"/>
    <mergeCell ref="T136:X136"/>
    <mergeCell ref="A137:B137"/>
    <mergeCell ref="C137:H137"/>
    <mergeCell ref="I137:J137"/>
    <mergeCell ref="K137:N137"/>
    <mergeCell ref="O137:S137"/>
    <mergeCell ref="T137:X137"/>
    <mergeCell ref="A138:B139"/>
    <mergeCell ref="C138:G139"/>
    <mergeCell ref="I138:J138"/>
    <mergeCell ref="K138:N138"/>
    <mergeCell ref="O138:S138"/>
    <mergeCell ref="T138:X138"/>
    <mergeCell ref="AF138:AF139"/>
    <mergeCell ref="AI138:AI139"/>
    <mergeCell ref="AK138:AK139"/>
    <mergeCell ref="I139:J139"/>
    <mergeCell ref="K139:N139"/>
    <mergeCell ref="O139:S139"/>
    <mergeCell ref="T139:X139"/>
    <mergeCell ref="A140:B141"/>
    <mergeCell ref="C140:G141"/>
    <mergeCell ref="I140:J140"/>
    <mergeCell ref="K140:N140"/>
    <mergeCell ref="O140:S140"/>
    <mergeCell ref="T140:X140"/>
    <mergeCell ref="AF140:AF141"/>
    <mergeCell ref="AI140:AI141"/>
    <mergeCell ref="AK140:AK141"/>
    <mergeCell ref="I141:J141"/>
    <mergeCell ref="K141:N141"/>
    <mergeCell ref="O141:S141"/>
    <mergeCell ref="T141:X141"/>
    <mergeCell ref="A142:B143"/>
    <mergeCell ref="C142:G143"/>
    <mergeCell ref="I142:J142"/>
    <mergeCell ref="K142:N142"/>
    <mergeCell ref="O142:S142"/>
    <mergeCell ref="T142:X142"/>
    <mergeCell ref="AF142:AF143"/>
    <mergeCell ref="AI142:AI143"/>
    <mergeCell ref="AK142:AK143"/>
    <mergeCell ref="I143:J143"/>
    <mergeCell ref="K143:N143"/>
    <mergeCell ref="O143:S143"/>
    <mergeCell ref="T143:X143"/>
    <mergeCell ref="A144:B145"/>
    <mergeCell ref="C144:G145"/>
    <mergeCell ref="I144:J144"/>
    <mergeCell ref="K144:N144"/>
    <mergeCell ref="O144:S144"/>
    <mergeCell ref="T144:X144"/>
    <mergeCell ref="AF144:AF145"/>
    <mergeCell ref="AI144:AI145"/>
    <mergeCell ref="AK144:AK145"/>
    <mergeCell ref="I145:J145"/>
    <mergeCell ref="K145:N145"/>
    <mergeCell ref="O145:S145"/>
    <mergeCell ref="T145:X145"/>
    <mergeCell ref="A154:B155"/>
    <mergeCell ref="C154:G155"/>
    <mergeCell ref="I154:J154"/>
    <mergeCell ref="A148:AE148"/>
    <mergeCell ref="A149:AE149"/>
    <mergeCell ref="A150:B150"/>
    <mergeCell ref="C150:H150"/>
    <mergeCell ref="O157:S157"/>
    <mergeCell ref="T157:X157"/>
    <mergeCell ref="O158:S158"/>
    <mergeCell ref="T158:X158"/>
    <mergeCell ref="T159:X159"/>
    <mergeCell ref="O155:S155"/>
    <mergeCell ref="T155:X155"/>
    <mergeCell ref="O168:S168"/>
    <mergeCell ref="T168:X168"/>
    <mergeCell ref="O170:S170"/>
    <mergeCell ref="T170:X170"/>
    <mergeCell ref="O164:S164"/>
    <mergeCell ref="T164:X164"/>
    <mergeCell ref="A185:AE185"/>
    <mergeCell ref="O182:S182"/>
    <mergeCell ref="T182:X182"/>
    <mergeCell ref="O176:S176"/>
    <mergeCell ref="T176:X176"/>
    <mergeCell ref="O178:S178"/>
    <mergeCell ref="T178:X178"/>
    <mergeCell ref="I150:J150"/>
    <mergeCell ref="K150:N150"/>
    <mergeCell ref="O150:S150"/>
    <mergeCell ref="T150:X150"/>
    <mergeCell ref="A151:B151"/>
    <mergeCell ref="C151:H151"/>
    <mergeCell ref="I151:J151"/>
    <mergeCell ref="K151:N151"/>
    <mergeCell ref="O151:S151"/>
    <mergeCell ref="T151:X151"/>
    <mergeCell ref="A152:B153"/>
    <mergeCell ref="C152:G153"/>
    <mergeCell ref="I152:J152"/>
    <mergeCell ref="K152:N152"/>
    <mergeCell ref="O152:S152"/>
    <mergeCell ref="T152:X152"/>
    <mergeCell ref="AF152:AF153"/>
    <mergeCell ref="AG152:AG153"/>
    <mergeCell ref="AJ152:AJ153"/>
    <mergeCell ref="AL152:AL153"/>
    <mergeCell ref="I153:J153"/>
    <mergeCell ref="K153:N153"/>
    <mergeCell ref="O153:S153"/>
    <mergeCell ref="T153:X153"/>
    <mergeCell ref="K154:N154"/>
    <mergeCell ref="O154:S154"/>
    <mergeCell ref="T154:X154"/>
    <mergeCell ref="AF154:AF155"/>
    <mergeCell ref="AG154:AG155"/>
    <mergeCell ref="AJ154:AJ155"/>
    <mergeCell ref="AL154:AL155"/>
    <mergeCell ref="I155:J155"/>
    <mergeCell ref="K155:N155"/>
    <mergeCell ref="A156:AE156"/>
    <mergeCell ref="AF156:AG156"/>
    <mergeCell ref="A157:B158"/>
    <mergeCell ref="C157:G158"/>
    <mergeCell ref="I157:J157"/>
    <mergeCell ref="K157:N157"/>
    <mergeCell ref="AF157:AF158"/>
    <mergeCell ref="AG157:AG158"/>
    <mergeCell ref="AJ157:AJ158"/>
    <mergeCell ref="AL157:AL158"/>
    <mergeCell ref="I158:J158"/>
    <mergeCell ref="K158:N158"/>
    <mergeCell ref="A159:B160"/>
    <mergeCell ref="C159:G160"/>
    <mergeCell ref="I159:J159"/>
    <mergeCell ref="K159:N159"/>
    <mergeCell ref="O159:S159"/>
    <mergeCell ref="AF159:AF160"/>
    <mergeCell ref="AG159:AG160"/>
    <mergeCell ref="AJ159:AJ160"/>
    <mergeCell ref="AL159:AL160"/>
    <mergeCell ref="I160:J160"/>
    <mergeCell ref="K160:N160"/>
    <mergeCell ref="O160:S160"/>
    <mergeCell ref="T160:X160"/>
    <mergeCell ref="A161:AE161"/>
    <mergeCell ref="A162:B163"/>
    <mergeCell ref="C162:G163"/>
    <mergeCell ref="I162:J162"/>
    <mergeCell ref="K162:N162"/>
    <mergeCell ref="AF162:AF163"/>
    <mergeCell ref="O162:S162"/>
    <mergeCell ref="T162:X162"/>
    <mergeCell ref="AG162:AG163"/>
    <mergeCell ref="AJ162:AJ163"/>
    <mergeCell ref="AL162:AL163"/>
    <mergeCell ref="I163:J163"/>
    <mergeCell ref="K163:N163"/>
    <mergeCell ref="O163:S163"/>
    <mergeCell ref="T163:X163"/>
    <mergeCell ref="A164:B165"/>
    <mergeCell ref="C164:G165"/>
    <mergeCell ref="I164:J164"/>
    <mergeCell ref="K164:N164"/>
    <mergeCell ref="AF164:AF165"/>
    <mergeCell ref="AG164:AG165"/>
    <mergeCell ref="AJ164:AJ165"/>
    <mergeCell ref="AL164:AL165"/>
    <mergeCell ref="I165:J165"/>
    <mergeCell ref="K165:N165"/>
    <mergeCell ref="O165:S165"/>
    <mergeCell ref="T165:X165"/>
    <mergeCell ref="A166:AE166"/>
    <mergeCell ref="AF166:AG166"/>
    <mergeCell ref="A167:B168"/>
    <mergeCell ref="C167:G168"/>
    <mergeCell ref="I167:J167"/>
    <mergeCell ref="K167:N167"/>
    <mergeCell ref="O167:S167"/>
    <mergeCell ref="T167:X167"/>
    <mergeCell ref="AF167:AF168"/>
    <mergeCell ref="AG167:AG168"/>
    <mergeCell ref="AJ167:AJ168"/>
    <mergeCell ref="AL167:AL168"/>
    <mergeCell ref="I168:J168"/>
    <mergeCell ref="K168:N168"/>
    <mergeCell ref="A169:B170"/>
    <mergeCell ref="C169:G170"/>
    <mergeCell ref="I169:J169"/>
    <mergeCell ref="K169:N169"/>
    <mergeCell ref="O169:S169"/>
    <mergeCell ref="T169:X169"/>
    <mergeCell ref="AF169:AF170"/>
    <mergeCell ref="AG169:AG170"/>
    <mergeCell ref="AJ169:AJ170"/>
    <mergeCell ref="AL169:AL170"/>
    <mergeCell ref="I170:J170"/>
    <mergeCell ref="K170:N170"/>
    <mergeCell ref="A172:AE172"/>
    <mergeCell ref="A173:AE173"/>
    <mergeCell ref="A174:B174"/>
    <mergeCell ref="C174:H174"/>
    <mergeCell ref="I174:J174"/>
    <mergeCell ref="K174:N174"/>
    <mergeCell ref="O174:S174"/>
    <mergeCell ref="T174:X174"/>
    <mergeCell ref="A175:B175"/>
    <mergeCell ref="C175:H175"/>
    <mergeCell ref="I175:J175"/>
    <mergeCell ref="K175:N175"/>
    <mergeCell ref="O175:S175"/>
    <mergeCell ref="T175:X175"/>
    <mergeCell ref="A176:B177"/>
    <mergeCell ref="C176:G177"/>
    <mergeCell ref="I176:J176"/>
    <mergeCell ref="K176:N176"/>
    <mergeCell ref="AF176:AF177"/>
    <mergeCell ref="AG176:AG177"/>
    <mergeCell ref="AJ176:AJ177"/>
    <mergeCell ref="AL176:AL177"/>
    <mergeCell ref="I177:J177"/>
    <mergeCell ref="K177:N177"/>
    <mergeCell ref="O177:S177"/>
    <mergeCell ref="T177:X177"/>
    <mergeCell ref="A178:B179"/>
    <mergeCell ref="C178:G179"/>
    <mergeCell ref="I178:J178"/>
    <mergeCell ref="K178:N178"/>
    <mergeCell ref="AF178:AF179"/>
    <mergeCell ref="AG178:AG179"/>
    <mergeCell ref="AJ178:AJ179"/>
    <mergeCell ref="AL178:AL179"/>
    <mergeCell ref="I179:J179"/>
    <mergeCell ref="K179:N179"/>
    <mergeCell ref="O179:S179"/>
    <mergeCell ref="T179:X179"/>
    <mergeCell ref="A180:AE180"/>
    <mergeCell ref="AF180:AG180"/>
    <mergeCell ref="A181:B182"/>
    <mergeCell ref="C181:G182"/>
    <mergeCell ref="I181:J181"/>
    <mergeCell ref="K181:N181"/>
    <mergeCell ref="O181:S181"/>
    <mergeCell ref="T181:X181"/>
    <mergeCell ref="AF181:AF182"/>
    <mergeCell ref="AG181:AG182"/>
    <mergeCell ref="AJ181:AJ182"/>
    <mergeCell ref="AL181:AL182"/>
    <mergeCell ref="I182:J182"/>
    <mergeCell ref="K182:N182"/>
    <mergeCell ref="A183:B184"/>
    <mergeCell ref="C183:G184"/>
    <mergeCell ref="I183:J183"/>
    <mergeCell ref="K183:N183"/>
    <mergeCell ref="O183:S183"/>
    <mergeCell ref="T183:X183"/>
    <mergeCell ref="AF183:AF184"/>
    <mergeCell ref="AG183:AG184"/>
    <mergeCell ref="AJ183:AJ184"/>
    <mergeCell ref="AL183:AL184"/>
    <mergeCell ref="I184:J184"/>
    <mergeCell ref="K184:N184"/>
    <mergeCell ref="O184:S184"/>
    <mergeCell ref="T184:X184"/>
    <mergeCell ref="A186:B187"/>
    <mergeCell ref="C186:G187"/>
    <mergeCell ref="I186:J186"/>
    <mergeCell ref="K186:N186"/>
    <mergeCell ref="O186:S186"/>
    <mergeCell ref="T186:X186"/>
    <mergeCell ref="AF186:AF187"/>
    <mergeCell ref="AG186:AG187"/>
    <mergeCell ref="AJ186:AJ187"/>
    <mergeCell ref="AL186:AL187"/>
    <mergeCell ref="I187:J187"/>
    <mergeCell ref="K187:N187"/>
    <mergeCell ref="O187:S187"/>
    <mergeCell ref="T187:X187"/>
    <mergeCell ref="A188:B189"/>
    <mergeCell ref="C188:G189"/>
    <mergeCell ref="I188:J188"/>
    <mergeCell ref="K188:N188"/>
    <mergeCell ref="O188:S188"/>
    <mergeCell ref="T188:X188"/>
    <mergeCell ref="AF188:AF189"/>
    <mergeCell ref="AG188:AG189"/>
    <mergeCell ref="AJ188:AJ189"/>
    <mergeCell ref="AL188:AL189"/>
    <mergeCell ref="I189:J189"/>
    <mergeCell ref="K189:N189"/>
    <mergeCell ref="O189:S189"/>
    <mergeCell ref="T189:X189"/>
    <mergeCell ref="A190:AE190"/>
    <mergeCell ref="AF190:AG190"/>
    <mergeCell ref="A191:B192"/>
    <mergeCell ref="C191:G192"/>
    <mergeCell ref="I191:J191"/>
    <mergeCell ref="K191:N191"/>
    <mergeCell ref="O191:S191"/>
    <mergeCell ref="T191:X191"/>
    <mergeCell ref="AF191:AF192"/>
    <mergeCell ref="AG191:AG192"/>
    <mergeCell ref="AJ191:AJ192"/>
    <mergeCell ref="AL191:AL192"/>
    <mergeCell ref="I192:J192"/>
    <mergeCell ref="K192:N192"/>
    <mergeCell ref="O192:S192"/>
    <mergeCell ref="T192:X192"/>
    <mergeCell ref="A193:B194"/>
    <mergeCell ref="C193:G194"/>
    <mergeCell ref="I193:J193"/>
    <mergeCell ref="K193:N193"/>
    <mergeCell ref="O193:S193"/>
    <mergeCell ref="T193:X193"/>
    <mergeCell ref="AF193:AF194"/>
    <mergeCell ref="AG193:AG194"/>
    <mergeCell ref="AJ193:AJ194"/>
    <mergeCell ref="AL193:AL194"/>
    <mergeCell ref="I194:J194"/>
    <mergeCell ref="K194:N194"/>
    <mergeCell ref="O194:S194"/>
    <mergeCell ref="T194:X194"/>
    <mergeCell ref="A196:AE196"/>
    <mergeCell ref="A197:AE197"/>
    <mergeCell ref="A198:B198"/>
    <mergeCell ref="C198:H198"/>
    <mergeCell ref="I198:J198"/>
    <mergeCell ref="K198:N198"/>
    <mergeCell ref="O198:S198"/>
    <mergeCell ref="T198:X198"/>
    <mergeCell ref="A199:B199"/>
    <mergeCell ref="C199:H199"/>
    <mergeCell ref="I199:J199"/>
    <mergeCell ref="K199:N199"/>
    <mergeCell ref="O199:S199"/>
    <mergeCell ref="T199:X199"/>
    <mergeCell ref="A200:B201"/>
    <mergeCell ref="C200:G201"/>
    <mergeCell ref="I200:J200"/>
    <mergeCell ref="K200:N200"/>
    <mergeCell ref="O200:S200"/>
    <mergeCell ref="T200:X200"/>
    <mergeCell ref="AF200:AF201"/>
    <mergeCell ref="AG200:AG201"/>
    <mergeCell ref="AJ200:AJ201"/>
    <mergeCell ref="AL200:AL201"/>
    <mergeCell ref="I201:J201"/>
    <mergeCell ref="K201:N201"/>
    <mergeCell ref="O201:S201"/>
    <mergeCell ref="T201:X201"/>
    <mergeCell ref="A202:B203"/>
    <mergeCell ref="C202:G203"/>
    <mergeCell ref="I202:J202"/>
    <mergeCell ref="K202:N202"/>
    <mergeCell ref="O202:S202"/>
    <mergeCell ref="T202:X202"/>
    <mergeCell ref="AF202:AF203"/>
    <mergeCell ref="AG202:AG203"/>
    <mergeCell ref="AJ202:AJ203"/>
    <mergeCell ref="AL202:AL203"/>
    <mergeCell ref="I203:J203"/>
    <mergeCell ref="K203:N203"/>
    <mergeCell ref="O203:S203"/>
    <mergeCell ref="T203:X203"/>
    <mergeCell ref="A204:AE204"/>
    <mergeCell ref="AF204:AG204"/>
    <mergeCell ref="A205:B206"/>
    <mergeCell ref="C205:G206"/>
    <mergeCell ref="I205:J205"/>
    <mergeCell ref="K205:N205"/>
    <mergeCell ref="O205:S205"/>
    <mergeCell ref="T205:X205"/>
    <mergeCell ref="AF205:AF206"/>
    <mergeCell ref="AG205:AG206"/>
    <mergeCell ref="AJ205:AJ206"/>
    <mergeCell ref="AL205:AL206"/>
    <mergeCell ref="I206:J206"/>
    <mergeCell ref="K206:N206"/>
    <mergeCell ref="O206:S206"/>
    <mergeCell ref="T206:X206"/>
    <mergeCell ref="A207:B208"/>
    <mergeCell ref="C207:G208"/>
    <mergeCell ref="I207:J207"/>
    <mergeCell ref="K207:N207"/>
    <mergeCell ref="O207:S207"/>
    <mergeCell ref="T207:X207"/>
    <mergeCell ref="AF207:AF208"/>
    <mergeCell ref="AG207:AG208"/>
    <mergeCell ref="AJ207:AJ208"/>
    <mergeCell ref="AL207:AL208"/>
    <mergeCell ref="I208:J208"/>
    <mergeCell ref="K208:N208"/>
    <mergeCell ref="O208:S208"/>
    <mergeCell ref="T208:X208"/>
    <mergeCell ref="A209:AE209"/>
    <mergeCell ref="A210:B211"/>
    <mergeCell ref="C210:G211"/>
    <mergeCell ref="I210:J210"/>
    <mergeCell ref="K210:N210"/>
    <mergeCell ref="O210:S210"/>
    <mergeCell ref="T210:X210"/>
    <mergeCell ref="AF210:AF211"/>
    <mergeCell ref="AG210:AG211"/>
    <mergeCell ref="AJ210:AJ211"/>
    <mergeCell ref="AL210:AL211"/>
    <mergeCell ref="I211:J211"/>
    <mergeCell ref="K211:N211"/>
    <mergeCell ref="O211:S211"/>
    <mergeCell ref="T211:X211"/>
    <mergeCell ref="A212:B213"/>
    <mergeCell ref="C212:G213"/>
    <mergeCell ref="I212:J212"/>
    <mergeCell ref="K212:N212"/>
    <mergeCell ref="O212:S212"/>
    <mergeCell ref="T212:X212"/>
    <mergeCell ref="AF212:AF213"/>
    <mergeCell ref="AG212:AG213"/>
    <mergeCell ref="AJ212:AJ213"/>
    <mergeCell ref="AL212:AL213"/>
    <mergeCell ref="I213:J213"/>
    <mergeCell ref="K213:N213"/>
    <mergeCell ref="O213:S213"/>
    <mergeCell ref="T213:X213"/>
    <mergeCell ref="A214:AE214"/>
    <mergeCell ref="AF214:AG214"/>
    <mergeCell ref="A215:B216"/>
    <mergeCell ref="C215:G216"/>
    <mergeCell ref="I215:J215"/>
    <mergeCell ref="K215:N215"/>
    <mergeCell ref="O215:S215"/>
    <mergeCell ref="T215:X215"/>
    <mergeCell ref="AF215:AF216"/>
    <mergeCell ref="AG215:AG216"/>
    <mergeCell ref="AJ215:AJ216"/>
    <mergeCell ref="AL215:AL216"/>
    <mergeCell ref="I216:J216"/>
    <mergeCell ref="K216:N216"/>
    <mergeCell ref="O216:S216"/>
    <mergeCell ref="T216:X216"/>
    <mergeCell ref="A217:B218"/>
    <mergeCell ref="C217:G218"/>
    <mergeCell ref="I217:J217"/>
    <mergeCell ref="K217:N217"/>
    <mergeCell ref="O217:S217"/>
    <mergeCell ref="T217:X217"/>
    <mergeCell ref="AF217:AF218"/>
    <mergeCell ref="AG217:AG218"/>
    <mergeCell ref="AJ217:AJ218"/>
    <mergeCell ref="AL217:AL218"/>
    <mergeCell ref="I218:J218"/>
    <mergeCell ref="K218:N218"/>
    <mergeCell ref="O218:S218"/>
    <mergeCell ref="T218:X218"/>
    <mergeCell ref="A220:AE220"/>
    <mergeCell ref="A221:AE221"/>
    <mergeCell ref="A222:B222"/>
    <mergeCell ref="C222:H222"/>
    <mergeCell ref="I222:J222"/>
    <mergeCell ref="K222:N222"/>
    <mergeCell ref="O222:S222"/>
    <mergeCell ref="T222:X222"/>
    <mergeCell ref="A223:B223"/>
    <mergeCell ref="C223:H223"/>
    <mergeCell ref="I223:J223"/>
    <mergeCell ref="K223:N223"/>
    <mergeCell ref="O223:S223"/>
    <mergeCell ref="T223:X223"/>
    <mergeCell ref="A224:B225"/>
    <mergeCell ref="C224:G225"/>
    <mergeCell ref="I224:J224"/>
    <mergeCell ref="K224:N224"/>
    <mergeCell ref="O224:S224"/>
    <mergeCell ref="T224:X224"/>
    <mergeCell ref="AF224:AF225"/>
    <mergeCell ref="AG224:AG225"/>
    <mergeCell ref="AJ224:AJ225"/>
    <mergeCell ref="AL224:AL225"/>
    <mergeCell ref="I225:J225"/>
    <mergeCell ref="K225:N225"/>
    <mergeCell ref="O225:S225"/>
    <mergeCell ref="T225:X225"/>
    <mergeCell ref="A226:B227"/>
    <mergeCell ref="C226:G227"/>
    <mergeCell ref="I226:J226"/>
    <mergeCell ref="K226:N226"/>
    <mergeCell ref="O226:S226"/>
    <mergeCell ref="T226:X226"/>
    <mergeCell ref="AF226:AF227"/>
    <mergeCell ref="AG226:AG227"/>
    <mergeCell ref="AJ226:AJ227"/>
    <mergeCell ref="AL226:AL227"/>
    <mergeCell ref="I227:J227"/>
    <mergeCell ref="K227:N227"/>
    <mergeCell ref="O227:S227"/>
    <mergeCell ref="T227:X227"/>
    <mergeCell ref="A228:AE228"/>
    <mergeCell ref="AF228:AG228"/>
    <mergeCell ref="A229:B230"/>
    <mergeCell ref="C229:G230"/>
    <mergeCell ref="I229:J229"/>
    <mergeCell ref="K229:N229"/>
    <mergeCell ref="O229:S229"/>
    <mergeCell ref="T229:X229"/>
    <mergeCell ref="AF229:AF230"/>
    <mergeCell ref="AG229:AG230"/>
    <mergeCell ref="AJ229:AJ230"/>
    <mergeCell ref="AL229:AL230"/>
    <mergeCell ref="I230:J230"/>
    <mergeCell ref="K230:N230"/>
    <mergeCell ref="O230:S230"/>
    <mergeCell ref="T230:X230"/>
    <mergeCell ref="A231:B232"/>
    <mergeCell ref="C231:G232"/>
    <mergeCell ref="I231:J231"/>
    <mergeCell ref="K231:N231"/>
    <mergeCell ref="O231:S231"/>
    <mergeCell ref="T231:X231"/>
    <mergeCell ref="AF231:AF232"/>
    <mergeCell ref="AG231:AG232"/>
    <mergeCell ref="AJ231:AJ232"/>
    <mergeCell ref="AL231:AL232"/>
    <mergeCell ref="I232:J232"/>
    <mergeCell ref="K232:N232"/>
    <mergeCell ref="O232:S232"/>
    <mergeCell ref="T232:X232"/>
    <mergeCell ref="A233:AE233"/>
    <mergeCell ref="A234:B235"/>
    <mergeCell ref="C234:G235"/>
    <mergeCell ref="I234:J234"/>
    <mergeCell ref="K234:N234"/>
    <mergeCell ref="O234:S234"/>
    <mergeCell ref="T234:X234"/>
    <mergeCell ref="AF234:AF235"/>
    <mergeCell ref="AG234:AG235"/>
    <mergeCell ref="AJ234:AJ235"/>
    <mergeCell ref="AL234:AL235"/>
    <mergeCell ref="I235:J235"/>
    <mergeCell ref="K235:N235"/>
    <mergeCell ref="O235:S235"/>
    <mergeCell ref="T235:X235"/>
    <mergeCell ref="A236:B237"/>
    <mergeCell ref="C236:G237"/>
    <mergeCell ref="I236:J236"/>
    <mergeCell ref="K236:N236"/>
    <mergeCell ref="O236:S236"/>
    <mergeCell ref="T236:X236"/>
    <mergeCell ref="AF236:AF237"/>
    <mergeCell ref="AG236:AG237"/>
    <mergeCell ref="AJ236:AJ237"/>
    <mergeCell ref="AL236:AL237"/>
    <mergeCell ref="I237:J237"/>
    <mergeCell ref="K237:N237"/>
    <mergeCell ref="O237:S237"/>
    <mergeCell ref="T237:X237"/>
    <mergeCell ref="A238:AE238"/>
    <mergeCell ref="AF238:AG238"/>
    <mergeCell ref="A239:B240"/>
    <mergeCell ref="C239:G240"/>
    <mergeCell ref="I239:J239"/>
    <mergeCell ref="K239:N239"/>
    <mergeCell ref="O239:S239"/>
    <mergeCell ref="T239:X239"/>
    <mergeCell ref="AF239:AF240"/>
    <mergeCell ref="AG239:AG240"/>
    <mergeCell ref="AJ239:AJ240"/>
    <mergeCell ref="AL239:AL240"/>
    <mergeCell ref="I240:J240"/>
    <mergeCell ref="K240:N240"/>
    <mergeCell ref="O240:S240"/>
    <mergeCell ref="T240:X240"/>
    <mergeCell ref="A241:B242"/>
    <mergeCell ref="C241:G242"/>
    <mergeCell ref="I241:J241"/>
    <mergeCell ref="K241:N241"/>
    <mergeCell ref="O241:S241"/>
    <mergeCell ref="T241:X241"/>
    <mergeCell ref="AF241:AF242"/>
    <mergeCell ref="AG241:AG242"/>
    <mergeCell ref="AJ241:AJ242"/>
    <mergeCell ref="AL241:AL242"/>
    <mergeCell ref="I242:J242"/>
    <mergeCell ref="K242:N242"/>
    <mergeCell ref="O242:S242"/>
    <mergeCell ref="T242:X242"/>
    <mergeCell ref="B244:AD244"/>
    <mergeCell ref="B245:AD245"/>
    <mergeCell ref="B246:AD246"/>
    <mergeCell ref="B247:AD247"/>
    <mergeCell ref="A249:AD249"/>
    <mergeCell ref="A250:AD250"/>
    <mergeCell ref="A251:H252"/>
    <mergeCell ref="I251:N251"/>
    <mergeCell ref="O251:S251"/>
    <mergeCell ref="T251:X251"/>
    <mergeCell ref="I252:N252"/>
    <mergeCell ref="O252:S252"/>
    <mergeCell ref="T252:X252"/>
    <mergeCell ref="A253:H253"/>
    <mergeCell ref="I253:N253"/>
    <mergeCell ref="O253:S253"/>
    <mergeCell ref="T253:X253"/>
    <mergeCell ref="A254:H255"/>
    <mergeCell ref="I254:N254"/>
    <mergeCell ref="O254:S254"/>
    <mergeCell ref="T254:X254"/>
    <mergeCell ref="I255:AD255"/>
    <mergeCell ref="A256:H257"/>
    <mergeCell ref="I256:N256"/>
    <mergeCell ref="O256:S256"/>
    <mergeCell ref="T256:X256"/>
    <mergeCell ref="I257:AD257"/>
    <mergeCell ref="A258:H259"/>
    <mergeCell ref="I258:N258"/>
    <mergeCell ref="O258:S258"/>
    <mergeCell ref="T258:X258"/>
    <mergeCell ref="I259:AD259"/>
    <mergeCell ref="A260:H261"/>
    <mergeCell ref="I260:N260"/>
    <mergeCell ref="O260:S260"/>
    <mergeCell ref="T260:X260"/>
    <mergeCell ref="I261:AD261"/>
    <mergeCell ref="A262:H263"/>
    <mergeCell ref="I262:N262"/>
    <mergeCell ref="O262:S262"/>
    <mergeCell ref="T262:X262"/>
    <mergeCell ref="I263:AD263"/>
    <mergeCell ref="A264:H265"/>
    <mergeCell ref="I264:N264"/>
    <mergeCell ref="O264:S264"/>
    <mergeCell ref="T264:X264"/>
    <mergeCell ref="I265:AD265"/>
    <mergeCell ref="A266:H267"/>
    <mergeCell ref="I266:N266"/>
    <mergeCell ref="O266:S266"/>
    <mergeCell ref="T266:X266"/>
    <mergeCell ref="I267:AD267"/>
    <mergeCell ref="A268:H269"/>
    <mergeCell ref="I268:N268"/>
    <mergeCell ref="O268:S268"/>
    <mergeCell ref="T268:X268"/>
    <mergeCell ref="I269:AD269"/>
    <mergeCell ref="A270:H271"/>
    <mergeCell ref="I270:N270"/>
    <mergeCell ref="O270:S270"/>
    <mergeCell ref="T270:X270"/>
    <mergeCell ref="I271:AD271"/>
    <mergeCell ref="A272:H273"/>
    <mergeCell ref="I272:N272"/>
    <mergeCell ref="O272:S272"/>
    <mergeCell ref="T272:X272"/>
    <mergeCell ref="I273:AD273"/>
    <mergeCell ref="A274:H275"/>
    <mergeCell ref="I274:N274"/>
    <mergeCell ref="O274:S274"/>
    <mergeCell ref="T274:X274"/>
    <mergeCell ref="I275:AD275"/>
    <mergeCell ref="A276:H277"/>
    <mergeCell ref="I276:N276"/>
    <mergeCell ref="O276:S276"/>
    <mergeCell ref="T276:X276"/>
    <mergeCell ref="I277:AD277"/>
    <mergeCell ref="A278:H279"/>
    <mergeCell ref="I278:N278"/>
    <mergeCell ref="O278:S278"/>
    <mergeCell ref="T278:X278"/>
    <mergeCell ref="I279:AD279"/>
    <mergeCell ref="B287:AD287"/>
    <mergeCell ref="B288:AD288"/>
    <mergeCell ref="Z290:AB290"/>
    <mergeCell ref="A280:H281"/>
    <mergeCell ref="I280:N280"/>
    <mergeCell ref="O280:S280"/>
    <mergeCell ref="T280:X280"/>
    <mergeCell ref="I281:AD281"/>
    <mergeCell ref="B286:AD286"/>
  </mergeCells>
  <printOptions/>
  <pageMargins left="0.4724409448818898" right="0.15748031496062992" top="0.31496062992125984" bottom="0.3937007874015748" header="0.31496062992125984" footer="0.31496062992125984"/>
  <pageSetup fitToHeight="4" horizontalDpi="600" verticalDpi="600" orientation="portrait" paperSize="9" scale="80" r:id="rId1"/>
  <rowBreaks count="1" manualBreakCount="1">
    <brk id="86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2022-07-04T08:55:19Z</dcterms:modified>
  <cp:category/>
  <cp:version/>
  <cp:contentType/>
  <cp:contentStatus/>
</cp:coreProperties>
</file>