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5192" windowHeight="8700" activeTab="0"/>
  </bookViews>
  <sheets>
    <sheet name="Зар_без коэф" sheetId="1" r:id="rId1"/>
    <sheet name="Зарн_ с повыш коэф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m">#REF!</definedName>
    <definedName name="\n">#REF!</definedName>
    <definedName name="\o">#REF!</definedName>
    <definedName name="_xlfn.BAHTTEXT" hidden="1">#NAME?</definedName>
    <definedName name="bhg" localSheetId="0">'Зар_без коэф'!bhg</definedName>
    <definedName name="bhg">[0]!bhg</definedName>
    <definedName name="CompOt" localSheetId="0">'Зар_без коэф'!CompOt</definedName>
    <definedName name="CompOt">[0]!CompOt</definedName>
    <definedName name="CompRas" localSheetId="0">'Зар_без коэф'!CompRas</definedName>
    <definedName name="CompRas">[0]!CompRas</definedName>
    <definedName name="ew" localSheetId="0">'Зар_без коэф'!ew</definedName>
    <definedName name="ew">[0]!ew</definedName>
    <definedName name="fg" localSheetId="0">'Зар_без коэф'!fg</definedName>
    <definedName name="fg">[0]!fg</definedName>
    <definedName name="fghy" localSheetId="0">'Зар_без коэф'!fghy</definedName>
    <definedName name="fghy">[0]!fghy</definedName>
    <definedName name="jhu" localSheetId="0">'Зар_без коэф'!jhu</definedName>
    <definedName name="jhu">[0]!jhu</definedName>
    <definedName name="ke" localSheetId="0">'Зар_без коэф'!ke</definedName>
    <definedName name="ke">[0]!ke</definedName>
    <definedName name="kkk" localSheetId="0">'Зар_без коэф'!kkk</definedName>
    <definedName name="kkk">[0]!kkk</definedName>
    <definedName name="l" localSheetId="0">'Зар_без коэф'!l</definedName>
    <definedName name="l">[0]!l</definedName>
    <definedName name="mj" localSheetId="0">'Зар_без коэф'!mj</definedName>
    <definedName name="mj">[0]!mj</definedName>
    <definedName name="nh" localSheetId="0">'Зар_без коэф'!nh</definedName>
    <definedName name="nh">[0]!nh</definedName>
    <definedName name="njh" localSheetId="0">'Зар_без коэф'!njh</definedName>
    <definedName name="njh">[0]!njh</definedName>
    <definedName name="q" localSheetId="0">'Зар_без коэф'!q</definedName>
    <definedName name="q">[0]!q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'[2]FES'!#REF!</definedName>
    <definedName name="SP10">'[2]FES'!#REF!</definedName>
    <definedName name="SP11">'[2]FES'!#REF!</definedName>
    <definedName name="SP12">'[2]FES'!#REF!</definedName>
    <definedName name="SP13">'[2]FES'!#REF!</definedName>
    <definedName name="SP14">'[2]FES'!#REF!</definedName>
    <definedName name="SP15">'[2]FES'!#REF!</definedName>
    <definedName name="SP16">'[2]FES'!#REF!</definedName>
    <definedName name="SP17">'[2]FES'!#REF!</definedName>
    <definedName name="SP18">'[2]FES'!#REF!</definedName>
    <definedName name="SP19">'[2]FES'!#REF!</definedName>
    <definedName name="SP2">'[2]FES'!#REF!</definedName>
    <definedName name="SP20">'[2]FES'!#REF!</definedName>
    <definedName name="SP3">'[2]FES'!#REF!</definedName>
    <definedName name="SP4">'[2]FES'!#REF!</definedName>
    <definedName name="SP5">'[2]FES'!#REF!</definedName>
    <definedName name="SP7">'[2]FES'!#REF!</definedName>
    <definedName name="SP8">'[2]FES'!#REF!</definedName>
    <definedName name="SP9">'[2]FES'!#REF!</definedName>
    <definedName name="tyt" localSheetId="0">'Зар_без коэф'!tyt</definedName>
    <definedName name="tyt">[0]!tyt</definedName>
    <definedName name="yui" localSheetId="0">'Зар_без коэф'!yui</definedName>
    <definedName name="yui">[0]!yui</definedName>
    <definedName name="второй">#REF!</definedName>
    <definedName name="дек.">'[4]кап.ремонт'!$AY:$AY</definedName>
    <definedName name="ен" localSheetId="0">'Зар_без коэф'!ен</definedName>
    <definedName name="ен">[0]!ен</definedName>
    <definedName name="ке" localSheetId="0">'Зар_без коэф'!ке</definedName>
    <definedName name="ке">[0]!ке</definedName>
    <definedName name="лд" localSheetId="0">'Зар_без коэф'!лд</definedName>
    <definedName name="лд">[0]!лд</definedName>
    <definedName name="мес.11">'[4]кап.ремонт'!$AW:$AW</definedName>
    <definedName name="мол.млн.">'[5]Молочная продукция'!$C$7:$C$32</definedName>
    <definedName name="мол.млн.96">'[5]Молочная продукция'!$C$7:$C$32</definedName>
    <definedName name="мол.млн.бндс">'[5]Молочная продукция'!$E$7:$E$32</definedName>
    <definedName name="мол.млн.бндс96">'[5]Молочная продукция'!$E$7:$E$32</definedName>
    <definedName name="мол.тыс.">'[5]Молочная продукция'!$B$7:$B$32</definedName>
    <definedName name="мол.тыс.96">'[5]Молочная продукция'!$B$7:$B$32</definedName>
    <definedName name="мол.тыс.бндс">'[5]Молочная продукция'!$D$7:$D$32</definedName>
    <definedName name="мол.тыс.бндс96">'[5]Молочная продукция'!$D$7:$D$32</definedName>
    <definedName name="не" localSheetId="0">'Зар_без коэф'!не</definedName>
    <definedName name="не">[0]!не</definedName>
    <definedName name="_xlnm.Print_Area" localSheetId="0">'Зар_без коэф'!$A$1:$AG$144</definedName>
    <definedName name="первый">#REF!</definedName>
    <definedName name="р" localSheetId="0">'Зар_без коэф'!р</definedName>
    <definedName name="р">[0]!р</definedName>
    <definedName name="т" localSheetId="0">'Зар_без коэф'!т</definedName>
    <definedName name="т">[0]!т</definedName>
    <definedName name="третий">#REF!</definedName>
    <definedName name="цу" localSheetId="0">'Зар_без коэф'!цу</definedName>
    <definedName name="цу">[0]!цу</definedName>
    <definedName name="четвертый">#REF!</definedName>
    <definedName name="ю" localSheetId="0">'Зар_без коэф'!ю</definedName>
    <definedName name="ю">[0]!ю</definedName>
    <definedName name="юж" localSheetId="0">'Зар_без коэф'!юж</definedName>
    <definedName name="юж">[0]!юж</definedName>
  </definedNames>
  <calcPr fullCalcOnLoad="1"/>
</workbook>
</file>

<file path=xl/sharedStrings.xml><?xml version="1.0" encoding="utf-8"?>
<sst xmlns="http://schemas.openxmlformats.org/spreadsheetml/2006/main" count="622" uniqueCount="92">
  <si>
    <t>Порядок расчета платы за коммунальные услуги,</t>
  </si>
  <si>
    <t>предоставляемые МУП Шушенского района "Тепловые и электрические сети"</t>
  </si>
  <si>
    <t>с. Зарничный</t>
  </si>
  <si>
    <t>I. Размер платы за горячее водоснабжение</t>
  </si>
  <si>
    <t>1. При наличии приборов учета   (на 1 куб.м)</t>
  </si>
  <si>
    <t>Услуга</t>
  </si>
  <si>
    <t>Ед.
изм.</t>
  </si>
  <si>
    <t>Сумма (с НДС),
руб./куб.м</t>
  </si>
  <si>
    <t>ГВС</t>
  </si>
  <si>
    <t>Теплоноситель</t>
  </si>
  <si>
    <t>м3</t>
  </si>
  <si>
    <t>Тепловая энергия</t>
  </si>
  <si>
    <t>Гкал</t>
  </si>
  <si>
    <t>II. Размер платы за отопление</t>
  </si>
  <si>
    <t>Общая площадь помещения (квартиры) в многоквартирном доме или общая площадь жилого дома</t>
  </si>
  <si>
    <t>Норматив потребления тепловой энергии на отопление</t>
  </si>
  <si>
    <t>Тариф на
тепловую энергию
(с НДС)</t>
  </si>
  <si>
    <t>Сумма в месяц
(с НДС)</t>
  </si>
  <si>
    <t>кв.м</t>
  </si>
  <si>
    <t>Гкал/кв.м</t>
  </si>
  <si>
    <t>руб./Гкал</t>
  </si>
  <si>
    <t>руб.</t>
  </si>
  <si>
    <t>5 = гр.2 * гр.3 * гр. 4</t>
  </si>
  <si>
    <t>Примечание:</t>
  </si>
  <si>
    <t>Утверждаю:</t>
  </si>
  <si>
    <t>(для населения)</t>
  </si>
  <si>
    <t>Компоненты</t>
  </si>
  <si>
    <t>Тариф на
ед.изм.
(с НДС),руб.</t>
  </si>
  <si>
    <t>руб./ куб.м</t>
  </si>
  <si>
    <t>2. При отсутствии приборов учета   (на 1 человека в месяц)</t>
  </si>
  <si>
    <t>руб./на 1 чел.</t>
  </si>
  <si>
    <t>рост</t>
  </si>
  <si>
    <t>руб./ кв.м</t>
  </si>
  <si>
    <t>Норматив
 нагрева воды*
Гкал/куб.м</t>
  </si>
  <si>
    <t>2.1.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1650-1700 мм, душами, раковинами, кухонными мойками и унитазами</t>
  </si>
  <si>
    <t>Норматив
 горячей воды
куб.м. ** Гкал/куб.м</t>
  </si>
  <si>
    <t>2.2.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длиной 1500-1550 мм, душами, раковинами, кухонными мойками и унитазами</t>
  </si>
  <si>
    <t>2.3.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ваннами сидячими длиной 1200 мм, душами, раковинами, кухонными мойками и унитазами</t>
  </si>
  <si>
    <t>2.4.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душем, раковинами, мойками и унитазами</t>
  </si>
  <si>
    <t>2.5.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, ваннами без душа</t>
  </si>
  <si>
    <t xml:space="preserve">2.6.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раковинами, мойками </t>
  </si>
  <si>
    <t>2.7.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раковинами</t>
  </si>
  <si>
    <t>2.8.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раковинами, мойками</t>
  </si>
  <si>
    <t>2.9. Многоквартирные и жилые дома с централизованным холодным и горячим водоснабжением, водоотведением(или без централизованного водоотведения), оборудованные унитазами, мойками</t>
  </si>
  <si>
    <t>2.10. Дома, использующиеся в качестве общежитий,  оборудованные  мойками, раковинами,  унитазами, с душевыми с централизованным холодным  и  горячим водоснабжением, водоотведением</t>
  </si>
  <si>
    <t>Мартынова Елена Дмитриевна</t>
  </si>
  <si>
    <t>3-44-79</t>
  </si>
  <si>
    <t>руб./кв.м</t>
  </si>
  <si>
    <t xml:space="preserve"> Двухэтажные многоквартирные 
и жилые дома со стенами из камня, кирпича до 1999 года постройки включительно
</t>
  </si>
  <si>
    <t xml:space="preserve"> Двухэтажные многоквартирные 
и жилые дома со стенами из панелей, блоков до 1999 года постройки включительно
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</si>
  <si>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
</t>
  </si>
  <si>
    <t>Постановление Правительства Красноярского края от 30.04.2015г. № 217-п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территориях отдельных муниципальных образований Красноярского края(Приложение 110)"</t>
  </si>
  <si>
    <t xml:space="preserve"> 3-4 этажные многоквартирные 
и жилые дома со стенами из камня, кирпича до 1999 года постройки включительно
</t>
  </si>
  <si>
    <t xml:space="preserve"> 3-4 этажные многоквартирные 
и жилые дома со стенами из панелей, блоков до 1999 года постройки включительно
</t>
  </si>
  <si>
    <t xml:space="preserve">5-9 этажные многоквартирные 
и жилые дома со стенами из камня, кирпича до 1999 года постройки включительно
</t>
  </si>
  <si>
    <t xml:space="preserve">5-9 этажные многоквартирные 
и жилые дома со стенами из панелей, блоков до 1999 года постройки включительно
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</si>
  <si>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после 1999 года постройки</t>
  </si>
  <si>
    <t xml:space="preserve"> Двухэтажные многоквартирные 
и жилые дома со стенами из камня, кирпича после 1999 года постройки 
</t>
  </si>
  <si>
    <t xml:space="preserve"> Двухэтажные многоквартирные 
и жилые дома со стенами из панелей, блоков, дерева, смешанных и других материалов после 1999 года постройки</t>
  </si>
  <si>
    <t xml:space="preserve">Трехэтажные многоквартирные 
и жилые дома со стенами из камня, кирпича после 1999 года постройки 
</t>
  </si>
  <si>
    <t xml:space="preserve"> 4-5 этажные многоквартирные 
и жилые дома со стенами из панелей, блоков после 1999 года постройки</t>
  </si>
  <si>
    <t xml:space="preserve"> 9 этажные многоквартирные 
жилые дома со стенами из панелей, блоков после 1999 года постройки</t>
  </si>
  <si>
    <t>от 15.12.2016 г.</t>
  </si>
  <si>
    <t>618-п</t>
  </si>
  <si>
    <t>Директор МУП "ШТЭС"</t>
  </si>
  <si>
    <t>____________А.П.Щербаков</t>
  </si>
  <si>
    <t>при наличиии технической возможности установки коллективных, индивидуальных или общих(квартирных) приборов учета с учетом повышающего коэффициента 1,5</t>
  </si>
  <si>
    <t>Сумма (с НДС),
руб./куб.м без повыш коэф</t>
  </si>
  <si>
    <t>Сумма повыш. коэф (с НДС), руб</t>
  </si>
  <si>
    <t>Сумма (с НДС),
руб./куб.м с повыш коэф</t>
  </si>
  <si>
    <t>6 = гр.4 *гр.5</t>
  </si>
  <si>
    <t>8 = гр. 6 + гр.7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</si>
  <si>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 п.4а(1), раздел VII  п.26(1) - горячая вода.</t>
  </si>
  <si>
    <t>С неизолированными стояками 
с полотенцесушителем</t>
  </si>
  <si>
    <t>С неизолированными стояками 
без полотенцесушителей</t>
  </si>
  <si>
    <t>7 = гр.6 * коэф 0,5</t>
  </si>
  <si>
    <t>Нормативы потребления, применяемые при наличии технической возможности установки коллективных (общедомовых) приборов учета с учетом повышающего коэффициента 1,5</t>
  </si>
  <si>
    <t>Сумма в месяц
(с НДС) без повыш коэф</t>
  </si>
  <si>
    <t>Сумма повыш коэф
(с НДС)</t>
  </si>
  <si>
    <t>Сумма в месяц
(с НДС) с повыш коэф</t>
  </si>
  <si>
    <t>6 = гр.5 * коэф 0,4</t>
  </si>
  <si>
    <t>7=гр. 5+гр.6</t>
  </si>
  <si>
    <t xml:space="preserve"> Одноэтажные многоквартирные 
и жилые дома со стенами из камня, кирпича, панелей, блоков, дерева, смешанных и других материалов до 1999 года постройки включительно</t>
  </si>
  <si>
    <t>Повышающий коэффициент применяется по Постановлению Правительства РФ № 354 от 06.05.2011г. В редакции Постановления  № 603 от 29.06.2016г. Приложение 2. п.2(2)- отопление, п.4а(1).</t>
  </si>
  <si>
    <t xml:space="preserve"> Двухэтажные многоквартирные 
и жилые дома со стенами из камня, кирпича до 1999 года постройки включительно</t>
  </si>
  <si>
    <t xml:space="preserve"> Двухэтажные многоквартирные 
и жилые дома со стенами из панелей, блоков до 1999 года постройки включительно</t>
  </si>
  <si>
    <t xml:space="preserve"> Двухэтажные многоквартирные 
и жилые дома со стенами из дерева, смешанных и других материалов до 1999 года постройки включительно</t>
  </si>
  <si>
    <t>Объем теплоносителя, Гкал на нагрев, (м3, Гкал)</t>
  </si>
  <si>
    <t>3. При отсутствии приборов учета   (на 2 человек в месяц)</t>
  </si>
  <si>
    <t>С неизолированными стояками 
с полотенцесушителями</t>
  </si>
  <si>
    <t>от 29.11.2021 г.</t>
  </si>
  <si>
    <t>135-п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</si>
</sst>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0"/>
    <numFmt numFmtId="177" formatCode="0.0%"/>
    <numFmt numFmtId="178" formatCode="#,##0.000"/>
    <numFmt numFmtId="179" formatCode="_-* #,##0.000_р_._-;\-* #,##0.000_р_._-;_-* &quot;-&quot;??_р_._-;_-@_-"/>
    <numFmt numFmtId="180" formatCode="_(* #,##0.00_);_(* \(#,##0.00\);_(* &quot;-&quot;??_);_(@_)"/>
    <numFmt numFmtId="181" formatCode="#,##0.00_ ;\-#,##0.00\ "/>
    <numFmt numFmtId="182" formatCode="_-* #,##0.0_р_._-;\-* #,##0.0_р_._-;_-* &quot;-&quot;??_р_._-;_-@_-"/>
    <numFmt numFmtId="183" formatCode="_-* #,##0_р_._-;\-* #,##0_р_._-;_-* &quot;-&quot;??_р_._-;_-@_-"/>
    <numFmt numFmtId="184" formatCode="_(* #,##0.0000_);_(* \(#,##0.0000\);_(* &quot;-&quot;??_);_(@_)"/>
    <numFmt numFmtId="185" formatCode="_-* #,##0.0000_р_._-;\-* #,##0.0000_р_._-;_-* &quot;-&quot;??_р_._-;_-@_-"/>
    <numFmt numFmtId="186" formatCode="General_)"/>
    <numFmt numFmtId="187" formatCode="mmm/yy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#,##0.0"/>
    <numFmt numFmtId="192" formatCode="#,##0.00000"/>
    <numFmt numFmtId="193" formatCode="#,##0.000000_р_.;\-#,##0.000000_р_."/>
    <numFmt numFmtId="194" formatCode="0.000%"/>
    <numFmt numFmtId="195" formatCode="_(* #,##0.0_);_(* \(#,##0.0\);_(* &quot;-&quot;??_);_(@_)"/>
    <numFmt numFmtId="196" formatCode="_(* #,##0.00000_);_(* \(#,##0.00000\);_(* &quot;-&quot;??_);_(@_)"/>
    <numFmt numFmtId="197" formatCode="_-* #,##0.00000_р_._-;\-* #,##0.00000_р_._-;_-* &quot;-&quot;?????_р_._-;_-@_-"/>
    <numFmt numFmtId="198" formatCode="0.00000000000000"/>
    <numFmt numFmtId="199" formatCode="_-* #,##0.0_р_._-;\-* #,##0.0_р_._-;_-* &quot;-&quot;?_р_._-;_-@_-"/>
    <numFmt numFmtId="200" formatCode="#,##0.00_р_."/>
    <numFmt numFmtId="201" formatCode="#,##0.00_ ;[Red]\-#,##0.00\ "/>
    <numFmt numFmtId="202" formatCode="_(* #,##0.000_);_(* \(#,##0.000\);_(* &quot;-&quot;??_);_(@_)"/>
    <numFmt numFmtId="203" formatCode="#,##0.00000_ ;[Red]\-#,##0.00000\ "/>
    <numFmt numFmtId="204" formatCode="_(* #,##0_);_(* \(#,##0\);_(* &quot;-&quot;??_);_(@_)"/>
    <numFmt numFmtId="205" formatCode="_-* #,##0.00_р_._-;\-* #,##0.00_р_._-;_-* &quot;-&quot;?_р_._-;_-@_-"/>
    <numFmt numFmtId="206" formatCode="0.00_ ;[Red]\-0.00\ "/>
    <numFmt numFmtId="207" formatCode="#,##0.00000_ ;\-#,##0.00000\ 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_р_._-;\-* #,##0.000_р_._-;_-* &quot;-&quot;???_р_._-;_-@_-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"/>
    <numFmt numFmtId="216" formatCode="0.0000"/>
    <numFmt numFmtId="217" formatCode="_-* #,##0.0000_р_._-;\-* #,##0.0000_р_._-;_-* &quot;-&quot;????_р_._-;_-@_-"/>
    <numFmt numFmtId="218" formatCode="_-* #,##0.000_р_._-;\-* #,##0.000_р_._-;_-* &quot;-&quot;????_р_._-;_-@_-"/>
    <numFmt numFmtId="219" formatCode="_-* #,##0.00_р_._-;\-* #,##0.00_р_._-;_-* &quot;-&quot;??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Times New Roman CYR"/>
      <family val="0"/>
    </font>
    <font>
      <i/>
      <sz val="10"/>
      <name val="Times New Roman Cyr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3"/>
      <name val="Arial Cyr"/>
      <family val="0"/>
    </font>
    <font>
      <b/>
      <i/>
      <u val="single"/>
      <sz val="13"/>
      <name val="Arial Cyr"/>
      <family val="0"/>
    </font>
    <font>
      <b/>
      <i/>
      <sz val="13"/>
      <color indexed="12"/>
      <name val="Arial Cyr"/>
      <family val="0"/>
    </font>
    <font>
      <i/>
      <sz val="14"/>
      <name val="Arial Cyr"/>
      <family val="0"/>
    </font>
    <font>
      <i/>
      <u val="single"/>
      <sz val="12"/>
      <name val="Arial Cyr"/>
      <family val="0"/>
    </font>
    <font>
      <i/>
      <sz val="12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sz val="13"/>
      <name val="Arial Cyr"/>
      <family val="0"/>
    </font>
    <font>
      <b/>
      <sz val="8"/>
      <color indexed="12"/>
      <name val="Arial Cyr"/>
      <family val="0"/>
    </font>
    <font>
      <b/>
      <i/>
      <u val="single"/>
      <sz val="12"/>
      <name val="Arial Cyr"/>
      <family val="0"/>
    </font>
    <font>
      <b/>
      <i/>
      <sz val="9"/>
      <name val="Arial Cyr"/>
      <family val="0"/>
    </font>
    <font>
      <b/>
      <sz val="9"/>
      <color indexed="12"/>
      <name val="Arial Cyr"/>
      <family val="0"/>
    </font>
    <font>
      <sz val="11"/>
      <color indexed="20"/>
      <name val="Arial Cyr"/>
      <family val="0"/>
    </font>
    <font>
      <sz val="14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sz val="11"/>
      <name val="Arial Cyr"/>
      <family val="0"/>
    </font>
    <font>
      <sz val="10"/>
      <color indexed="9"/>
      <name val="Arial Cyr"/>
      <family val="0"/>
    </font>
    <font>
      <b/>
      <sz val="12"/>
      <color indexed="8"/>
      <name val="Times New Roman"/>
      <family val="1"/>
    </font>
    <font>
      <sz val="10"/>
      <color theme="0"/>
      <name val="Arial Cyr"/>
      <family val="0"/>
    </font>
    <font>
      <b/>
      <sz val="10"/>
      <color rgb="FF0000FF"/>
      <name val="Arial Cyr"/>
      <family val="0"/>
    </font>
    <font>
      <b/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7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0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Border="0">
      <alignment horizontal="center" vertical="center" wrapText="1"/>
      <protection/>
    </xf>
    <xf numFmtId="186" fontId="11" fillId="6" borderId="1">
      <alignment/>
      <protection/>
    </xf>
    <xf numFmtId="0" fontId="12" fillId="0" borderId="8" applyNumberFormat="0" applyFill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8" fillId="24" borderId="0" xfId="0" applyFont="1" applyFill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justify" vertical="top" wrapText="1"/>
    </xf>
    <xf numFmtId="0" fontId="27" fillId="0" borderId="0" xfId="0" applyFont="1" applyAlignment="1">
      <alignment horizontal="center"/>
    </xf>
    <xf numFmtId="0" fontId="34" fillId="0" borderId="0" xfId="0" applyFont="1" applyAlignment="1">
      <alignment/>
    </xf>
    <xf numFmtId="4" fontId="3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28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0" fontId="3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 horizontal="center"/>
    </xf>
    <xf numFmtId="0" fontId="41" fillId="0" borderId="13" xfId="0" applyFont="1" applyBorder="1" applyAlignment="1">
      <alignment/>
    </xf>
    <xf numFmtId="0" fontId="31" fillId="0" borderId="0" xfId="0" applyFont="1" applyAlignment="1">
      <alignment horizontal="center" wrapText="1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0" fontId="40" fillId="0" borderId="0" xfId="56" applyFont="1">
      <alignment/>
      <protection/>
    </xf>
    <xf numFmtId="14" fontId="41" fillId="0" borderId="16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/>
    </xf>
    <xf numFmtId="0" fontId="3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44" fillId="0" borderId="0" xfId="0" applyFont="1" applyAlignment="1">
      <alignment/>
    </xf>
    <xf numFmtId="0" fontId="3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12" xfId="0" applyFont="1" applyBorder="1" applyAlignment="1">
      <alignment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173" fontId="0" fillId="24" borderId="2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73" fontId="0" fillId="24" borderId="21" xfId="0" applyNumberFormat="1" applyFill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2" fontId="32" fillId="0" borderId="17" xfId="0" applyNumberFormat="1" applyFont="1" applyBorder="1" applyAlignment="1">
      <alignment horizontal="center"/>
    </xf>
    <xf numFmtId="173" fontId="32" fillId="0" borderId="17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38" fillId="0" borderId="20" xfId="0" applyFont="1" applyBorder="1" applyAlignment="1">
      <alignment vertical="center" wrapText="1"/>
    </xf>
    <xf numFmtId="173" fontId="0" fillId="0" borderId="0" xfId="64" applyAlignment="1">
      <alignment/>
    </xf>
    <xf numFmtId="181" fontId="0" fillId="0" borderId="0" xfId="64" applyNumberFormat="1" applyBorder="1" applyAlignment="1">
      <alignment horizontal="center" vertical="center"/>
    </xf>
    <xf numFmtId="177" fontId="0" fillId="24" borderId="21" xfId="61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left"/>
    </xf>
    <xf numFmtId="173" fontId="32" fillId="0" borderId="0" xfId="64" applyFont="1" applyBorder="1" applyAlignment="1">
      <alignment/>
    </xf>
    <xf numFmtId="185" fontId="32" fillId="0" borderId="0" xfId="64" applyNumberFormat="1" applyFont="1" applyBorder="1" applyAlignment="1">
      <alignment/>
    </xf>
    <xf numFmtId="173" fontId="0" fillId="0" borderId="0" xfId="0" applyNumberFormat="1" applyAlignment="1">
      <alignment horizontal="center" vertical="center"/>
    </xf>
    <xf numFmtId="173" fontId="0" fillId="24" borderId="0" xfId="0" applyNumberFormat="1" applyFill="1" applyAlignment="1">
      <alignment vertical="center"/>
    </xf>
    <xf numFmtId="177" fontId="0" fillId="24" borderId="0" xfId="6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3" fontId="32" fillId="0" borderId="20" xfId="64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4" fontId="41" fillId="0" borderId="0" xfId="0" applyNumberFormat="1" applyFont="1" applyAlignment="1">
      <alignment/>
    </xf>
    <xf numFmtId="0" fontId="41" fillId="0" borderId="0" xfId="0" applyFont="1" applyAlignment="1">
      <alignment/>
    </xf>
    <xf numFmtId="2" fontId="0" fillId="0" borderId="17" xfId="0" applyNumberFormat="1" applyBorder="1" applyAlignment="1">
      <alignment horizont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2" fillId="0" borderId="17" xfId="0" applyFont="1" applyBorder="1" applyAlignment="1">
      <alignment horizontal="center" vertical="center"/>
    </xf>
    <xf numFmtId="215" fontId="11" fillId="0" borderId="18" xfId="64" applyNumberFormat="1" applyFont="1" applyBorder="1" applyAlignment="1">
      <alignment horizontal="center" vertical="center"/>
    </xf>
    <xf numFmtId="215" fontId="11" fillId="0" borderId="19" xfId="64" applyNumberFormat="1" applyFont="1" applyBorder="1" applyAlignment="1">
      <alignment horizontal="center" vertical="center"/>
    </xf>
    <xf numFmtId="215" fontId="11" fillId="0" borderId="20" xfId="64" applyNumberFormat="1" applyFont="1" applyBorder="1" applyAlignment="1">
      <alignment horizontal="center" vertical="center"/>
    </xf>
    <xf numFmtId="173" fontId="32" fillId="0" borderId="17" xfId="64" applyFont="1" applyBorder="1" applyAlignment="1">
      <alignment horizontal="center" vertical="center"/>
    </xf>
    <xf numFmtId="181" fontId="32" fillId="0" borderId="17" xfId="64" applyNumberFormat="1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173" fontId="32" fillId="0" borderId="18" xfId="64" applyFont="1" applyBorder="1" applyAlignment="1">
      <alignment horizontal="center" vertical="center"/>
    </xf>
    <xf numFmtId="173" fontId="32" fillId="0" borderId="19" xfId="64" applyFont="1" applyBorder="1" applyAlignment="1">
      <alignment horizontal="center" vertical="center"/>
    </xf>
    <xf numFmtId="173" fontId="32" fillId="0" borderId="20" xfId="64" applyFont="1" applyBorder="1" applyAlignment="1">
      <alignment horizontal="center" vertical="center"/>
    </xf>
    <xf numFmtId="181" fontId="32" fillId="0" borderId="18" xfId="64" applyNumberFormat="1" applyFont="1" applyBorder="1" applyAlignment="1">
      <alignment horizontal="center" vertical="center"/>
    </xf>
    <xf numFmtId="181" fontId="32" fillId="0" borderId="19" xfId="64" applyNumberFormat="1" applyFont="1" applyBorder="1" applyAlignment="1">
      <alignment horizontal="center" vertical="center"/>
    </xf>
    <xf numFmtId="181" fontId="32" fillId="0" borderId="20" xfId="64" applyNumberFormat="1" applyFont="1" applyBorder="1" applyAlignment="1">
      <alignment horizontal="center" vertical="center"/>
    </xf>
    <xf numFmtId="0" fontId="28" fillId="24" borderId="0" xfId="0" applyFont="1" applyFill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3" fontId="0" fillId="24" borderId="14" xfId="0" applyNumberFormat="1" applyFill="1" applyBorder="1" applyAlignment="1">
      <alignment horizontal="center" vertical="center"/>
    </xf>
    <xf numFmtId="173" fontId="0" fillId="24" borderId="15" xfId="0" applyNumberFormat="1" applyFill="1" applyBorder="1" applyAlignment="1">
      <alignment horizontal="center" vertical="center"/>
    </xf>
    <xf numFmtId="173" fontId="0" fillId="24" borderId="14" xfId="0" applyNumberFormat="1" applyFill="1" applyBorder="1" applyAlignment="1">
      <alignment vertical="center"/>
    </xf>
    <xf numFmtId="173" fontId="0" fillId="24" borderId="15" xfId="0" applyNumberFormat="1" applyFill="1" applyBorder="1" applyAlignment="1">
      <alignment vertical="center"/>
    </xf>
    <xf numFmtId="177" fontId="0" fillId="24" borderId="14" xfId="61" applyNumberFormat="1" applyFill="1" applyBorder="1" applyAlignment="1">
      <alignment horizontal="center" vertical="center"/>
    </xf>
    <xf numFmtId="177" fontId="0" fillId="24" borderId="15" xfId="61" applyNumberForma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173" fontId="32" fillId="0" borderId="17" xfId="64" applyFont="1" applyBorder="1" applyAlignment="1">
      <alignment/>
    </xf>
    <xf numFmtId="185" fontId="32" fillId="0" borderId="17" xfId="64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31" fillId="0" borderId="22" xfId="0" applyFont="1" applyBorder="1" applyAlignment="1">
      <alignment horizontal="left" wrapText="1"/>
    </xf>
    <xf numFmtId="0" fontId="31" fillId="0" borderId="23" xfId="0" applyFont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31" fillId="0" borderId="25" xfId="0" applyFont="1" applyBorder="1" applyAlignment="1">
      <alignment horizontal="left"/>
    </xf>
    <xf numFmtId="0" fontId="31" fillId="0" borderId="26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37" fillId="0" borderId="0" xfId="0" applyFont="1" applyAlignment="1">
      <alignment horizontal="center" wrapText="1"/>
    </xf>
    <xf numFmtId="185" fontId="48" fillId="0" borderId="17" xfId="64" applyNumberFormat="1" applyFont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18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justify"/>
    </xf>
    <xf numFmtId="179" fontId="32" fillId="0" borderId="17" xfId="64" applyNumberFormat="1" applyFont="1" applyBorder="1" applyAlignment="1">
      <alignment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7" xfId="0" applyBorder="1" applyAlignment="1">
      <alignment horizontal="center"/>
    </xf>
    <xf numFmtId="185" fontId="11" fillId="0" borderId="17" xfId="64" applyNumberFormat="1" applyFont="1" applyBorder="1" applyAlignment="1">
      <alignment/>
    </xf>
    <xf numFmtId="4" fontId="0" fillId="24" borderId="14" xfId="0" applyNumberFormat="1" applyFill="1" applyBorder="1" applyAlignment="1">
      <alignment horizontal="center" vertical="center"/>
    </xf>
    <xf numFmtId="4" fontId="0" fillId="24" borderId="15" xfId="0" applyNumberFormat="1" applyFill="1" applyBorder="1" applyAlignment="1">
      <alignment horizontal="center" vertical="center"/>
    </xf>
    <xf numFmtId="173" fontId="11" fillId="0" borderId="17" xfId="64" applyFont="1" applyBorder="1" applyAlignment="1">
      <alignment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wrapText="1"/>
    </xf>
    <xf numFmtId="173" fontId="11" fillId="0" borderId="18" xfId="64" applyFont="1" applyBorder="1" applyAlignment="1">
      <alignment/>
    </xf>
    <xf numFmtId="173" fontId="11" fillId="0" borderId="19" xfId="64" applyFont="1" applyBorder="1" applyAlignment="1">
      <alignment/>
    </xf>
    <xf numFmtId="173" fontId="11" fillId="0" borderId="20" xfId="64" applyFont="1" applyBorder="1" applyAlignment="1">
      <alignment/>
    </xf>
    <xf numFmtId="185" fontId="11" fillId="0" borderId="18" xfId="64" applyNumberFormat="1" applyFont="1" applyBorder="1" applyAlignment="1">
      <alignment/>
    </xf>
    <xf numFmtId="185" fontId="11" fillId="0" borderId="19" xfId="64" applyNumberFormat="1" applyFont="1" applyBorder="1" applyAlignment="1">
      <alignment/>
    </xf>
    <xf numFmtId="185" fontId="11" fillId="0" borderId="20" xfId="64" applyNumberFormat="1" applyFont="1" applyBorder="1" applyAlignment="1">
      <alignment/>
    </xf>
    <xf numFmtId="173" fontId="32" fillId="0" borderId="18" xfId="64" applyFont="1" applyBorder="1" applyAlignment="1">
      <alignment/>
    </xf>
    <xf numFmtId="173" fontId="32" fillId="0" borderId="19" xfId="64" applyFont="1" applyBorder="1" applyAlignment="1">
      <alignment/>
    </xf>
    <xf numFmtId="173" fontId="32" fillId="0" borderId="20" xfId="64" applyFont="1" applyBorder="1" applyAlignment="1">
      <alignment/>
    </xf>
    <xf numFmtId="0" fontId="43" fillId="0" borderId="0" xfId="0" applyFont="1" applyAlignment="1">
      <alignment horizontal="center" wrapText="1"/>
    </xf>
    <xf numFmtId="179" fontId="32" fillId="0" borderId="18" xfId="64" applyNumberFormat="1" applyFont="1" applyBorder="1" applyAlignment="1">
      <alignment/>
    </xf>
    <xf numFmtId="179" fontId="32" fillId="0" borderId="19" xfId="64" applyNumberFormat="1" applyFont="1" applyBorder="1" applyAlignment="1">
      <alignment/>
    </xf>
    <xf numFmtId="179" fontId="32" fillId="0" borderId="20" xfId="64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5">
    <cellStyle name="Normal" xfId="0"/>
    <cellStyle name="RowLevel_0" xfId="1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ззащитный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ащитный" xfId="51"/>
    <cellStyle name="Итог" xfId="52"/>
    <cellStyle name="Контрольная ячейка" xfId="53"/>
    <cellStyle name="Название" xfId="54"/>
    <cellStyle name="Нейтральный" xfId="55"/>
    <cellStyle name="Обычный_Расчет 1 м.куб. 201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58;&#1072;&#1088;&#1080;&#1092;&#1099;%20-%20&#1076;&#1077;&#1082;&#1072;&#1073;&#1088;&#1100;%20%202001%20&#1075;\WINNT\Profiles\popeshk.000\&#1056;&#1072;&#1073;&#1086;&#1095;&#1080;&#1081;%20&#1089;&#1090;&#1086;&#1083;\&#1052;&#1086;&#1080;%20&#1076;&#1086;&#1082;&#1091;&#1084;&#1077;&#1085;&#1090;&#1099;\&#1041;&#1086;&#1075;&#1086;&#1084;&#1072;&#1079;&#1086;&#1074;\&#1050;&#1085;&#1080;&#1075;&#1072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NARAS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BOX_BOOF\&#1056;&#1054;&#1043;&#1051;&#1045;&#1056;\KNIG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na\Documents\&#1040;%20&#1054;&#1051;&#1068;&#1043;&#1040;\&#1061;&#1048;&#1052;.&#1074;&#1086;&#1076;&#1072;\2022\&#1056;&#1072;&#1089;&#1095;&#1077;&#1090;%20&#1087;&#1083;&#1072;&#1090;&#1099;%20-%202022%201-&#1077;%20&#1087;&#1086;&#1083;&#1091;&#1075;%20&#1076;&#1083;&#1103;%20&#1072;&#1073;&#1086;&#1085;&#1077;&#1085;%20&#1087;&#1086;%20&#1095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2.9.2. 1кв"/>
      <sheetName val="2.9.2."/>
      <sheetName val="2.9.1."/>
      <sheetName val="2.4.1."/>
      <sheetName val="1.2.1.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.3.12."/>
      <sheetName val="2.3.12. (I квартал)"/>
      <sheetName val="2.3.12. (II квартал)"/>
      <sheetName val="2.3.12. (III квартал)"/>
      <sheetName val="2.3.12. (IV квартал) "/>
      <sheetName val="2.3.11.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ые показатели"/>
      <sheetName val="расш.прибыли от прочей деят."/>
      <sheetName val="Расшиф. прочей прибыли"/>
      <sheetName val="расчет тарифа нараст."/>
      <sheetName val="расчет затрат на оплату"/>
      <sheetName val="Amort."/>
      <sheetName val="Смета затрат нараст."/>
      <sheetName val="Расчет мин.балан.прибыли"/>
      <sheetName val="Расш  прочих ден.расходов"/>
      <sheetName val="прибыль в распор.нараст."/>
      <sheetName val="Налоги и  сборы нараст."/>
      <sheetName val="кальк.5мес."/>
      <sheetName val="кальк.июнь 96г."/>
      <sheetName val="Аморт.96"/>
      <sheetName val="смета ФП"/>
      <sheetName val="смета ФН"/>
      <sheetName val="калькул. 9 мес."/>
      <sheetName val="кал.ноябрь"/>
      <sheetName val="11 месяцев"/>
      <sheetName val="Декабрь"/>
      <sheetName val="кал.годовая"/>
      <sheetName val="4 квартал"/>
      <sheetName val="Список"/>
      <sheetName val="кап.ремонт"/>
      <sheetName val="кап.ремонт98"/>
      <sheetName val="кап.ремонт (2)"/>
      <sheetName val="кап.ремонт (3)"/>
      <sheetName val="тек.ремонт"/>
      <sheetName val="тек.ремонт (2)"/>
      <sheetName val="кал.янв.97г."/>
      <sheetName val="кал.февраль97"/>
      <sheetName val="кал.2мес.97"/>
      <sheetName val="кал.март97 "/>
      <sheetName val="кал.1кв.97  "/>
      <sheetName val="апрель 97"/>
      <sheetName val="4 месяца"/>
      <sheetName val="май"/>
      <sheetName val="5 месяцев 97"/>
      <sheetName val="июнь"/>
      <sheetName val="2 квартал"/>
      <sheetName val="6 месяцев"/>
      <sheetName val="июль"/>
      <sheetName val="7 месяцев"/>
      <sheetName val="август"/>
      <sheetName val="8 месяцев "/>
      <sheetName val="сентябрь"/>
      <sheetName val="3 кв."/>
      <sheetName val="9 мес."/>
      <sheetName val="окт."/>
      <sheetName val="10мес."/>
      <sheetName val="ноя."/>
      <sheetName val="11мес."/>
      <sheetName val="дек."/>
      <sheetName val="4 кв. "/>
      <sheetName val="Год"/>
      <sheetName val="Лист1"/>
    </sheetNames>
    <sheetDataSet>
      <sheetData sheetId="23">
        <row r="6">
          <cell r="AW6" t="str">
            <v>отчет</v>
          </cell>
          <cell r="AY6" t="str">
            <v>отчет</v>
          </cell>
        </row>
        <row r="7">
          <cell r="AW7">
            <v>48</v>
          </cell>
          <cell r="AY7">
            <v>50</v>
          </cell>
        </row>
        <row r="10">
          <cell r="AW10">
            <v>356197</v>
          </cell>
          <cell r="AY10">
            <v>814996</v>
          </cell>
        </row>
        <row r="12">
          <cell r="AW12">
            <v>227369</v>
          </cell>
          <cell r="AY12">
            <v>273153</v>
          </cell>
        </row>
        <row r="13">
          <cell r="AW13">
            <v>93016</v>
          </cell>
          <cell r="AY13">
            <v>366997</v>
          </cell>
        </row>
        <row r="14">
          <cell r="AW14">
            <v>35812</v>
          </cell>
          <cell r="AY14">
            <v>174846</v>
          </cell>
        </row>
        <row r="15">
          <cell r="AW15">
            <v>7799</v>
          </cell>
          <cell r="AY15">
            <v>20007</v>
          </cell>
        </row>
        <row r="17">
          <cell r="AW17">
            <v>7304</v>
          </cell>
          <cell r="AY17">
            <v>416536</v>
          </cell>
        </row>
        <row r="19">
          <cell r="AW19">
            <v>7304</v>
          </cell>
          <cell r="AY19">
            <v>330990</v>
          </cell>
        </row>
        <row r="20">
          <cell r="AW20">
            <v>0</v>
          </cell>
          <cell r="AY20">
            <v>61766</v>
          </cell>
        </row>
        <row r="21">
          <cell r="AW21">
            <v>0</v>
          </cell>
          <cell r="AY21">
            <v>23780</v>
          </cell>
        </row>
        <row r="22">
          <cell r="AW22">
            <v>371300</v>
          </cell>
          <cell r="AY22">
            <v>1251539</v>
          </cell>
        </row>
        <row r="26">
          <cell r="AW26">
            <v>7403</v>
          </cell>
          <cell r="AY26">
            <v>87382</v>
          </cell>
        </row>
        <row r="28">
          <cell r="AW28">
            <v>0</v>
          </cell>
          <cell r="AY28">
            <v>79979</v>
          </cell>
        </row>
        <row r="29">
          <cell r="AW29">
            <v>6758</v>
          </cell>
          <cell r="AY29">
            <v>6758</v>
          </cell>
        </row>
        <row r="30">
          <cell r="AW30">
            <v>645</v>
          </cell>
          <cell r="AY30">
            <v>645</v>
          </cell>
        </row>
        <row r="31">
          <cell r="AW31">
            <v>42032</v>
          </cell>
          <cell r="AY31">
            <v>231124</v>
          </cell>
        </row>
        <row r="32">
          <cell r="AW32">
            <v>49435</v>
          </cell>
          <cell r="AY32">
            <v>318506</v>
          </cell>
        </row>
        <row r="37">
          <cell r="AW37">
            <v>16386</v>
          </cell>
          <cell r="AY37">
            <v>349876</v>
          </cell>
        </row>
        <row r="38">
          <cell r="AW38">
            <v>437121</v>
          </cell>
          <cell r="AY38">
            <v>1919921</v>
          </cell>
        </row>
        <row r="39">
          <cell r="AW39">
            <v>370904</v>
          </cell>
          <cell r="AY39">
            <v>1318914</v>
          </cell>
        </row>
        <row r="41">
          <cell r="AW41">
            <v>234673</v>
          </cell>
          <cell r="AY41">
            <v>684122</v>
          </cell>
        </row>
        <row r="42">
          <cell r="AW42">
            <v>99774</v>
          </cell>
          <cell r="AY42">
            <v>435521</v>
          </cell>
        </row>
        <row r="43">
          <cell r="AW43">
            <v>36457</v>
          </cell>
          <cell r="AY43">
            <v>199271</v>
          </cell>
        </row>
        <row r="44">
          <cell r="AW44">
            <v>66217</v>
          </cell>
          <cell r="AY44">
            <v>601007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кт"/>
      <sheetName val="Выработка"/>
      <sheetName val="собнужды"/>
      <sheetName val="отпуск с шин"/>
      <sheetName val="ср.раб.мощность"/>
      <sheetName val="Молочная продукция"/>
      <sheetName val="мясо"/>
      <sheetName val="рыба"/>
      <sheetName val="пищ.продукты"/>
      <sheetName val="цветы"/>
      <sheetName val="Потреб.товары 821-810,8837 1гр."/>
      <sheetName val="Пищевые продукты(815)с НДС"/>
      <sheetName val="Т.П.безНДС821-801 (1996)"/>
      <sheetName val="Объем продук(815)с НДС (1996)"/>
      <sheetName val="Т.П.безНДС821-801(1997)"/>
      <sheetName val="Т.П.с НДС 815(1997)"/>
      <sheetName val="810 стр.Пересчет продукции 96г."/>
      <sheetName val="Плата за эл.эн.с учет. договора"/>
      <sheetName val="расш.к год.отчету"/>
      <sheetName val="амортизация к смете"/>
      <sheetName val="Себестоимость плановая"/>
      <sheetName val="Себестоимость фактическая"/>
      <sheetName val="Расчет объема эл.эн янв"/>
      <sheetName val="Расчет объема эл.эн фев"/>
      <sheetName val="Расчет объема эл.эн март"/>
      <sheetName val="Расчет объема эл.эн апрель"/>
      <sheetName val="Расчет объема эл.эн май"/>
      <sheetName val="Расчет объема эл.эн июнь 98"/>
      <sheetName val="Расчет объема эл.эн 2кв98"/>
      <sheetName val=" объем эл.эн июль 98 "/>
      <sheetName val=" объем эл.эн авг. 98  "/>
      <sheetName val=" объем эл.эн сен. 98   "/>
      <sheetName val=" объем эл.эн окт. 98   "/>
      <sheetName val="Лист3"/>
      <sheetName val="1 вариант"/>
      <sheetName val="Расчет объема эл.эн 3кв98"/>
      <sheetName val="Расчет объема эл.эн 1995"/>
      <sheetName val="Расчет объема эл.эн 1996"/>
      <sheetName val="Расчет объема эл.эн 1997"/>
      <sheetName val="Расчет объема эл.эн 1998"/>
      <sheetName val="Расчет объема эл.эн август"/>
      <sheetName val="Расчет  эл.эн сентябрь"/>
      <sheetName val="Расчет  эл.эн сентябрь "/>
      <sheetName val="Расчет  эл.эн октябрь"/>
      <sheetName val="Расчет  эл.эн ноябрь"/>
      <sheetName val="Расчет  эл.эн декабрь"/>
      <sheetName val="Лист1"/>
      <sheetName val="ремонт"/>
      <sheetName val="Расчет  эл.эн декабрь (2)"/>
    </sheetNames>
    <sheetDataSet>
      <sheetData sheetId="5">
        <row r="7">
          <cell r="B7">
            <v>395753</v>
          </cell>
          <cell r="C7">
            <v>0</v>
          </cell>
          <cell r="D7">
            <v>359776</v>
          </cell>
          <cell r="E7">
            <v>0</v>
          </cell>
        </row>
        <row r="8">
          <cell r="B8">
            <v>374735</v>
          </cell>
          <cell r="C8">
            <v>0</v>
          </cell>
          <cell r="D8">
            <v>340668</v>
          </cell>
          <cell r="E8">
            <v>0</v>
          </cell>
        </row>
        <row r="9">
          <cell r="B9">
            <v>770488</v>
          </cell>
          <cell r="C9">
            <v>0</v>
          </cell>
          <cell r="D9">
            <v>700444</v>
          </cell>
          <cell r="E9">
            <v>0</v>
          </cell>
        </row>
        <row r="10">
          <cell r="B10">
            <v>459408</v>
          </cell>
          <cell r="C10">
            <v>0</v>
          </cell>
          <cell r="D10">
            <v>417643</v>
          </cell>
          <cell r="E10">
            <v>0</v>
          </cell>
        </row>
        <row r="11">
          <cell r="B11">
            <v>1229896</v>
          </cell>
          <cell r="C11">
            <v>0</v>
          </cell>
          <cell r="D11">
            <v>1118087</v>
          </cell>
          <cell r="E11">
            <v>0</v>
          </cell>
        </row>
        <row r="12">
          <cell r="B12">
            <v>510957</v>
          </cell>
          <cell r="C12">
            <v>0</v>
          </cell>
          <cell r="D12">
            <v>464506</v>
          </cell>
          <cell r="E12">
            <v>0</v>
          </cell>
        </row>
        <row r="13">
          <cell r="B13">
            <v>1740853</v>
          </cell>
          <cell r="C13">
            <v>0</v>
          </cell>
          <cell r="D13">
            <v>1582593</v>
          </cell>
          <cell r="E13">
            <v>0</v>
          </cell>
        </row>
        <row r="14">
          <cell r="B14">
            <v>416386</v>
          </cell>
          <cell r="C14">
            <v>0</v>
          </cell>
          <cell r="D14">
            <v>378533</v>
          </cell>
          <cell r="E14">
            <v>0</v>
          </cell>
        </row>
        <row r="15">
          <cell r="B15">
            <v>2157239</v>
          </cell>
          <cell r="C15">
            <v>0</v>
          </cell>
          <cell r="D15">
            <v>1961126</v>
          </cell>
          <cell r="E15">
            <v>0</v>
          </cell>
        </row>
        <row r="16">
          <cell r="B16">
            <v>444875</v>
          </cell>
          <cell r="C16">
            <v>0</v>
          </cell>
          <cell r="D16">
            <v>404432</v>
          </cell>
          <cell r="E16">
            <v>0</v>
          </cell>
        </row>
        <row r="17">
          <cell r="B17">
            <v>861261</v>
          </cell>
          <cell r="C17">
            <v>0</v>
          </cell>
          <cell r="D17">
            <v>782965</v>
          </cell>
          <cell r="E17">
            <v>0</v>
          </cell>
        </row>
        <row r="18">
          <cell r="B18">
            <v>861261</v>
          </cell>
          <cell r="C18">
            <v>0</v>
          </cell>
          <cell r="D18">
            <v>782965</v>
          </cell>
          <cell r="E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B20">
            <v>861261</v>
          </cell>
          <cell r="C20">
            <v>0</v>
          </cell>
          <cell r="D20">
            <v>782965</v>
          </cell>
          <cell r="E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B22">
            <v>861261</v>
          </cell>
          <cell r="C22">
            <v>0</v>
          </cell>
          <cell r="D22">
            <v>782965</v>
          </cell>
          <cell r="E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B25">
            <v>861261</v>
          </cell>
          <cell r="C25">
            <v>861</v>
          </cell>
          <cell r="D25">
            <v>782965</v>
          </cell>
          <cell r="E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</row>
        <row r="27">
          <cell r="B27">
            <v>861261</v>
          </cell>
          <cell r="C27">
            <v>861</v>
          </cell>
          <cell r="D27">
            <v>782965</v>
          </cell>
          <cell r="E27">
            <v>783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B29">
            <v>861261</v>
          </cell>
          <cell r="C29">
            <v>861</v>
          </cell>
          <cell r="D29">
            <v>782965</v>
          </cell>
          <cell r="E29">
            <v>783</v>
          </cell>
        </row>
        <row r="30">
          <cell r="B30">
            <v>0</v>
          </cell>
          <cell r="C30">
            <v>1741</v>
          </cell>
          <cell r="D30">
            <v>0</v>
          </cell>
          <cell r="E30">
            <v>1583</v>
          </cell>
        </row>
        <row r="31">
          <cell r="B31">
            <v>0</v>
          </cell>
          <cell r="C31">
            <v>1741</v>
          </cell>
          <cell r="D31">
            <v>0</v>
          </cell>
          <cell r="E31">
            <v>1583</v>
          </cell>
        </row>
        <row r="32">
          <cell r="B32">
            <v>2602114</v>
          </cell>
          <cell r="C32">
            <v>2602</v>
          </cell>
          <cell r="D32">
            <v>2365558</v>
          </cell>
          <cell r="E32">
            <v>2366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се 1-е полуг"/>
      <sheetName val="все 1 пол. (2)"/>
      <sheetName val="Ильичево"/>
      <sheetName val="Приказ изм нагрева"/>
      <sheetName val="Шуш_1-2 эт"/>
      <sheetName val="Шуш_1-2 эт с коэф "/>
      <sheetName val="Шуш_3 эт и выше"/>
      <sheetName val="Шуш_3 эт и выше с коэф"/>
      <sheetName val="Кап_2"/>
      <sheetName val="Кап_2 с коэф"/>
      <sheetName val="Син_2"/>
      <sheetName val="Син_2 с коэф"/>
      <sheetName val="Зар_2"/>
      <sheetName val="Зар_2 с коэф"/>
      <sheetName val="Суб_2"/>
      <sheetName val="Суб_2 с коэф"/>
      <sheetName val="Шуш-МКК_2"/>
      <sheetName val="Ильич"/>
      <sheetName val="Ильич с коэф"/>
      <sheetName val="Шуш_МКК"/>
      <sheetName val="Ильич-отопл_3"/>
      <sheetName val="Шуш_3"/>
      <sheetName val="Капт_3"/>
      <sheetName val="Син_3"/>
      <sheetName val="Зар_3"/>
      <sheetName val="Суб_3"/>
      <sheetName val="Ильич_3"/>
      <sheetName val="Ильич_3_ХВ"/>
      <sheetName val="Т"/>
    </sheetNames>
    <sheetDataSet>
      <sheetData sheetId="3">
        <row r="20">
          <cell r="D20">
            <v>0.0686</v>
          </cell>
        </row>
        <row r="22">
          <cell r="D22">
            <v>0.065</v>
          </cell>
        </row>
      </sheetData>
      <sheetData sheetId="4">
        <row r="246">
          <cell r="B246" t="str">
    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    </cell>
        </row>
        <row r="247">
          <cell r="B247" t="str">
    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</v>
          </cell>
        </row>
        <row r="290">
          <cell r="B290" t="str">
    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</v>
          </cell>
        </row>
      </sheetData>
      <sheetData sheetId="6">
        <row r="2">
          <cell r="T2" t="str">
            <v>Директор МУП "ШТЭС"</v>
          </cell>
        </row>
        <row r="3">
          <cell r="T3" t="str">
            <v>____________А.П.Щербаков</v>
          </cell>
        </row>
        <row r="8">
          <cell r="A8" t="str">
            <v>с 1 января 2022 г. по 30 июня 2022 г.</v>
          </cell>
        </row>
        <row r="30">
          <cell r="O30">
            <v>3.3</v>
          </cell>
        </row>
        <row r="32">
          <cell r="O32">
            <v>3.3</v>
          </cell>
        </row>
        <row r="42">
          <cell r="O42">
            <v>3.24</v>
          </cell>
        </row>
        <row r="44">
          <cell r="O44">
            <v>3.24</v>
          </cell>
        </row>
        <row r="54">
          <cell r="O54">
            <v>3.19</v>
          </cell>
        </row>
        <row r="56">
          <cell r="O56">
            <v>3.19</v>
          </cell>
        </row>
        <row r="66">
          <cell r="O66">
            <v>2.63</v>
          </cell>
        </row>
        <row r="68">
          <cell r="O68">
            <v>2.63</v>
          </cell>
        </row>
        <row r="78">
          <cell r="O78">
            <v>1.69</v>
          </cell>
        </row>
        <row r="80">
          <cell r="O80">
            <v>1.69</v>
          </cell>
        </row>
        <row r="90">
          <cell r="O90">
            <v>1.24</v>
          </cell>
        </row>
        <row r="92">
          <cell r="O92">
            <v>1.24</v>
          </cell>
        </row>
        <row r="102">
          <cell r="O102">
            <v>0.77</v>
          </cell>
        </row>
        <row r="104">
          <cell r="O104">
            <v>0.77</v>
          </cell>
        </row>
        <row r="114">
          <cell r="O114">
            <v>1.24</v>
          </cell>
        </row>
        <row r="116">
          <cell r="O116">
            <v>1.24</v>
          </cell>
        </row>
        <row r="126">
          <cell r="O126">
            <v>0.55</v>
          </cell>
        </row>
        <row r="128">
          <cell r="O128">
            <v>0.55</v>
          </cell>
        </row>
        <row r="138">
          <cell r="O138">
            <v>1.91</v>
          </cell>
        </row>
        <row r="140">
          <cell r="O140">
            <v>1.91</v>
          </cell>
        </row>
        <row r="253">
          <cell r="O253">
            <v>0.0446</v>
          </cell>
        </row>
        <row r="255">
          <cell r="O255">
            <v>0.0452</v>
          </cell>
        </row>
        <row r="257">
          <cell r="O257">
            <v>0.0451</v>
          </cell>
        </row>
        <row r="259">
          <cell r="O259">
            <v>0.0444</v>
          </cell>
        </row>
        <row r="261">
          <cell r="O261">
            <v>0.0284</v>
          </cell>
        </row>
        <row r="263">
          <cell r="O263">
            <v>0.0287</v>
          </cell>
        </row>
        <row r="265">
          <cell r="O265">
            <v>0.0243</v>
          </cell>
        </row>
        <row r="267">
          <cell r="O267">
            <v>0.0247</v>
          </cell>
        </row>
        <row r="269">
          <cell r="O269">
            <v>0.0192</v>
          </cell>
        </row>
        <row r="271">
          <cell r="O271">
            <v>0.0176</v>
          </cell>
        </row>
        <row r="273">
          <cell r="O273">
            <v>0.0164</v>
          </cell>
        </row>
        <row r="275">
          <cell r="O275">
            <v>0.0179</v>
          </cell>
        </row>
        <row r="277">
          <cell r="O277">
            <v>0.0154</v>
          </cell>
        </row>
        <row r="279">
          <cell r="O279">
            <v>0.0139</v>
          </cell>
        </row>
        <row r="293">
          <cell r="A293" t="str">
            <v>Начальник ПЭО                                         С.А.Окунева</v>
          </cell>
        </row>
      </sheetData>
      <sheetData sheetId="10">
        <row r="185">
          <cell r="AH185" t="str">
            <v>от 29.11.2021 г.</v>
          </cell>
          <cell r="AI185" t="str">
            <v>133-п</v>
          </cell>
        </row>
        <row r="186">
          <cell r="AH186" t="str">
            <v>от 29.11.2021 г.</v>
          </cell>
          <cell r="AI186" t="str">
            <v>135-п</v>
          </cell>
        </row>
        <row r="187">
          <cell r="AH187">
            <v>0</v>
          </cell>
          <cell r="AI187">
            <v>0</v>
          </cell>
        </row>
      </sheetData>
      <sheetData sheetId="12">
        <row r="16">
          <cell r="K16">
            <v>172.66</v>
          </cell>
        </row>
        <row r="17">
          <cell r="K17">
            <v>11772.05</v>
          </cell>
          <cell r="O17">
            <v>0.0686</v>
          </cell>
        </row>
        <row r="18">
          <cell r="K18">
            <v>172.66</v>
          </cell>
        </row>
        <row r="19">
          <cell r="K19">
            <v>11772.05</v>
          </cell>
          <cell r="O19">
            <v>0.065</v>
          </cell>
        </row>
        <row r="137">
          <cell r="AH137" t="str">
            <v>от 29.11.2021 г.</v>
          </cell>
          <cell r="AI137" t="str">
            <v>135-п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AM144"/>
  <sheetViews>
    <sheetView showGridLines="0" tabSelected="1" view="pageBreakPreview" zoomScaleSheetLayoutView="100" zoomScalePageLayoutView="0" workbookViewId="0" topLeftCell="A130">
      <selection activeCell="Z132" sqref="Z132:AE132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8.625" style="0" customWidth="1"/>
    <col min="7" max="7" width="12.625" style="0" customWidth="1"/>
    <col min="8" max="8" width="18.375" style="0" customWidth="1"/>
    <col min="9" max="28" width="3.50390625" style="0" customWidth="1"/>
    <col min="29" max="29" width="1.75390625" style="0" customWidth="1"/>
    <col min="30" max="30" width="3.375" style="0" hidden="1" customWidth="1"/>
    <col min="31" max="31" width="3.50390625" style="0" customWidth="1"/>
    <col min="32" max="32" width="0.1289062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tr">
        <f>+'[6]Шуш_3 эт и выше'!T2</f>
        <v>Директор МУП "ШТЭС"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tr">
        <f>+'[6]Шуш_3 эт и выше'!T3</f>
        <v>____________А.П.Щербаков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tr">
        <f>+'[6]Шуш_3 эт и выше'!A8</f>
        <v>с 1 января 2022 г. по 30 июня 2022 г.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3"/>
      <c r="AG10" s="15"/>
    </row>
    <row r="12" spans="1:33" s="5" customFormat="1" ht="15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4" spans="1:24" ht="41.25" customHeight="1">
      <c r="A14" s="152" t="s">
        <v>5</v>
      </c>
      <c r="B14" s="153"/>
      <c r="C14" s="154" t="s">
        <v>26</v>
      </c>
      <c r="D14" s="155"/>
      <c r="E14" s="155"/>
      <c r="F14" s="155"/>
      <c r="G14" s="155"/>
      <c r="H14" s="156"/>
      <c r="I14" s="157" t="s">
        <v>6</v>
      </c>
      <c r="J14" s="157"/>
      <c r="K14" s="157" t="s">
        <v>27</v>
      </c>
      <c r="L14" s="157"/>
      <c r="M14" s="157"/>
      <c r="N14" s="157"/>
      <c r="O14" s="157" t="s">
        <v>33</v>
      </c>
      <c r="P14" s="157"/>
      <c r="Q14" s="157"/>
      <c r="R14" s="157"/>
      <c r="S14" s="157"/>
      <c r="T14" s="157" t="s">
        <v>7</v>
      </c>
      <c r="U14" s="157"/>
      <c r="V14" s="157"/>
      <c r="W14" s="157"/>
      <c r="X14" s="157"/>
    </row>
    <row r="15" spans="1:38" s="17" customFormat="1" ht="12.75">
      <c r="A15" s="144">
        <v>1</v>
      </c>
      <c r="B15" s="145"/>
      <c r="C15" s="144">
        <v>2</v>
      </c>
      <c r="D15" s="146"/>
      <c r="E15" s="146"/>
      <c r="F15" s="146"/>
      <c r="G15" s="146"/>
      <c r="H15" s="145"/>
      <c r="I15" s="147">
        <v>3</v>
      </c>
      <c r="J15" s="147"/>
      <c r="K15" s="147">
        <v>4</v>
      </c>
      <c r="L15" s="147"/>
      <c r="M15" s="147"/>
      <c r="N15" s="147"/>
      <c r="O15" s="147">
        <v>5</v>
      </c>
      <c r="P15" s="147"/>
      <c r="Q15" s="147"/>
      <c r="R15" s="147"/>
      <c r="S15" s="147"/>
      <c r="T15" s="147">
        <v>6</v>
      </c>
      <c r="U15" s="147"/>
      <c r="V15" s="147"/>
      <c r="W15" s="147"/>
      <c r="X15" s="147"/>
      <c r="AG15" s="13" t="s">
        <v>28</v>
      </c>
      <c r="AJ15" s="14" t="s">
        <v>28</v>
      </c>
      <c r="AK15"/>
      <c r="AL15" s="14" t="s">
        <v>31</v>
      </c>
    </row>
    <row r="16" spans="1:38" ht="18.75" customHeight="1">
      <c r="A16" s="135" t="s">
        <v>8</v>
      </c>
      <c r="B16" s="84"/>
      <c r="C16" s="160" t="s">
        <v>73</v>
      </c>
      <c r="D16" s="161"/>
      <c r="E16" s="161"/>
      <c r="F16" s="161"/>
      <c r="G16" s="162"/>
      <c r="H16" s="63" t="s">
        <v>9</v>
      </c>
      <c r="I16" s="166" t="s">
        <v>10</v>
      </c>
      <c r="J16" s="166"/>
      <c r="K16" s="170">
        <v>172.66</v>
      </c>
      <c r="L16" s="170"/>
      <c r="M16" s="170"/>
      <c r="N16" s="170"/>
      <c r="O16" s="159">
        <v>0</v>
      </c>
      <c r="P16" s="159"/>
      <c r="Q16" s="159"/>
      <c r="R16" s="159"/>
      <c r="S16" s="159"/>
      <c r="T16" s="133">
        <f>K16</f>
        <v>172.66</v>
      </c>
      <c r="U16" s="133"/>
      <c r="V16" s="133"/>
      <c r="W16" s="133"/>
      <c r="X16" s="133"/>
      <c r="AG16" s="168">
        <f>T16+T17</f>
        <v>980.2226299999999</v>
      </c>
      <c r="AJ16" s="27">
        <v>423.39</v>
      </c>
      <c r="AL16" s="129">
        <f>AG16/AJ16</f>
        <v>2.3151766220269727</v>
      </c>
    </row>
    <row r="17" spans="1:38" ht="15" customHeight="1">
      <c r="A17" s="85"/>
      <c r="B17" s="87"/>
      <c r="C17" s="163"/>
      <c r="D17" s="164"/>
      <c r="E17" s="164"/>
      <c r="F17" s="164"/>
      <c r="G17" s="165"/>
      <c r="H17" s="63" t="s">
        <v>11</v>
      </c>
      <c r="I17" s="166" t="s">
        <v>12</v>
      </c>
      <c r="J17" s="166"/>
      <c r="K17" s="170">
        <v>11772.05</v>
      </c>
      <c r="L17" s="170"/>
      <c r="M17" s="170"/>
      <c r="N17" s="170"/>
      <c r="O17" s="167">
        <f>+'[6]Приказ изм нагрева'!D20</f>
        <v>0.0686</v>
      </c>
      <c r="P17" s="167"/>
      <c r="Q17" s="167"/>
      <c r="R17" s="167"/>
      <c r="S17" s="167"/>
      <c r="T17" s="133">
        <f>K17*O17</f>
        <v>807.5626299999999</v>
      </c>
      <c r="U17" s="133"/>
      <c r="V17" s="133"/>
      <c r="W17" s="133"/>
      <c r="X17" s="133"/>
      <c r="AG17" s="169"/>
      <c r="AJ17" s="28"/>
      <c r="AL17" s="130"/>
    </row>
    <row r="18" spans="1:38" ht="15" customHeight="1">
      <c r="A18" s="135" t="s">
        <v>8</v>
      </c>
      <c r="B18" s="84"/>
      <c r="C18" s="160" t="s">
        <v>74</v>
      </c>
      <c r="D18" s="161"/>
      <c r="E18" s="161"/>
      <c r="F18" s="161"/>
      <c r="G18" s="162"/>
      <c r="H18" s="63" t="s">
        <v>9</v>
      </c>
      <c r="I18" s="166" t="s">
        <v>10</v>
      </c>
      <c r="J18" s="166"/>
      <c r="K18" s="133">
        <f>+K16</f>
        <v>172.66</v>
      </c>
      <c r="L18" s="133"/>
      <c r="M18" s="133"/>
      <c r="N18" s="133"/>
      <c r="O18" s="159">
        <v>0</v>
      </c>
      <c r="P18" s="159"/>
      <c r="Q18" s="159"/>
      <c r="R18" s="159"/>
      <c r="S18" s="159"/>
      <c r="T18" s="133">
        <f>K18</f>
        <v>172.66</v>
      </c>
      <c r="U18" s="133"/>
      <c r="V18" s="133"/>
      <c r="W18" s="133"/>
      <c r="X18" s="133"/>
      <c r="AG18" s="168">
        <f>T18+T19</f>
        <v>937.8432499999999</v>
      </c>
      <c r="AJ18" s="27">
        <v>423.39</v>
      </c>
      <c r="AL18" s="129">
        <f>AG18/AJ18</f>
        <v>2.2150812489666736</v>
      </c>
    </row>
    <row r="19" spans="1:38" ht="15" customHeight="1">
      <c r="A19" s="85"/>
      <c r="B19" s="87"/>
      <c r="C19" s="163"/>
      <c r="D19" s="164"/>
      <c r="E19" s="164"/>
      <c r="F19" s="164"/>
      <c r="G19" s="165"/>
      <c r="H19" s="63" t="s">
        <v>11</v>
      </c>
      <c r="I19" s="166" t="s">
        <v>12</v>
      </c>
      <c r="J19" s="166"/>
      <c r="K19" s="133">
        <f>+K17</f>
        <v>11772.05</v>
      </c>
      <c r="L19" s="133"/>
      <c r="M19" s="133"/>
      <c r="N19" s="133"/>
      <c r="O19" s="167">
        <f>+'[6]Приказ изм нагрева'!D22</f>
        <v>0.065</v>
      </c>
      <c r="P19" s="167"/>
      <c r="Q19" s="167"/>
      <c r="R19" s="167"/>
      <c r="S19" s="167"/>
      <c r="T19" s="133">
        <f>K19*O19</f>
        <v>765.1832499999999</v>
      </c>
      <c r="U19" s="133"/>
      <c r="V19" s="133"/>
      <c r="W19" s="133"/>
      <c r="X19" s="133"/>
      <c r="AG19" s="169"/>
      <c r="AJ19" s="28"/>
      <c r="AL19" s="130"/>
    </row>
    <row r="21" spans="1:35" s="5" customFormat="1" ht="15">
      <c r="A21" s="151" t="s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64"/>
      <c r="AG21" s="64"/>
      <c r="AH21"/>
      <c r="AI21" s="18"/>
    </row>
    <row r="22" spans="33:35" ht="12.75" hidden="1">
      <c r="AG22" s="14"/>
      <c r="AI22" s="19"/>
    </row>
    <row r="23" spans="1:33" s="20" customFormat="1" ht="42.75" customHeight="1" hidden="1">
      <c r="A23" s="142" t="s">
        <v>34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26"/>
      <c r="AG23" s="26"/>
    </row>
    <row r="24" spans="1:35" ht="51" customHeight="1" hidden="1">
      <c r="A24" s="152" t="s">
        <v>5</v>
      </c>
      <c r="B24" s="153"/>
      <c r="C24" s="154" t="s">
        <v>26</v>
      </c>
      <c r="D24" s="155"/>
      <c r="E24" s="155"/>
      <c r="F24" s="155"/>
      <c r="G24" s="155"/>
      <c r="H24" s="156"/>
      <c r="I24" s="157" t="s">
        <v>6</v>
      </c>
      <c r="J24" s="157"/>
      <c r="K24" s="157" t="s">
        <v>27</v>
      </c>
      <c r="L24" s="157"/>
      <c r="M24" s="157"/>
      <c r="N24" s="157"/>
      <c r="O24" s="157" t="s">
        <v>35</v>
      </c>
      <c r="P24" s="157"/>
      <c r="Q24" s="157"/>
      <c r="R24" s="157"/>
      <c r="S24" s="157"/>
      <c r="T24" s="157" t="s">
        <v>7</v>
      </c>
      <c r="U24" s="157"/>
      <c r="V24" s="157"/>
      <c r="W24" s="157"/>
      <c r="X24" s="157"/>
      <c r="AG24" s="14"/>
      <c r="AI24" s="19"/>
    </row>
    <row r="25" spans="1:38" ht="12.75" customHeight="1" hidden="1">
      <c r="A25" s="144">
        <v>1</v>
      </c>
      <c r="B25" s="145"/>
      <c r="C25" s="144">
        <v>2</v>
      </c>
      <c r="D25" s="146"/>
      <c r="E25" s="146"/>
      <c r="F25" s="146"/>
      <c r="G25" s="146"/>
      <c r="H25" s="145"/>
      <c r="I25" s="147">
        <v>3</v>
      </c>
      <c r="J25" s="147"/>
      <c r="K25" s="147">
        <v>4</v>
      </c>
      <c r="L25" s="147"/>
      <c r="M25" s="147"/>
      <c r="N25" s="147"/>
      <c r="O25" s="147">
        <v>5</v>
      </c>
      <c r="P25" s="147"/>
      <c r="Q25" s="147"/>
      <c r="R25" s="147"/>
      <c r="S25" s="147"/>
      <c r="T25" s="148" t="s">
        <v>70</v>
      </c>
      <c r="U25" s="149"/>
      <c r="V25" s="149"/>
      <c r="W25" s="149"/>
      <c r="X25" s="150"/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5" t="s">
        <v>8</v>
      </c>
      <c r="B26" s="84"/>
      <c r="C26" s="160" t="s">
        <v>73</v>
      </c>
      <c r="D26" s="161"/>
      <c r="E26" s="161"/>
      <c r="F26" s="161"/>
      <c r="G26" s="162"/>
      <c r="H26" s="63" t="s">
        <v>9</v>
      </c>
      <c r="I26" s="131" t="s">
        <v>10</v>
      </c>
      <c r="J26" s="132"/>
      <c r="K26" s="133">
        <f>K16</f>
        <v>172.66</v>
      </c>
      <c r="L26" s="133"/>
      <c r="M26" s="133"/>
      <c r="N26" s="133"/>
      <c r="O26" s="134">
        <v>3.3</v>
      </c>
      <c r="P26" s="134"/>
      <c r="Q26" s="134"/>
      <c r="R26" s="134"/>
      <c r="S26" s="134"/>
      <c r="T26" s="133">
        <f>K26*O26</f>
        <v>569.7779999999999</v>
      </c>
      <c r="U26" s="133"/>
      <c r="V26" s="133"/>
      <c r="W26" s="133"/>
      <c r="X26" s="133"/>
      <c r="AG26" s="125">
        <f>T26+T27</f>
        <v>3234.7346789999992</v>
      </c>
      <c r="AI26" s="19"/>
      <c r="AJ26" s="127">
        <v>844.99</v>
      </c>
      <c r="AL26" s="129">
        <f>AG26/AJ26</f>
        <v>3.828133680871962</v>
      </c>
    </row>
    <row r="27" spans="1:38" ht="12.75" customHeight="1" hidden="1">
      <c r="A27" s="85"/>
      <c r="B27" s="87"/>
      <c r="C27" s="163"/>
      <c r="D27" s="164"/>
      <c r="E27" s="164"/>
      <c r="F27" s="164"/>
      <c r="G27" s="165"/>
      <c r="H27" s="63" t="s">
        <v>11</v>
      </c>
      <c r="I27" s="131" t="s">
        <v>12</v>
      </c>
      <c r="J27" s="132"/>
      <c r="K27" s="133">
        <f>K17</f>
        <v>11772.05</v>
      </c>
      <c r="L27" s="133"/>
      <c r="M27" s="133"/>
      <c r="N27" s="133"/>
      <c r="O27" s="134">
        <f>O26*O17</f>
        <v>0.22637999999999997</v>
      </c>
      <c r="P27" s="134"/>
      <c r="Q27" s="134"/>
      <c r="R27" s="134"/>
      <c r="S27" s="134"/>
      <c r="T27" s="133">
        <f>K27*O27</f>
        <v>2664.9566789999994</v>
      </c>
      <c r="U27" s="133"/>
      <c r="V27" s="133"/>
      <c r="W27" s="133"/>
      <c r="X27" s="133"/>
      <c r="AG27" s="126"/>
      <c r="AI27" s="19"/>
      <c r="AJ27" s="128"/>
      <c r="AL27" s="130"/>
    </row>
    <row r="28" spans="1:38" ht="12.75" customHeight="1" hidden="1">
      <c r="A28" s="135" t="s">
        <v>8</v>
      </c>
      <c r="B28" s="84"/>
      <c r="C28" s="160" t="s">
        <v>74</v>
      </c>
      <c r="D28" s="161"/>
      <c r="E28" s="161"/>
      <c r="F28" s="161"/>
      <c r="G28" s="162"/>
      <c r="H28" s="63" t="s">
        <v>9</v>
      </c>
      <c r="I28" s="131" t="s">
        <v>10</v>
      </c>
      <c r="J28" s="132"/>
      <c r="K28" s="133">
        <f>K18</f>
        <v>172.66</v>
      </c>
      <c r="L28" s="133"/>
      <c r="M28" s="133"/>
      <c r="N28" s="133"/>
      <c r="O28" s="134">
        <v>3.3</v>
      </c>
      <c r="P28" s="134"/>
      <c r="Q28" s="134"/>
      <c r="R28" s="134"/>
      <c r="S28" s="134"/>
      <c r="T28" s="133">
        <f>K28*O28</f>
        <v>569.7779999999999</v>
      </c>
      <c r="U28" s="133"/>
      <c r="V28" s="133"/>
      <c r="W28" s="133"/>
      <c r="X28" s="133"/>
      <c r="AG28" s="125">
        <f>T28+T29</f>
        <v>3094.8827249999995</v>
      </c>
      <c r="AI28" s="19"/>
      <c r="AJ28" s="127">
        <v>844.99</v>
      </c>
      <c r="AL28" s="129">
        <f>AG28/AJ28</f>
        <v>3.6626264512006053</v>
      </c>
    </row>
    <row r="29" spans="1:38" ht="12.75" customHeight="1" hidden="1">
      <c r="A29" s="85"/>
      <c r="B29" s="87"/>
      <c r="C29" s="163"/>
      <c r="D29" s="164"/>
      <c r="E29" s="164"/>
      <c r="F29" s="164"/>
      <c r="G29" s="165"/>
      <c r="H29" s="63" t="s">
        <v>11</v>
      </c>
      <c r="I29" s="131" t="s">
        <v>12</v>
      </c>
      <c r="J29" s="132"/>
      <c r="K29" s="133">
        <f>K19</f>
        <v>11772.05</v>
      </c>
      <c r="L29" s="133"/>
      <c r="M29" s="133"/>
      <c r="N29" s="133"/>
      <c r="O29" s="134">
        <f>O28*O19</f>
        <v>0.2145</v>
      </c>
      <c r="P29" s="134"/>
      <c r="Q29" s="134"/>
      <c r="R29" s="134"/>
      <c r="S29" s="134"/>
      <c r="T29" s="133">
        <f>K29*O29</f>
        <v>2525.1047249999997</v>
      </c>
      <c r="U29" s="133"/>
      <c r="V29" s="133"/>
      <c r="W29" s="133"/>
      <c r="X29" s="133"/>
      <c r="AG29" s="126"/>
      <c r="AI29" s="19"/>
      <c r="AJ29" s="128"/>
      <c r="AL29" s="130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2" t="s">
        <v>36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26"/>
      <c r="AG31" s="26"/>
    </row>
    <row r="32" spans="1:35" ht="51" customHeight="1">
      <c r="A32" s="152" t="s">
        <v>5</v>
      </c>
      <c r="B32" s="153"/>
      <c r="C32" s="154" t="s">
        <v>26</v>
      </c>
      <c r="D32" s="155"/>
      <c r="E32" s="155"/>
      <c r="F32" s="155"/>
      <c r="G32" s="155"/>
      <c r="H32" s="156"/>
      <c r="I32" s="157" t="s">
        <v>6</v>
      </c>
      <c r="J32" s="157"/>
      <c r="K32" s="157" t="s">
        <v>27</v>
      </c>
      <c r="L32" s="157"/>
      <c r="M32" s="157"/>
      <c r="N32" s="157"/>
      <c r="O32" s="157" t="s">
        <v>87</v>
      </c>
      <c r="P32" s="157"/>
      <c r="Q32" s="157"/>
      <c r="R32" s="157"/>
      <c r="S32" s="157"/>
      <c r="T32" s="157" t="s">
        <v>7</v>
      </c>
      <c r="U32" s="157"/>
      <c r="V32" s="157"/>
      <c r="W32" s="157"/>
      <c r="X32" s="157"/>
      <c r="AG32" s="14"/>
      <c r="AI32" s="19"/>
    </row>
    <row r="33" spans="1:38" ht="12.75" customHeight="1">
      <c r="A33" s="144">
        <v>1</v>
      </c>
      <c r="B33" s="145"/>
      <c r="C33" s="144">
        <v>2</v>
      </c>
      <c r="D33" s="146"/>
      <c r="E33" s="146"/>
      <c r="F33" s="146"/>
      <c r="G33" s="146"/>
      <c r="H33" s="145"/>
      <c r="I33" s="147">
        <v>3</v>
      </c>
      <c r="J33" s="147"/>
      <c r="K33" s="147">
        <v>4</v>
      </c>
      <c r="L33" s="147"/>
      <c r="M33" s="147"/>
      <c r="N33" s="147"/>
      <c r="O33" s="147">
        <v>5</v>
      </c>
      <c r="P33" s="147"/>
      <c r="Q33" s="147"/>
      <c r="R33" s="147"/>
      <c r="S33" s="147"/>
      <c r="T33" s="148" t="s">
        <v>70</v>
      </c>
      <c r="U33" s="149"/>
      <c r="V33" s="149"/>
      <c r="W33" s="149"/>
      <c r="X33" s="150"/>
      <c r="AG33" s="14"/>
      <c r="AI33" s="19"/>
      <c r="AJ33" s="14"/>
      <c r="AL33" s="14"/>
    </row>
    <row r="34" spans="1:38" ht="12.75" customHeight="1">
      <c r="A34" s="135" t="s">
        <v>8</v>
      </c>
      <c r="B34" s="84"/>
      <c r="C34" s="160" t="s">
        <v>73</v>
      </c>
      <c r="D34" s="161"/>
      <c r="E34" s="161"/>
      <c r="F34" s="161"/>
      <c r="G34" s="162"/>
      <c r="H34" s="63" t="s">
        <v>9</v>
      </c>
      <c r="I34" s="131" t="s">
        <v>10</v>
      </c>
      <c r="J34" s="132"/>
      <c r="K34" s="133">
        <f>K16</f>
        <v>172.66</v>
      </c>
      <c r="L34" s="133"/>
      <c r="M34" s="133"/>
      <c r="N34" s="133"/>
      <c r="O34" s="134">
        <v>3.24</v>
      </c>
      <c r="P34" s="134"/>
      <c r="Q34" s="134"/>
      <c r="R34" s="134"/>
      <c r="S34" s="134"/>
      <c r="T34" s="133">
        <f>K34*O34</f>
        <v>559.4184</v>
      </c>
      <c r="U34" s="133"/>
      <c r="V34" s="133"/>
      <c r="W34" s="133"/>
      <c r="X34" s="133"/>
      <c r="AG34" s="125">
        <f>T34+T35</f>
        <v>3175.9213211999995</v>
      </c>
      <c r="AI34" s="19"/>
      <c r="AJ34" s="127">
        <v>810.49</v>
      </c>
      <c r="AL34" s="129">
        <f>AG34/AJ34</f>
        <v>3.9185200572493177</v>
      </c>
    </row>
    <row r="35" spans="1:38" ht="12.75" customHeight="1">
      <c r="A35" s="85"/>
      <c r="B35" s="87"/>
      <c r="C35" s="163"/>
      <c r="D35" s="164"/>
      <c r="E35" s="164"/>
      <c r="F35" s="164"/>
      <c r="G35" s="165"/>
      <c r="H35" s="63" t="s">
        <v>11</v>
      </c>
      <c r="I35" s="131" t="s">
        <v>12</v>
      </c>
      <c r="J35" s="132"/>
      <c r="K35" s="133">
        <f>K17</f>
        <v>11772.05</v>
      </c>
      <c r="L35" s="133"/>
      <c r="M35" s="133"/>
      <c r="N35" s="133"/>
      <c r="O35" s="134">
        <f>O34*O17</f>
        <v>0.222264</v>
      </c>
      <c r="P35" s="134"/>
      <c r="Q35" s="134"/>
      <c r="R35" s="134"/>
      <c r="S35" s="134"/>
      <c r="T35" s="133">
        <f>K35*O35</f>
        <v>2616.5029211999995</v>
      </c>
      <c r="U35" s="133"/>
      <c r="V35" s="133"/>
      <c r="W35" s="133"/>
      <c r="X35" s="133"/>
      <c r="AG35" s="126"/>
      <c r="AI35" s="19"/>
      <c r="AJ35" s="128"/>
      <c r="AL35" s="130"/>
    </row>
    <row r="36" spans="1:38" ht="12.75" customHeight="1">
      <c r="A36" s="135" t="s">
        <v>8</v>
      </c>
      <c r="B36" s="84"/>
      <c r="C36" s="160" t="s">
        <v>74</v>
      </c>
      <c r="D36" s="161"/>
      <c r="E36" s="161"/>
      <c r="F36" s="161"/>
      <c r="G36" s="162"/>
      <c r="H36" s="63" t="s">
        <v>9</v>
      </c>
      <c r="I36" s="131" t="s">
        <v>10</v>
      </c>
      <c r="J36" s="132"/>
      <c r="K36" s="133">
        <f>K18</f>
        <v>172.66</v>
      </c>
      <c r="L36" s="133"/>
      <c r="M36" s="133"/>
      <c r="N36" s="133"/>
      <c r="O36" s="134">
        <v>3.24</v>
      </c>
      <c r="P36" s="134"/>
      <c r="Q36" s="134"/>
      <c r="R36" s="134"/>
      <c r="S36" s="134"/>
      <c r="T36" s="133">
        <f>K36*O36</f>
        <v>559.4184</v>
      </c>
      <c r="U36" s="133"/>
      <c r="V36" s="133"/>
      <c r="W36" s="133"/>
      <c r="X36" s="133"/>
      <c r="AG36" s="125">
        <f>T36+T37</f>
        <v>3038.61213</v>
      </c>
      <c r="AI36" s="19"/>
      <c r="AJ36" s="127">
        <v>810.49</v>
      </c>
      <c r="AL36" s="129">
        <f>AG36/AJ36</f>
        <v>3.749105022887389</v>
      </c>
    </row>
    <row r="37" spans="1:38" ht="12.75" customHeight="1">
      <c r="A37" s="85"/>
      <c r="B37" s="87"/>
      <c r="C37" s="163"/>
      <c r="D37" s="164"/>
      <c r="E37" s="164"/>
      <c r="F37" s="164"/>
      <c r="G37" s="165"/>
      <c r="H37" s="63" t="s">
        <v>11</v>
      </c>
      <c r="I37" s="131" t="s">
        <v>12</v>
      </c>
      <c r="J37" s="132"/>
      <c r="K37" s="133">
        <f>K19</f>
        <v>11772.05</v>
      </c>
      <c r="L37" s="133"/>
      <c r="M37" s="133"/>
      <c r="N37" s="133"/>
      <c r="O37" s="134">
        <f>O36*O19</f>
        <v>0.2106</v>
      </c>
      <c r="P37" s="134"/>
      <c r="Q37" s="134"/>
      <c r="R37" s="134"/>
      <c r="S37" s="134"/>
      <c r="T37" s="133">
        <f>K37*O37</f>
        <v>2479.19373</v>
      </c>
      <c r="U37" s="133"/>
      <c r="V37" s="133"/>
      <c r="W37" s="133"/>
      <c r="X37" s="133"/>
      <c r="AG37" s="126"/>
      <c r="AI37" s="19"/>
      <c r="AJ37" s="128"/>
      <c r="AL37" s="130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2" t="s">
        <v>37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5" ht="51" customHeight="1" hidden="1">
      <c r="A40" s="152" t="s">
        <v>5</v>
      </c>
      <c r="B40" s="153"/>
      <c r="C40" s="154" t="s">
        <v>26</v>
      </c>
      <c r="D40" s="155"/>
      <c r="E40" s="155"/>
      <c r="F40" s="155"/>
      <c r="G40" s="155"/>
      <c r="H40" s="156"/>
      <c r="I40" s="157" t="s">
        <v>6</v>
      </c>
      <c r="J40" s="157"/>
      <c r="K40" s="157" t="s">
        <v>27</v>
      </c>
      <c r="L40" s="157"/>
      <c r="M40" s="157"/>
      <c r="N40" s="157"/>
      <c r="O40" s="157" t="str">
        <f>+O32</f>
        <v>Объем теплоносителя, Гкал на нагрев, (м3, Гкал)</v>
      </c>
      <c r="P40" s="157"/>
      <c r="Q40" s="157"/>
      <c r="R40" s="157"/>
      <c r="S40" s="157"/>
      <c r="T40" s="157" t="s">
        <v>7</v>
      </c>
      <c r="U40" s="157"/>
      <c r="V40" s="157"/>
      <c r="W40" s="157"/>
      <c r="X40" s="157"/>
      <c r="AG40" s="14"/>
      <c r="AI40" s="19"/>
    </row>
    <row r="41" spans="1:38" ht="12.75" customHeight="1" hidden="1">
      <c r="A41" s="144">
        <v>1</v>
      </c>
      <c r="B41" s="145"/>
      <c r="C41" s="144">
        <v>2</v>
      </c>
      <c r="D41" s="146"/>
      <c r="E41" s="146"/>
      <c r="F41" s="146"/>
      <c r="G41" s="146"/>
      <c r="H41" s="145"/>
      <c r="I41" s="147">
        <v>3</v>
      </c>
      <c r="J41" s="147"/>
      <c r="K41" s="147">
        <v>4</v>
      </c>
      <c r="L41" s="147"/>
      <c r="M41" s="147"/>
      <c r="N41" s="147"/>
      <c r="O41" s="147">
        <v>5</v>
      </c>
      <c r="P41" s="147"/>
      <c r="Q41" s="147"/>
      <c r="R41" s="147"/>
      <c r="S41" s="147"/>
      <c r="T41" s="147">
        <v>6</v>
      </c>
      <c r="U41" s="147"/>
      <c r="V41" s="147"/>
      <c r="W41" s="147"/>
      <c r="X41" s="147"/>
      <c r="AG41" s="14"/>
      <c r="AI41" s="19"/>
      <c r="AJ41" s="14"/>
      <c r="AL41" s="14"/>
    </row>
    <row r="42" spans="1:38" ht="12.75" customHeight="1" hidden="1">
      <c r="A42" s="135" t="s">
        <v>8</v>
      </c>
      <c r="B42" s="84"/>
      <c r="C42" s="160" t="s">
        <v>73</v>
      </c>
      <c r="D42" s="161"/>
      <c r="E42" s="161"/>
      <c r="F42" s="161"/>
      <c r="G42" s="162"/>
      <c r="H42" s="63" t="s">
        <v>9</v>
      </c>
      <c r="I42" s="131" t="s">
        <v>10</v>
      </c>
      <c r="J42" s="132"/>
      <c r="K42" s="133">
        <f>K16</f>
        <v>172.66</v>
      </c>
      <c r="L42" s="133"/>
      <c r="M42" s="133"/>
      <c r="N42" s="133"/>
      <c r="O42" s="134">
        <v>3.19</v>
      </c>
      <c r="P42" s="134"/>
      <c r="Q42" s="134"/>
      <c r="R42" s="134"/>
      <c r="S42" s="134"/>
      <c r="T42" s="133">
        <f>K42*O42</f>
        <v>550.7854</v>
      </c>
      <c r="U42" s="133"/>
      <c r="V42" s="133"/>
      <c r="W42" s="133"/>
      <c r="X42" s="133"/>
      <c r="AG42" s="125">
        <f>T42+T43</f>
        <v>3126.910189699999</v>
      </c>
      <c r="AI42" s="19"/>
      <c r="AJ42" s="127">
        <v>777.52</v>
      </c>
      <c r="AL42" s="129">
        <f>AG42/AJ42</f>
        <v>4.021645989427924</v>
      </c>
    </row>
    <row r="43" spans="1:38" ht="12.75" customHeight="1" hidden="1">
      <c r="A43" s="85"/>
      <c r="B43" s="87"/>
      <c r="C43" s="163"/>
      <c r="D43" s="164"/>
      <c r="E43" s="164"/>
      <c r="F43" s="164"/>
      <c r="G43" s="165"/>
      <c r="H43" s="63" t="s">
        <v>11</v>
      </c>
      <c r="I43" s="131" t="s">
        <v>12</v>
      </c>
      <c r="J43" s="132"/>
      <c r="K43" s="133">
        <f>K17</f>
        <v>11772.05</v>
      </c>
      <c r="L43" s="133"/>
      <c r="M43" s="133"/>
      <c r="N43" s="133"/>
      <c r="O43" s="134">
        <f>O42*O17</f>
        <v>0.21883399999999997</v>
      </c>
      <c r="P43" s="134"/>
      <c r="Q43" s="134"/>
      <c r="R43" s="134"/>
      <c r="S43" s="134"/>
      <c r="T43" s="133">
        <f>K43*O43</f>
        <v>2576.1247896999994</v>
      </c>
      <c r="U43" s="133"/>
      <c r="V43" s="133"/>
      <c r="W43" s="133"/>
      <c r="X43" s="133"/>
      <c r="AG43" s="126"/>
      <c r="AI43" s="19"/>
      <c r="AJ43" s="128"/>
      <c r="AL43" s="130"/>
    </row>
    <row r="44" spans="1:38" ht="12.75" customHeight="1" hidden="1">
      <c r="A44" s="135" t="s">
        <v>8</v>
      </c>
      <c r="B44" s="84"/>
      <c r="C44" s="160" t="s">
        <v>74</v>
      </c>
      <c r="D44" s="161"/>
      <c r="E44" s="161"/>
      <c r="F44" s="161"/>
      <c r="G44" s="162"/>
      <c r="H44" s="63" t="s">
        <v>9</v>
      </c>
      <c r="I44" s="131" t="s">
        <v>10</v>
      </c>
      <c r="J44" s="132"/>
      <c r="K44" s="133">
        <f>K18</f>
        <v>172.66</v>
      </c>
      <c r="L44" s="133"/>
      <c r="M44" s="133"/>
      <c r="N44" s="133"/>
      <c r="O44" s="134">
        <v>3.19</v>
      </c>
      <c r="P44" s="134"/>
      <c r="Q44" s="134"/>
      <c r="R44" s="134"/>
      <c r="S44" s="134"/>
      <c r="T44" s="133">
        <f>K44*O44</f>
        <v>550.7854</v>
      </c>
      <c r="U44" s="133"/>
      <c r="V44" s="133"/>
      <c r="W44" s="133"/>
      <c r="X44" s="133"/>
      <c r="AG44" s="125">
        <f>T44+T45</f>
        <v>2991.7199675</v>
      </c>
      <c r="AI44" s="19"/>
      <c r="AJ44" s="127">
        <v>777.52</v>
      </c>
      <c r="AL44" s="129">
        <f>AG44/AJ44</f>
        <v>3.847772362768804</v>
      </c>
    </row>
    <row r="45" spans="1:38" ht="12.75" customHeight="1" hidden="1">
      <c r="A45" s="85"/>
      <c r="B45" s="87"/>
      <c r="C45" s="163"/>
      <c r="D45" s="164"/>
      <c r="E45" s="164"/>
      <c r="F45" s="164"/>
      <c r="G45" s="165"/>
      <c r="H45" s="63" t="s">
        <v>11</v>
      </c>
      <c r="I45" s="131" t="s">
        <v>12</v>
      </c>
      <c r="J45" s="132"/>
      <c r="K45" s="133">
        <f>K19</f>
        <v>11772.05</v>
      </c>
      <c r="L45" s="133"/>
      <c r="M45" s="133"/>
      <c r="N45" s="133"/>
      <c r="O45" s="134">
        <f>O44*O19</f>
        <v>0.20735</v>
      </c>
      <c r="P45" s="134"/>
      <c r="Q45" s="134"/>
      <c r="R45" s="134"/>
      <c r="S45" s="134"/>
      <c r="T45" s="133">
        <f>K45*O45</f>
        <v>2440.9345675</v>
      </c>
      <c r="U45" s="133"/>
      <c r="V45" s="133"/>
      <c r="W45" s="133"/>
      <c r="X45" s="133"/>
      <c r="AG45" s="126"/>
      <c r="AI45" s="19"/>
      <c r="AJ45" s="128"/>
      <c r="AL45" s="130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2" t="s">
        <v>38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</row>
    <row r="48" spans="1:35" ht="51" customHeight="1" hidden="1">
      <c r="A48" s="152" t="s">
        <v>5</v>
      </c>
      <c r="B48" s="153"/>
      <c r="C48" s="154" t="s">
        <v>26</v>
      </c>
      <c r="D48" s="155"/>
      <c r="E48" s="155"/>
      <c r="F48" s="155"/>
      <c r="G48" s="155"/>
      <c r="H48" s="156"/>
      <c r="I48" s="157" t="s">
        <v>6</v>
      </c>
      <c r="J48" s="157"/>
      <c r="K48" s="157" t="s">
        <v>27</v>
      </c>
      <c r="L48" s="157"/>
      <c r="M48" s="157"/>
      <c r="N48" s="157"/>
      <c r="O48" s="157" t="str">
        <f>+O40</f>
        <v>Объем теплоносителя, Гкал на нагрев, (м3, Гкал)</v>
      </c>
      <c r="P48" s="157"/>
      <c r="Q48" s="157"/>
      <c r="R48" s="157"/>
      <c r="S48" s="157"/>
      <c r="T48" s="157" t="s">
        <v>7</v>
      </c>
      <c r="U48" s="157"/>
      <c r="V48" s="157"/>
      <c r="W48" s="157"/>
      <c r="X48" s="157"/>
      <c r="AG48" s="14"/>
      <c r="AI48" s="19"/>
    </row>
    <row r="49" spans="1:38" ht="12.75" customHeight="1" hidden="1">
      <c r="A49" s="144">
        <v>1</v>
      </c>
      <c r="B49" s="145"/>
      <c r="C49" s="144">
        <v>2</v>
      </c>
      <c r="D49" s="146"/>
      <c r="E49" s="146"/>
      <c r="F49" s="146"/>
      <c r="G49" s="146"/>
      <c r="H49" s="145"/>
      <c r="I49" s="147">
        <v>3</v>
      </c>
      <c r="J49" s="147"/>
      <c r="K49" s="147">
        <v>4</v>
      </c>
      <c r="L49" s="147"/>
      <c r="M49" s="147"/>
      <c r="N49" s="147"/>
      <c r="O49" s="147">
        <v>5</v>
      </c>
      <c r="P49" s="147"/>
      <c r="Q49" s="147"/>
      <c r="R49" s="147"/>
      <c r="S49" s="147"/>
      <c r="T49" s="147">
        <v>6</v>
      </c>
      <c r="U49" s="147"/>
      <c r="V49" s="147"/>
      <c r="W49" s="147"/>
      <c r="X49" s="147"/>
      <c r="AG49" s="14"/>
      <c r="AI49" s="19"/>
      <c r="AJ49" s="14"/>
      <c r="AL49" s="14"/>
    </row>
    <row r="50" spans="1:38" ht="12.75" customHeight="1">
      <c r="A50" s="135" t="s">
        <v>8</v>
      </c>
      <c r="B50" s="84"/>
      <c r="C50" s="160" t="s">
        <v>73</v>
      </c>
      <c r="D50" s="161"/>
      <c r="E50" s="161"/>
      <c r="F50" s="161"/>
      <c r="G50" s="162"/>
      <c r="H50" s="63" t="s">
        <v>9</v>
      </c>
      <c r="I50" s="131" t="s">
        <v>10</v>
      </c>
      <c r="J50" s="132"/>
      <c r="K50" s="133">
        <f>K16</f>
        <v>172.66</v>
      </c>
      <c r="L50" s="133"/>
      <c r="M50" s="133"/>
      <c r="N50" s="133"/>
      <c r="O50" s="134">
        <v>2.63</v>
      </c>
      <c r="P50" s="134"/>
      <c r="Q50" s="134"/>
      <c r="R50" s="134"/>
      <c r="S50" s="134"/>
      <c r="T50" s="133">
        <f>K50*O50</f>
        <v>454.0958</v>
      </c>
      <c r="U50" s="133"/>
      <c r="V50" s="133"/>
      <c r="W50" s="133"/>
      <c r="X50" s="133"/>
      <c r="AG50" s="125">
        <f>T50+T51</f>
        <v>2577.9855168999993</v>
      </c>
      <c r="AI50" s="19"/>
      <c r="AJ50" s="127">
        <v>693.58</v>
      </c>
      <c r="AL50" s="129">
        <f>AG50/AJ50</f>
        <v>3.7169259737881704</v>
      </c>
    </row>
    <row r="51" spans="1:38" ht="12.75" customHeight="1">
      <c r="A51" s="85"/>
      <c r="B51" s="87"/>
      <c r="C51" s="163"/>
      <c r="D51" s="164"/>
      <c r="E51" s="164"/>
      <c r="F51" s="164"/>
      <c r="G51" s="165"/>
      <c r="H51" s="63" t="s">
        <v>11</v>
      </c>
      <c r="I51" s="131" t="s">
        <v>12</v>
      </c>
      <c r="J51" s="132"/>
      <c r="K51" s="133">
        <f>K17</f>
        <v>11772.05</v>
      </c>
      <c r="L51" s="133"/>
      <c r="M51" s="133"/>
      <c r="N51" s="133"/>
      <c r="O51" s="134">
        <f>O50*O17</f>
        <v>0.18041799999999997</v>
      </c>
      <c r="P51" s="134"/>
      <c r="Q51" s="134"/>
      <c r="R51" s="134"/>
      <c r="S51" s="134"/>
      <c r="T51" s="133">
        <f>K51*O51</f>
        <v>2123.8897168999993</v>
      </c>
      <c r="U51" s="133"/>
      <c r="V51" s="133"/>
      <c r="W51" s="133"/>
      <c r="X51" s="133"/>
      <c r="AG51" s="126"/>
      <c r="AI51" s="19"/>
      <c r="AJ51" s="128"/>
      <c r="AL51" s="130"/>
    </row>
    <row r="52" spans="1:38" ht="12.75" customHeight="1">
      <c r="A52" s="135" t="s">
        <v>8</v>
      </c>
      <c r="B52" s="84"/>
      <c r="C52" s="160" t="s">
        <v>74</v>
      </c>
      <c r="D52" s="161"/>
      <c r="E52" s="161"/>
      <c r="F52" s="161"/>
      <c r="G52" s="162"/>
      <c r="H52" s="63" t="s">
        <v>9</v>
      </c>
      <c r="I52" s="131" t="s">
        <v>10</v>
      </c>
      <c r="J52" s="132"/>
      <c r="K52" s="133">
        <f>K18</f>
        <v>172.66</v>
      </c>
      <c r="L52" s="133"/>
      <c r="M52" s="133"/>
      <c r="N52" s="133"/>
      <c r="O52" s="134">
        <v>2.63</v>
      </c>
      <c r="P52" s="134"/>
      <c r="Q52" s="134"/>
      <c r="R52" s="134"/>
      <c r="S52" s="134"/>
      <c r="T52" s="133">
        <f>K52*O52</f>
        <v>454.0958</v>
      </c>
      <c r="U52" s="133"/>
      <c r="V52" s="133"/>
      <c r="W52" s="133"/>
      <c r="X52" s="133"/>
      <c r="AG52" s="125">
        <f>T52+T53</f>
        <v>2466.5277475</v>
      </c>
      <c r="AI52" s="19"/>
      <c r="AJ52" s="127">
        <v>693.58</v>
      </c>
      <c r="AL52" s="129">
        <f>AG52/AJ52</f>
        <v>3.5562267474552316</v>
      </c>
    </row>
    <row r="53" spans="1:38" ht="12.75" customHeight="1">
      <c r="A53" s="85"/>
      <c r="B53" s="87"/>
      <c r="C53" s="163"/>
      <c r="D53" s="164"/>
      <c r="E53" s="164"/>
      <c r="F53" s="164"/>
      <c r="G53" s="165"/>
      <c r="H53" s="63" t="s">
        <v>11</v>
      </c>
      <c r="I53" s="131" t="s">
        <v>12</v>
      </c>
      <c r="J53" s="132"/>
      <c r="K53" s="133">
        <f>K19</f>
        <v>11772.05</v>
      </c>
      <c r="L53" s="133"/>
      <c r="M53" s="133"/>
      <c r="N53" s="133"/>
      <c r="O53" s="134">
        <f>O52*O19</f>
        <v>0.17095</v>
      </c>
      <c r="P53" s="134"/>
      <c r="Q53" s="134"/>
      <c r="R53" s="134"/>
      <c r="S53" s="134"/>
      <c r="T53" s="133">
        <f>K53*O53</f>
        <v>2012.4319474999998</v>
      </c>
      <c r="U53" s="133"/>
      <c r="V53" s="133"/>
      <c r="W53" s="133"/>
      <c r="X53" s="133"/>
      <c r="AG53" s="126"/>
      <c r="AI53" s="19"/>
      <c r="AJ53" s="128"/>
      <c r="AL53" s="130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37.5" customHeight="1" hidden="1">
      <c r="A55" s="142" t="s">
        <v>39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:35" ht="51" customHeight="1" hidden="1">
      <c r="A56" s="152" t="s">
        <v>5</v>
      </c>
      <c r="B56" s="153"/>
      <c r="C56" s="154" t="s">
        <v>26</v>
      </c>
      <c r="D56" s="155"/>
      <c r="E56" s="155"/>
      <c r="F56" s="155"/>
      <c r="G56" s="155"/>
      <c r="H56" s="156"/>
      <c r="I56" s="157" t="s">
        <v>6</v>
      </c>
      <c r="J56" s="157"/>
      <c r="K56" s="157" t="s">
        <v>27</v>
      </c>
      <c r="L56" s="157"/>
      <c r="M56" s="157"/>
      <c r="N56" s="157"/>
      <c r="O56" s="157" t="str">
        <f>+O48</f>
        <v>Объем теплоносителя, Гкал на нагрев, (м3, Гкал)</v>
      </c>
      <c r="P56" s="157"/>
      <c r="Q56" s="157"/>
      <c r="R56" s="157"/>
      <c r="S56" s="157"/>
      <c r="T56" s="157" t="s">
        <v>7</v>
      </c>
      <c r="U56" s="157"/>
      <c r="V56" s="157"/>
      <c r="W56" s="157"/>
      <c r="X56" s="157"/>
      <c r="AG56" s="14"/>
      <c r="AI56" s="19"/>
    </row>
    <row r="57" spans="1:38" ht="12.75" customHeight="1" hidden="1">
      <c r="A57" s="144">
        <v>1</v>
      </c>
      <c r="B57" s="145"/>
      <c r="C57" s="144">
        <v>2</v>
      </c>
      <c r="D57" s="146"/>
      <c r="E57" s="146"/>
      <c r="F57" s="146"/>
      <c r="G57" s="146"/>
      <c r="H57" s="145"/>
      <c r="I57" s="147">
        <v>3</v>
      </c>
      <c r="J57" s="147"/>
      <c r="K57" s="147">
        <v>4</v>
      </c>
      <c r="L57" s="147"/>
      <c r="M57" s="147"/>
      <c r="N57" s="147"/>
      <c r="O57" s="147">
        <v>5</v>
      </c>
      <c r="P57" s="147"/>
      <c r="Q57" s="147"/>
      <c r="R57" s="147"/>
      <c r="S57" s="147"/>
      <c r="T57" s="147">
        <v>6</v>
      </c>
      <c r="U57" s="147"/>
      <c r="V57" s="147"/>
      <c r="W57" s="147"/>
      <c r="X57" s="147"/>
      <c r="AG57" s="14"/>
      <c r="AI57" s="19"/>
      <c r="AJ57" s="14"/>
      <c r="AL57" s="14"/>
    </row>
    <row r="58" spans="1:38" ht="12.75" customHeight="1" hidden="1">
      <c r="A58" s="135" t="s">
        <v>8</v>
      </c>
      <c r="B58" s="84"/>
      <c r="C58" s="160" t="s">
        <v>73</v>
      </c>
      <c r="D58" s="161"/>
      <c r="E58" s="161"/>
      <c r="F58" s="161"/>
      <c r="G58" s="162"/>
      <c r="H58" s="63" t="s">
        <v>9</v>
      </c>
      <c r="I58" s="131" t="s">
        <v>10</v>
      </c>
      <c r="J58" s="132"/>
      <c r="K58" s="133">
        <f>K16</f>
        <v>172.66</v>
      </c>
      <c r="L58" s="133"/>
      <c r="M58" s="133"/>
      <c r="N58" s="133"/>
      <c r="O58" s="134">
        <v>1.69</v>
      </c>
      <c r="P58" s="134"/>
      <c r="Q58" s="134"/>
      <c r="R58" s="134"/>
      <c r="S58" s="134"/>
      <c r="T58" s="133">
        <f>K58*O58</f>
        <v>291.7954</v>
      </c>
      <c r="U58" s="133"/>
      <c r="V58" s="133"/>
      <c r="W58" s="133"/>
      <c r="X58" s="133"/>
      <c r="AG58" s="125">
        <f>T58+T59</f>
        <v>1656.5762446999997</v>
      </c>
      <c r="AI58" s="19"/>
      <c r="AJ58" s="127">
        <v>609.59</v>
      </c>
      <c r="AL58" s="129">
        <f>AG58/AJ58</f>
        <v>2.7175252951984117</v>
      </c>
    </row>
    <row r="59" spans="1:38" ht="12.75" customHeight="1" hidden="1">
      <c r="A59" s="85"/>
      <c r="B59" s="87"/>
      <c r="C59" s="163"/>
      <c r="D59" s="164"/>
      <c r="E59" s="164"/>
      <c r="F59" s="164"/>
      <c r="G59" s="165"/>
      <c r="H59" s="63" t="s">
        <v>11</v>
      </c>
      <c r="I59" s="131" t="s">
        <v>12</v>
      </c>
      <c r="J59" s="132"/>
      <c r="K59" s="133">
        <f>K17</f>
        <v>11772.05</v>
      </c>
      <c r="L59" s="133"/>
      <c r="M59" s="133"/>
      <c r="N59" s="133"/>
      <c r="O59" s="134">
        <f>O58*O17</f>
        <v>0.11593399999999998</v>
      </c>
      <c r="P59" s="134"/>
      <c r="Q59" s="134"/>
      <c r="R59" s="134"/>
      <c r="S59" s="134"/>
      <c r="T59" s="133">
        <f>K59*O59</f>
        <v>1364.7808446999998</v>
      </c>
      <c r="U59" s="133"/>
      <c r="V59" s="133"/>
      <c r="W59" s="133"/>
      <c r="X59" s="133"/>
      <c r="AG59" s="126"/>
      <c r="AI59" s="19"/>
      <c r="AJ59" s="128"/>
      <c r="AL59" s="130"/>
    </row>
    <row r="60" spans="1:38" ht="12.75" customHeight="1" hidden="1">
      <c r="A60" s="135" t="s">
        <v>8</v>
      </c>
      <c r="B60" s="84"/>
      <c r="C60" s="160" t="s">
        <v>74</v>
      </c>
      <c r="D60" s="161"/>
      <c r="E60" s="161"/>
      <c r="F60" s="161"/>
      <c r="G60" s="162"/>
      <c r="H60" s="63" t="s">
        <v>9</v>
      </c>
      <c r="I60" s="131" t="s">
        <v>10</v>
      </c>
      <c r="J60" s="132"/>
      <c r="K60" s="133">
        <f>K18</f>
        <v>172.66</v>
      </c>
      <c r="L60" s="133"/>
      <c r="M60" s="133"/>
      <c r="N60" s="133"/>
      <c r="O60" s="134">
        <v>1.69</v>
      </c>
      <c r="P60" s="134"/>
      <c r="Q60" s="134"/>
      <c r="R60" s="134"/>
      <c r="S60" s="134"/>
      <c r="T60" s="133">
        <f>K60*O60</f>
        <v>291.7954</v>
      </c>
      <c r="U60" s="133"/>
      <c r="V60" s="133"/>
      <c r="W60" s="133"/>
      <c r="X60" s="133"/>
      <c r="AG60" s="125">
        <f>T60+T61</f>
        <v>1584.9550924999999</v>
      </c>
      <c r="AI60" s="19"/>
      <c r="AJ60" s="127">
        <v>609.59</v>
      </c>
      <c r="AL60" s="129">
        <f>AG60/AJ60</f>
        <v>2.6000346011253463</v>
      </c>
    </row>
    <row r="61" spans="1:38" ht="12.75" customHeight="1" hidden="1">
      <c r="A61" s="85"/>
      <c r="B61" s="87"/>
      <c r="C61" s="163"/>
      <c r="D61" s="164"/>
      <c r="E61" s="164"/>
      <c r="F61" s="164"/>
      <c r="G61" s="165"/>
      <c r="H61" s="63" t="s">
        <v>11</v>
      </c>
      <c r="I61" s="131" t="s">
        <v>12</v>
      </c>
      <c r="J61" s="132"/>
      <c r="K61" s="133">
        <f>K19</f>
        <v>11772.05</v>
      </c>
      <c r="L61" s="133"/>
      <c r="M61" s="133"/>
      <c r="N61" s="133"/>
      <c r="O61" s="134">
        <f>O60*O19</f>
        <v>0.10985</v>
      </c>
      <c r="P61" s="134"/>
      <c r="Q61" s="134"/>
      <c r="R61" s="134"/>
      <c r="S61" s="134"/>
      <c r="T61" s="133">
        <f>K61*O61</f>
        <v>1293.1596925</v>
      </c>
      <c r="U61" s="133"/>
      <c r="V61" s="133"/>
      <c r="W61" s="133"/>
      <c r="X61" s="133"/>
      <c r="AG61" s="126"/>
      <c r="AI61" s="19"/>
      <c r="AJ61" s="128"/>
      <c r="AL61" s="130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2" t="s">
        <v>40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4" spans="1:35" ht="51" customHeight="1" hidden="1">
      <c r="A64" s="152" t="s">
        <v>5</v>
      </c>
      <c r="B64" s="153"/>
      <c r="C64" s="154" t="s">
        <v>26</v>
      </c>
      <c r="D64" s="155"/>
      <c r="E64" s="155"/>
      <c r="F64" s="155"/>
      <c r="G64" s="155"/>
      <c r="H64" s="156"/>
      <c r="I64" s="157" t="s">
        <v>6</v>
      </c>
      <c r="J64" s="157"/>
      <c r="K64" s="157" t="s">
        <v>27</v>
      </c>
      <c r="L64" s="157"/>
      <c r="M64" s="157"/>
      <c r="N64" s="157"/>
      <c r="O64" s="157" t="str">
        <f>+O56</f>
        <v>Объем теплоносителя, Гкал на нагрев, (м3, Гкал)</v>
      </c>
      <c r="P64" s="157"/>
      <c r="Q64" s="157"/>
      <c r="R64" s="157"/>
      <c r="S64" s="157"/>
      <c r="T64" s="157" t="s">
        <v>7</v>
      </c>
      <c r="U64" s="157"/>
      <c r="V64" s="157"/>
      <c r="W64" s="157"/>
      <c r="X64" s="157"/>
      <c r="AG64" s="14"/>
      <c r="AI64" s="19"/>
    </row>
    <row r="65" spans="1:38" ht="12.75" customHeight="1" hidden="1">
      <c r="A65" s="144">
        <v>1</v>
      </c>
      <c r="B65" s="145"/>
      <c r="C65" s="144">
        <v>2</v>
      </c>
      <c r="D65" s="146"/>
      <c r="E65" s="146"/>
      <c r="F65" s="146"/>
      <c r="G65" s="146"/>
      <c r="H65" s="145"/>
      <c r="I65" s="147">
        <v>3</v>
      </c>
      <c r="J65" s="147"/>
      <c r="K65" s="147">
        <v>4</v>
      </c>
      <c r="L65" s="147"/>
      <c r="M65" s="147"/>
      <c r="N65" s="147"/>
      <c r="O65" s="147">
        <v>5</v>
      </c>
      <c r="P65" s="147"/>
      <c r="Q65" s="147"/>
      <c r="R65" s="147"/>
      <c r="S65" s="147"/>
      <c r="T65" s="147">
        <v>6</v>
      </c>
      <c r="U65" s="147"/>
      <c r="V65" s="147"/>
      <c r="W65" s="147"/>
      <c r="X65" s="147"/>
      <c r="AG65" s="14"/>
      <c r="AI65" s="19"/>
      <c r="AJ65" s="14"/>
      <c r="AL65" s="14"/>
    </row>
    <row r="66" spans="1:38" ht="12.75" customHeight="1" hidden="1">
      <c r="A66" s="135" t="s">
        <v>8</v>
      </c>
      <c r="B66" s="84"/>
      <c r="C66" s="160" t="s">
        <v>73</v>
      </c>
      <c r="D66" s="161"/>
      <c r="E66" s="161"/>
      <c r="F66" s="161"/>
      <c r="G66" s="162"/>
      <c r="H66" s="63" t="s">
        <v>9</v>
      </c>
      <c r="I66" s="131" t="s">
        <v>10</v>
      </c>
      <c r="J66" s="132"/>
      <c r="K66" s="133">
        <f>K16</f>
        <v>172.66</v>
      </c>
      <c r="L66" s="133"/>
      <c r="M66" s="133"/>
      <c r="N66" s="133"/>
      <c r="O66" s="134">
        <v>1.24</v>
      </c>
      <c r="P66" s="134"/>
      <c r="Q66" s="134"/>
      <c r="R66" s="134"/>
      <c r="S66" s="134"/>
      <c r="T66" s="133">
        <f>K66*O66</f>
        <v>214.0984</v>
      </c>
      <c r="U66" s="133"/>
      <c r="V66" s="133"/>
      <c r="W66" s="133"/>
      <c r="X66" s="133"/>
      <c r="AG66" s="125">
        <f>T66+T67</f>
        <v>1215.4760611999998</v>
      </c>
      <c r="AI66" s="19"/>
      <c r="AJ66" s="127">
        <v>440.15</v>
      </c>
      <c r="AL66" s="129">
        <f>AG66/AJ66</f>
        <v>2.761504171759627</v>
      </c>
    </row>
    <row r="67" spans="1:38" ht="12.75" customHeight="1" hidden="1">
      <c r="A67" s="85"/>
      <c r="B67" s="87"/>
      <c r="C67" s="163"/>
      <c r="D67" s="164"/>
      <c r="E67" s="164"/>
      <c r="F67" s="164"/>
      <c r="G67" s="165"/>
      <c r="H67" s="63" t="s">
        <v>11</v>
      </c>
      <c r="I67" s="131" t="s">
        <v>12</v>
      </c>
      <c r="J67" s="132"/>
      <c r="K67" s="133">
        <f>K17</f>
        <v>11772.05</v>
      </c>
      <c r="L67" s="133"/>
      <c r="M67" s="133"/>
      <c r="N67" s="133"/>
      <c r="O67" s="134">
        <f>O66*O17</f>
        <v>0.08506399999999999</v>
      </c>
      <c r="P67" s="134"/>
      <c r="Q67" s="134"/>
      <c r="R67" s="134"/>
      <c r="S67" s="134"/>
      <c r="T67" s="133">
        <f>K67*O67</f>
        <v>1001.3776611999998</v>
      </c>
      <c r="U67" s="133"/>
      <c r="V67" s="133"/>
      <c r="W67" s="133"/>
      <c r="X67" s="133"/>
      <c r="AG67" s="126"/>
      <c r="AI67" s="19"/>
      <c r="AJ67" s="128"/>
      <c r="AL67" s="130"/>
    </row>
    <row r="68" spans="1:38" ht="12.75" customHeight="1" hidden="1">
      <c r="A68" s="135" t="s">
        <v>8</v>
      </c>
      <c r="B68" s="84"/>
      <c r="C68" s="160" t="s">
        <v>74</v>
      </c>
      <c r="D68" s="161"/>
      <c r="E68" s="161"/>
      <c r="F68" s="161"/>
      <c r="G68" s="162"/>
      <c r="H68" s="63" t="s">
        <v>9</v>
      </c>
      <c r="I68" s="131" t="s">
        <v>10</v>
      </c>
      <c r="J68" s="132"/>
      <c r="K68" s="133">
        <f>K18</f>
        <v>172.66</v>
      </c>
      <c r="L68" s="133"/>
      <c r="M68" s="133"/>
      <c r="N68" s="133"/>
      <c r="O68" s="134">
        <v>1.24</v>
      </c>
      <c r="P68" s="134"/>
      <c r="Q68" s="134"/>
      <c r="R68" s="134"/>
      <c r="S68" s="134"/>
      <c r="T68" s="133">
        <f>K68*O68</f>
        <v>214.0984</v>
      </c>
      <c r="U68" s="133"/>
      <c r="V68" s="133"/>
      <c r="W68" s="133"/>
      <c r="X68" s="133"/>
      <c r="AG68" s="125">
        <f>T68+T69</f>
        <v>1162.92563</v>
      </c>
      <c r="AI68" s="19"/>
      <c r="AJ68" s="127">
        <v>440.15</v>
      </c>
      <c r="AL68" s="129">
        <f>AG68/AJ68</f>
        <v>2.642112075428831</v>
      </c>
    </row>
    <row r="69" spans="1:38" ht="12.75" customHeight="1" hidden="1">
      <c r="A69" s="85"/>
      <c r="B69" s="87"/>
      <c r="C69" s="163"/>
      <c r="D69" s="164"/>
      <c r="E69" s="164"/>
      <c r="F69" s="164"/>
      <c r="G69" s="165"/>
      <c r="H69" s="63" t="s">
        <v>11</v>
      </c>
      <c r="I69" s="131" t="s">
        <v>12</v>
      </c>
      <c r="J69" s="132"/>
      <c r="K69" s="133">
        <f>K19</f>
        <v>11772.05</v>
      </c>
      <c r="L69" s="133"/>
      <c r="M69" s="133"/>
      <c r="N69" s="133"/>
      <c r="O69" s="134">
        <f>O68*O19</f>
        <v>0.0806</v>
      </c>
      <c r="P69" s="134"/>
      <c r="Q69" s="134"/>
      <c r="R69" s="134"/>
      <c r="S69" s="134"/>
      <c r="T69" s="133">
        <f>K69*O69</f>
        <v>948.82723</v>
      </c>
      <c r="U69" s="133"/>
      <c r="V69" s="133"/>
      <c r="W69" s="133"/>
      <c r="X69" s="133"/>
      <c r="AG69" s="126"/>
      <c r="AI69" s="19"/>
      <c r="AJ69" s="128"/>
      <c r="AL69" s="130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2" t="s">
        <v>41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</row>
    <row r="72" spans="1:35" ht="51" customHeight="1" hidden="1">
      <c r="A72" s="152" t="s">
        <v>5</v>
      </c>
      <c r="B72" s="153"/>
      <c r="C72" s="154" t="s">
        <v>26</v>
      </c>
      <c r="D72" s="155"/>
      <c r="E72" s="155"/>
      <c r="F72" s="155"/>
      <c r="G72" s="155"/>
      <c r="H72" s="156"/>
      <c r="I72" s="157" t="s">
        <v>6</v>
      </c>
      <c r="J72" s="157"/>
      <c r="K72" s="157" t="s">
        <v>27</v>
      </c>
      <c r="L72" s="157"/>
      <c r="M72" s="157"/>
      <c r="N72" s="157"/>
      <c r="O72" s="157" t="str">
        <f>+O64</f>
        <v>Объем теплоносителя, Гкал на нагрев, (м3, Гкал)</v>
      </c>
      <c r="P72" s="157"/>
      <c r="Q72" s="157"/>
      <c r="R72" s="157"/>
      <c r="S72" s="157"/>
      <c r="T72" s="157" t="s">
        <v>7</v>
      </c>
      <c r="U72" s="157"/>
      <c r="V72" s="157"/>
      <c r="W72" s="157"/>
      <c r="X72" s="157"/>
      <c r="AG72" s="14"/>
      <c r="AI72" s="19"/>
    </row>
    <row r="73" spans="1:38" ht="12.75" customHeight="1" hidden="1">
      <c r="A73" s="144">
        <v>1</v>
      </c>
      <c r="B73" s="145"/>
      <c r="C73" s="144">
        <v>2</v>
      </c>
      <c r="D73" s="146"/>
      <c r="E73" s="146"/>
      <c r="F73" s="146"/>
      <c r="G73" s="146"/>
      <c r="H73" s="145"/>
      <c r="I73" s="147">
        <v>3</v>
      </c>
      <c r="J73" s="147"/>
      <c r="K73" s="147">
        <v>4</v>
      </c>
      <c r="L73" s="147"/>
      <c r="M73" s="147"/>
      <c r="N73" s="147"/>
      <c r="O73" s="147">
        <v>5</v>
      </c>
      <c r="P73" s="147"/>
      <c r="Q73" s="147"/>
      <c r="R73" s="147"/>
      <c r="S73" s="147"/>
      <c r="T73" s="148" t="s">
        <v>70</v>
      </c>
      <c r="U73" s="149"/>
      <c r="V73" s="149"/>
      <c r="W73" s="149"/>
      <c r="X73" s="150"/>
      <c r="AG73" s="14"/>
      <c r="AI73" s="19"/>
      <c r="AJ73" s="14"/>
      <c r="AL73" s="14"/>
    </row>
    <row r="74" spans="1:38" ht="12.75" customHeight="1" hidden="1">
      <c r="A74" s="135" t="s">
        <v>8</v>
      </c>
      <c r="B74" s="84"/>
      <c r="C74" s="160" t="s">
        <v>73</v>
      </c>
      <c r="D74" s="161"/>
      <c r="E74" s="161"/>
      <c r="F74" s="161"/>
      <c r="G74" s="162"/>
      <c r="H74" s="63" t="s">
        <v>9</v>
      </c>
      <c r="I74" s="131" t="s">
        <v>10</v>
      </c>
      <c r="J74" s="132"/>
      <c r="K74" s="133">
        <f>K16</f>
        <v>172.66</v>
      </c>
      <c r="L74" s="133"/>
      <c r="M74" s="133"/>
      <c r="N74" s="133"/>
      <c r="O74" s="134">
        <v>0.77</v>
      </c>
      <c r="P74" s="134"/>
      <c r="Q74" s="134"/>
      <c r="R74" s="134"/>
      <c r="S74" s="134"/>
      <c r="T74" s="133">
        <f>K74*O74</f>
        <v>132.9482</v>
      </c>
      <c r="U74" s="133"/>
      <c r="V74" s="133"/>
      <c r="W74" s="133"/>
      <c r="X74" s="133"/>
      <c r="AG74" s="125">
        <f>T74+T75</f>
        <v>754.7714251</v>
      </c>
      <c r="AI74" s="19"/>
      <c r="AJ74" s="127">
        <v>440.15</v>
      </c>
      <c r="AL74" s="129">
        <f>AG74/AJ74</f>
        <v>1.7148050098829946</v>
      </c>
    </row>
    <row r="75" spans="1:38" ht="12.75" customHeight="1" hidden="1">
      <c r="A75" s="85"/>
      <c r="B75" s="87"/>
      <c r="C75" s="163"/>
      <c r="D75" s="164"/>
      <c r="E75" s="164"/>
      <c r="F75" s="164"/>
      <c r="G75" s="165"/>
      <c r="H75" s="63" t="s">
        <v>11</v>
      </c>
      <c r="I75" s="131" t="s">
        <v>12</v>
      </c>
      <c r="J75" s="132"/>
      <c r="K75" s="133">
        <f>K17</f>
        <v>11772.05</v>
      </c>
      <c r="L75" s="133"/>
      <c r="M75" s="133"/>
      <c r="N75" s="133"/>
      <c r="O75" s="134">
        <f>O74*O17</f>
        <v>0.052821999999999994</v>
      </c>
      <c r="P75" s="134"/>
      <c r="Q75" s="134"/>
      <c r="R75" s="134"/>
      <c r="S75" s="134"/>
      <c r="T75" s="133">
        <f>K75*O75</f>
        <v>621.8232251</v>
      </c>
      <c r="U75" s="133"/>
      <c r="V75" s="133"/>
      <c r="W75" s="133"/>
      <c r="X75" s="133"/>
      <c r="AG75" s="126"/>
      <c r="AI75" s="19"/>
      <c r="AJ75" s="128"/>
      <c r="AL75" s="130"/>
    </row>
    <row r="76" spans="1:38" ht="12.75" customHeight="1" hidden="1">
      <c r="A76" s="135" t="s">
        <v>8</v>
      </c>
      <c r="B76" s="84"/>
      <c r="C76" s="160" t="s">
        <v>74</v>
      </c>
      <c r="D76" s="161"/>
      <c r="E76" s="161"/>
      <c r="F76" s="161"/>
      <c r="G76" s="162"/>
      <c r="H76" s="63" t="s">
        <v>9</v>
      </c>
      <c r="I76" s="131" t="s">
        <v>10</v>
      </c>
      <c r="J76" s="132"/>
      <c r="K76" s="133">
        <f>K18</f>
        <v>172.66</v>
      </c>
      <c r="L76" s="133"/>
      <c r="M76" s="133"/>
      <c r="N76" s="133"/>
      <c r="O76" s="134">
        <v>0.77</v>
      </c>
      <c r="P76" s="134"/>
      <c r="Q76" s="134"/>
      <c r="R76" s="134"/>
      <c r="S76" s="134"/>
      <c r="T76" s="133">
        <f>K76*O76</f>
        <v>132.9482</v>
      </c>
      <c r="U76" s="133"/>
      <c r="V76" s="133"/>
      <c r="W76" s="133"/>
      <c r="X76" s="133"/>
      <c r="AG76" s="125">
        <f>T76+T77</f>
        <v>722.1393025000001</v>
      </c>
      <c r="AI76" s="19"/>
      <c r="AJ76" s="127">
        <v>440.15</v>
      </c>
      <c r="AL76" s="129">
        <f>AG76/AJ76</f>
        <v>1.6406663694195165</v>
      </c>
    </row>
    <row r="77" spans="1:38" ht="12.75" customHeight="1" hidden="1">
      <c r="A77" s="85"/>
      <c r="B77" s="87"/>
      <c r="C77" s="163"/>
      <c r="D77" s="164"/>
      <c r="E77" s="164"/>
      <c r="F77" s="164"/>
      <c r="G77" s="165"/>
      <c r="H77" s="63" t="s">
        <v>11</v>
      </c>
      <c r="I77" s="131" t="s">
        <v>12</v>
      </c>
      <c r="J77" s="132"/>
      <c r="K77" s="133">
        <f>K19</f>
        <v>11772.05</v>
      </c>
      <c r="L77" s="133"/>
      <c r="M77" s="133"/>
      <c r="N77" s="133"/>
      <c r="O77" s="134">
        <f>O76*O19</f>
        <v>0.050050000000000004</v>
      </c>
      <c r="P77" s="134"/>
      <c r="Q77" s="134"/>
      <c r="R77" s="134"/>
      <c r="S77" s="134"/>
      <c r="T77" s="133">
        <f>K77*O77</f>
        <v>589.1911025</v>
      </c>
      <c r="U77" s="133"/>
      <c r="V77" s="133"/>
      <c r="W77" s="133"/>
      <c r="X77" s="133"/>
      <c r="AG77" s="126"/>
      <c r="AI77" s="19"/>
      <c r="AJ77" s="128"/>
      <c r="AL77" s="130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2" t="s">
        <v>42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5" ht="51" customHeight="1" hidden="1">
      <c r="A80" s="152" t="s">
        <v>5</v>
      </c>
      <c r="B80" s="153"/>
      <c r="C80" s="154" t="s">
        <v>26</v>
      </c>
      <c r="D80" s="155"/>
      <c r="E80" s="155"/>
      <c r="F80" s="155"/>
      <c r="G80" s="155"/>
      <c r="H80" s="156"/>
      <c r="I80" s="157" t="s">
        <v>6</v>
      </c>
      <c r="J80" s="157"/>
      <c r="K80" s="157" t="s">
        <v>27</v>
      </c>
      <c r="L80" s="157"/>
      <c r="M80" s="157"/>
      <c r="N80" s="157"/>
      <c r="O80" s="157" t="str">
        <f>+O72</f>
        <v>Объем теплоносителя, Гкал на нагрев, (м3, Гкал)</v>
      </c>
      <c r="P80" s="157"/>
      <c r="Q80" s="157"/>
      <c r="R80" s="157"/>
      <c r="S80" s="157"/>
      <c r="T80" s="157" t="s">
        <v>7</v>
      </c>
      <c r="U80" s="157"/>
      <c r="V80" s="157"/>
      <c r="W80" s="157"/>
      <c r="X80" s="157"/>
      <c r="AG80" s="14"/>
      <c r="AI80" s="19"/>
    </row>
    <row r="81" spans="1:38" ht="12.75" customHeight="1" hidden="1">
      <c r="A81" s="144">
        <v>1</v>
      </c>
      <c r="B81" s="145"/>
      <c r="C81" s="144">
        <v>2</v>
      </c>
      <c r="D81" s="146"/>
      <c r="E81" s="146"/>
      <c r="F81" s="146"/>
      <c r="G81" s="146"/>
      <c r="H81" s="145"/>
      <c r="I81" s="147">
        <v>3</v>
      </c>
      <c r="J81" s="147"/>
      <c r="K81" s="147">
        <v>4</v>
      </c>
      <c r="L81" s="147"/>
      <c r="M81" s="147"/>
      <c r="N81" s="147"/>
      <c r="O81" s="147">
        <v>5</v>
      </c>
      <c r="P81" s="147"/>
      <c r="Q81" s="147"/>
      <c r="R81" s="147"/>
      <c r="S81" s="147"/>
      <c r="T81" s="147">
        <v>6</v>
      </c>
      <c r="U81" s="147"/>
      <c r="V81" s="147"/>
      <c r="W81" s="147"/>
      <c r="X81" s="147"/>
      <c r="AG81" s="14"/>
      <c r="AI81" s="19"/>
      <c r="AJ81" s="14"/>
      <c r="AL81" s="14"/>
    </row>
    <row r="82" spans="1:38" ht="12.75" customHeight="1" hidden="1">
      <c r="A82" s="135" t="s">
        <v>8</v>
      </c>
      <c r="B82" s="84"/>
      <c r="C82" s="160" t="s">
        <v>73</v>
      </c>
      <c r="D82" s="161"/>
      <c r="E82" s="161"/>
      <c r="F82" s="161"/>
      <c r="G82" s="162"/>
      <c r="H82" s="63" t="s">
        <v>9</v>
      </c>
      <c r="I82" s="131" t="s">
        <v>10</v>
      </c>
      <c r="J82" s="132"/>
      <c r="K82" s="133">
        <f>K16</f>
        <v>172.66</v>
      </c>
      <c r="L82" s="133"/>
      <c r="M82" s="133"/>
      <c r="N82" s="133"/>
      <c r="O82" s="134">
        <v>1.24</v>
      </c>
      <c r="P82" s="134"/>
      <c r="Q82" s="134"/>
      <c r="R82" s="134"/>
      <c r="S82" s="134"/>
      <c r="T82" s="133">
        <f>K82*O82</f>
        <v>214.0984</v>
      </c>
      <c r="U82" s="133"/>
      <c r="V82" s="133"/>
      <c r="W82" s="133"/>
      <c r="X82" s="133"/>
      <c r="AG82" s="125">
        <f>T82+T83</f>
        <v>1215.4760611999998</v>
      </c>
      <c r="AI82" s="19"/>
      <c r="AJ82" s="127">
        <v>155.6</v>
      </c>
      <c r="AL82" s="129">
        <f>AG82/AJ82</f>
        <v>7.811542809768636</v>
      </c>
    </row>
    <row r="83" spans="1:38" ht="12.75" customHeight="1" hidden="1">
      <c r="A83" s="85"/>
      <c r="B83" s="87"/>
      <c r="C83" s="163"/>
      <c r="D83" s="164"/>
      <c r="E83" s="164"/>
      <c r="F83" s="164"/>
      <c r="G83" s="165"/>
      <c r="H83" s="63" t="s">
        <v>11</v>
      </c>
      <c r="I83" s="131" t="s">
        <v>12</v>
      </c>
      <c r="J83" s="132"/>
      <c r="K83" s="133">
        <f>K17</f>
        <v>11772.05</v>
      </c>
      <c r="L83" s="133"/>
      <c r="M83" s="133"/>
      <c r="N83" s="133"/>
      <c r="O83" s="134">
        <f>O82*O17</f>
        <v>0.08506399999999999</v>
      </c>
      <c r="P83" s="134"/>
      <c r="Q83" s="134"/>
      <c r="R83" s="134"/>
      <c r="S83" s="134"/>
      <c r="T83" s="133">
        <f>K83*O83</f>
        <v>1001.3776611999998</v>
      </c>
      <c r="U83" s="133"/>
      <c r="V83" s="133"/>
      <c r="W83" s="133"/>
      <c r="X83" s="133"/>
      <c r="AG83" s="126"/>
      <c r="AI83" s="19"/>
      <c r="AJ83" s="128"/>
      <c r="AL83" s="130"/>
    </row>
    <row r="84" spans="1:38" ht="12.75" customHeight="1" hidden="1">
      <c r="A84" s="135" t="s">
        <v>8</v>
      </c>
      <c r="B84" s="84"/>
      <c r="C84" s="160" t="s">
        <v>74</v>
      </c>
      <c r="D84" s="161"/>
      <c r="E84" s="161"/>
      <c r="F84" s="161"/>
      <c r="G84" s="162"/>
      <c r="H84" s="63" t="s">
        <v>9</v>
      </c>
      <c r="I84" s="131" t="s">
        <v>10</v>
      </c>
      <c r="J84" s="132"/>
      <c r="K84" s="133">
        <f>K18</f>
        <v>172.66</v>
      </c>
      <c r="L84" s="133"/>
      <c r="M84" s="133"/>
      <c r="N84" s="133"/>
      <c r="O84" s="134">
        <v>1.24</v>
      </c>
      <c r="P84" s="134"/>
      <c r="Q84" s="134"/>
      <c r="R84" s="134"/>
      <c r="S84" s="134"/>
      <c r="T84" s="133">
        <f>K84*O84</f>
        <v>214.0984</v>
      </c>
      <c r="U84" s="133"/>
      <c r="V84" s="133"/>
      <c r="W84" s="133"/>
      <c r="X84" s="133"/>
      <c r="AG84" s="125">
        <f>T84+T85</f>
        <v>1162.92563</v>
      </c>
      <c r="AI84" s="19"/>
      <c r="AJ84" s="127">
        <v>155.6</v>
      </c>
      <c r="AL84" s="129">
        <f>AG84/AJ84</f>
        <v>7.473815102827763</v>
      </c>
    </row>
    <row r="85" spans="1:38" ht="12.75" customHeight="1" hidden="1">
      <c r="A85" s="85"/>
      <c r="B85" s="87"/>
      <c r="C85" s="163"/>
      <c r="D85" s="164"/>
      <c r="E85" s="164"/>
      <c r="F85" s="164"/>
      <c r="G85" s="165"/>
      <c r="H85" s="63" t="s">
        <v>11</v>
      </c>
      <c r="I85" s="131" t="s">
        <v>12</v>
      </c>
      <c r="J85" s="132"/>
      <c r="K85" s="133">
        <f>K19</f>
        <v>11772.05</v>
      </c>
      <c r="L85" s="133"/>
      <c r="M85" s="133"/>
      <c r="N85" s="133"/>
      <c r="O85" s="134">
        <f>O84*O19</f>
        <v>0.0806</v>
      </c>
      <c r="P85" s="134"/>
      <c r="Q85" s="134"/>
      <c r="R85" s="134"/>
      <c r="S85" s="134"/>
      <c r="T85" s="133">
        <f>K85*O85</f>
        <v>948.82723</v>
      </c>
      <c r="U85" s="133"/>
      <c r="V85" s="133"/>
      <c r="W85" s="133"/>
      <c r="X85" s="133"/>
      <c r="AG85" s="126"/>
      <c r="AI85" s="19"/>
      <c r="AJ85" s="128"/>
      <c r="AL85" s="130"/>
    </row>
    <row r="86" spans="4:35" ht="12.75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2" t="s">
        <v>43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</row>
    <row r="88" spans="1:35" ht="51" customHeight="1" hidden="1">
      <c r="A88" s="152" t="s">
        <v>5</v>
      </c>
      <c r="B88" s="153"/>
      <c r="C88" s="154" t="s">
        <v>26</v>
      </c>
      <c r="D88" s="155"/>
      <c r="E88" s="155"/>
      <c r="F88" s="155"/>
      <c r="G88" s="155"/>
      <c r="H88" s="156"/>
      <c r="I88" s="157" t="s">
        <v>6</v>
      </c>
      <c r="J88" s="157"/>
      <c r="K88" s="157" t="s">
        <v>27</v>
      </c>
      <c r="L88" s="157"/>
      <c r="M88" s="157"/>
      <c r="N88" s="157"/>
      <c r="O88" s="157" t="str">
        <f>+O80</f>
        <v>Объем теплоносителя, Гкал на нагрев, (м3, Гкал)</v>
      </c>
      <c r="P88" s="157"/>
      <c r="Q88" s="157"/>
      <c r="R88" s="157"/>
      <c r="S88" s="157"/>
      <c r="T88" s="157" t="s">
        <v>7</v>
      </c>
      <c r="U88" s="157"/>
      <c r="V88" s="157"/>
      <c r="W88" s="157"/>
      <c r="X88" s="157"/>
      <c r="AG88" s="14"/>
      <c r="AI88" s="19"/>
    </row>
    <row r="89" spans="1:38" ht="12.75" customHeight="1" hidden="1">
      <c r="A89" s="144">
        <v>1</v>
      </c>
      <c r="B89" s="145"/>
      <c r="C89" s="144">
        <v>2</v>
      </c>
      <c r="D89" s="146"/>
      <c r="E89" s="146"/>
      <c r="F89" s="146"/>
      <c r="G89" s="146"/>
      <c r="H89" s="145"/>
      <c r="I89" s="147">
        <v>3</v>
      </c>
      <c r="J89" s="147"/>
      <c r="K89" s="147">
        <v>4</v>
      </c>
      <c r="L89" s="147"/>
      <c r="M89" s="147"/>
      <c r="N89" s="147"/>
      <c r="O89" s="147">
        <v>5</v>
      </c>
      <c r="P89" s="147"/>
      <c r="Q89" s="147"/>
      <c r="R89" s="147"/>
      <c r="S89" s="147"/>
      <c r="T89" s="147">
        <v>6</v>
      </c>
      <c r="U89" s="147"/>
      <c r="V89" s="147"/>
      <c r="W89" s="147"/>
      <c r="X89" s="147"/>
      <c r="AG89" s="14"/>
      <c r="AI89" s="19"/>
      <c r="AJ89" s="14"/>
      <c r="AL89" s="14"/>
    </row>
    <row r="90" spans="1:38" ht="12.75" customHeight="1">
      <c r="A90" s="135" t="s">
        <v>8</v>
      </c>
      <c r="B90" s="84"/>
      <c r="C90" s="160" t="s">
        <v>73</v>
      </c>
      <c r="D90" s="161"/>
      <c r="E90" s="161"/>
      <c r="F90" s="161"/>
      <c r="G90" s="162"/>
      <c r="H90" s="63" t="s">
        <v>9</v>
      </c>
      <c r="I90" s="131" t="s">
        <v>10</v>
      </c>
      <c r="J90" s="132"/>
      <c r="K90" s="133">
        <f>K16</f>
        <v>172.66</v>
      </c>
      <c r="L90" s="133"/>
      <c r="M90" s="133"/>
      <c r="N90" s="133"/>
      <c r="O90" s="134">
        <v>0.55</v>
      </c>
      <c r="P90" s="134"/>
      <c r="Q90" s="134"/>
      <c r="R90" s="134"/>
      <c r="S90" s="134"/>
      <c r="T90" s="133">
        <f>K90*O90</f>
        <v>94.96300000000001</v>
      </c>
      <c r="U90" s="133"/>
      <c r="V90" s="133"/>
      <c r="W90" s="133"/>
      <c r="X90" s="133"/>
      <c r="AG90" s="125">
        <f>T90+T91</f>
        <v>539.1224464999999</v>
      </c>
      <c r="AI90" s="19"/>
      <c r="AJ90" s="127">
        <v>155.6</v>
      </c>
      <c r="AL90" s="129">
        <f>AG90/AJ90</f>
        <v>3.4647972140102823</v>
      </c>
    </row>
    <row r="91" spans="1:38" ht="12.75" customHeight="1">
      <c r="A91" s="85"/>
      <c r="B91" s="87"/>
      <c r="C91" s="163"/>
      <c r="D91" s="164"/>
      <c r="E91" s="164"/>
      <c r="F91" s="164"/>
      <c r="G91" s="165"/>
      <c r="H91" s="63" t="s">
        <v>11</v>
      </c>
      <c r="I91" s="131" t="s">
        <v>12</v>
      </c>
      <c r="J91" s="132"/>
      <c r="K91" s="133">
        <f>K17</f>
        <v>11772.05</v>
      </c>
      <c r="L91" s="133"/>
      <c r="M91" s="133"/>
      <c r="N91" s="133"/>
      <c r="O91" s="134">
        <f>O90*O17</f>
        <v>0.03773</v>
      </c>
      <c r="P91" s="134"/>
      <c r="Q91" s="134"/>
      <c r="R91" s="134"/>
      <c r="S91" s="134"/>
      <c r="T91" s="133">
        <f>K91*O91</f>
        <v>444.15944649999994</v>
      </c>
      <c r="U91" s="133"/>
      <c r="V91" s="133"/>
      <c r="W91" s="133"/>
      <c r="X91" s="133"/>
      <c r="AG91" s="126"/>
      <c r="AI91" s="19"/>
      <c r="AJ91" s="128"/>
      <c r="AL91" s="130"/>
    </row>
    <row r="92" spans="1:38" ht="12.75" customHeight="1">
      <c r="A92" s="135" t="s">
        <v>8</v>
      </c>
      <c r="B92" s="84"/>
      <c r="C92" s="160" t="s">
        <v>74</v>
      </c>
      <c r="D92" s="161"/>
      <c r="E92" s="161"/>
      <c r="F92" s="161"/>
      <c r="G92" s="162"/>
      <c r="H92" s="63" t="s">
        <v>9</v>
      </c>
      <c r="I92" s="131" t="s">
        <v>10</v>
      </c>
      <c r="J92" s="132"/>
      <c r="K92" s="133">
        <f>K18</f>
        <v>172.66</v>
      </c>
      <c r="L92" s="133"/>
      <c r="M92" s="133"/>
      <c r="N92" s="133"/>
      <c r="O92" s="134">
        <v>0.55</v>
      </c>
      <c r="P92" s="134"/>
      <c r="Q92" s="134"/>
      <c r="R92" s="134"/>
      <c r="S92" s="134"/>
      <c r="T92" s="133">
        <f>K92*O92</f>
        <v>94.96300000000001</v>
      </c>
      <c r="U92" s="133"/>
      <c r="V92" s="133"/>
      <c r="W92" s="133"/>
      <c r="X92" s="133"/>
      <c r="AG92" s="125">
        <f>T92+T93</f>
        <v>515.8137875</v>
      </c>
      <c r="AI92" s="19"/>
      <c r="AJ92" s="127">
        <v>155.6</v>
      </c>
      <c r="AL92" s="129">
        <f>AG92/AJ92</f>
        <v>3.314998634318766</v>
      </c>
    </row>
    <row r="93" spans="1:38" ht="12.75" customHeight="1">
      <c r="A93" s="85"/>
      <c r="B93" s="87"/>
      <c r="C93" s="163"/>
      <c r="D93" s="164"/>
      <c r="E93" s="164"/>
      <c r="F93" s="164"/>
      <c r="G93" s="165"/>
      <c r="H93" s="63" t="s">
        <v>11</v>
      </c>
      <c r="I93" s="131" t="s">
        <v>12</v>
      </c>
      <c r="J93" s="132"/>
      <c r="K93" s="133">
        <f>K19</f>
        <v>11772.05</v>
      </c>
      <c r="L93" s="133"/>
      <c r="M93" s="133"/>
      <c r="N93" s="133"/>
      <c r="O93" s="134">
        <f>O92*O19</f>
        <v>0.035750000000000004</v>
      </c>
      <c r="P93" s="134"/>
      <c r="Q93" s="134"/>
      <c r="R93" s="134"/>
      <c r="S93" s="134"/>
      <c r="T93" s="133">
        <f>K93*O93</f>
        <v>420.8507875</v>
      </c>
      <c r="U93" s="133"/>
      <c r="V93" s="133"/>
      <c r="W93" s="133"/>
      <c r="X93" s="133"/>
      <c r="AG93" s="126"/>
      <c r="AI93" s="19"/>
      <c r="AJ93" s="128"/>
      <c r="AL93" s="130"/>
    </row>
    <row r="94" spans="4:35" ht="0" customHeight="1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2" t="s">
        <v>44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</row>
    <row r="96" spans="1:35" ht="51" customHeight="1" hidden="1">
      <c r="A96" s="152" t="s">
        <v>5</v>
      </c>
      <c r="B96" s="153"/>
      <c r="C96" s="154" t="s">
        <v>26</v>
      </c>
      <c r="D96" s="155"/>
      <c r="E96" s="155"/>
      <c r="F96" s="155"/>
      <c r="G96" s="155"/>
      <c r="H96" s="156"/>
      <c r="I96" s="157" t="s">
        <v>6</v>
      </c>
      <c r="J96" s="157"/>
      <c r="K96" s="157" t="s">
        <v>27</v>
      </c>
      <c r="L96" s="157"/>
      <c r="M96" s="157"/>
      <c r="N96" s="157"/>
      <c r="O96" s="157" t="str">
        <f>+O88</f>
        <v>Объем теплоносителя, Гкал на нагрев, (м3, Гкал)</v>
      </c>
      <c r="P96" s="157"/>
      <c r="Q96" s="157"/>
      <c r="R96" s="157"/>
      <c r="S96" s="157"/>
      <c r="T96" s="157" t="s">
        <v>7</v>
      </c>
      <c r="U96" s="157"/>
      <c r="V96" s="157"/>
      <c r="W96" s="157"/>
      <c r="X96" s="157"/>
      <c r="AG96" s="14"/>
      <c r="AI96" s="19"/>
    </row>
    <row r="97" spans="1:38" ht="12.75" customHeight="1" hidden="1">
      <c r="A97" s="144">
        <v>1</v>
      </c>
      <c r="B97" s="145"/>
      <c r="C97" s="144">
        <v>2</v>
      </c>
      <c r="D97" s="146"/>
      <c r="E97" s="146"/>
      <c r="F97" s="146"/>
      <c r="G97" s="146"/>
      <c r="H97" s="145"/>
      <c r="I97" s="147">
        <v>3</v>
      </c>
      <c r="J97" s="147"/>
      <c r="K97" s="147">
        <v>4</v>
      </c>
      <c r="L97" s="147"/>
      <c r="M97" s="147"/>
      <c r="N97" s="147"/>
      <c r="O97" s="147">
        <v>5</v>
      </c>
      <c r="P97" s="147"/>
      <c r="Q97" s="147"/>
      <c r="R97" s="147"/>
      <c r="S97" s="147"/>
      <c r="T97" s="147">
        <v>6</v>
      </c>
      <c r="U97" s="147"/>
      <c r="V97" s="147"/>
      <c r="W97" s="147"/>
      <c r="X97" s="147"/>
      <c r="AG97" s="14"/>
      <c r="AI97" s="19"/>
      <c r="AJ97" s="14"/>
      <c r="AL97" s="14"/>
    </row>
    <row r="98" spans="1:38" ht="12.75" hidden="1">
      <c r="A98" s="135" t="s">
        <v>8</v>
      </c>
      <c r="B98" s="84"/>
      <c r="C98" s="158" t="s">
        <v>9</v>
      </c>
      <c r="D98" s="158"/>
      <c r="E98" s="158"/>
      <c r="F98" s="158"/>
      <c r="G98" s="158"/>
      <c r="H98" s="158"/>
      <c r="I98" s="131" t="s">
        <v>10</v>
      </c>
      <c r="J98" s="132"/>
      <c r="K98" s="133">
        <f>K16</f>
        <v>172.66</v>
      </c>
      <c r="L98" s="133"/>
      <c r="M98" s="133"/>
      <c r="N98" s="133"/>
      <c r="O98" s="134">
        <v>1.91</v>
      </c>
      <c r="P98" s="134"/>
      <c r="Q98" s="134"/>
      <c r="R98" s="134"/>
      <c r="S98" s="134"/>
      <c r="T98" s="133">
        <f>K98*O98</f>
        <v>329.7806</v>
      </c>
      <c r="U98" s="133"/>
      <c r="V98" s="133"/>
      <c r="W98" s="133"/>
      <c r="X98" s="133"/>
      <c r="AG98" s="125">
        <f>T98+T99</f>
        <v>1872.2252232999997</v>
      </c>
      <c r="AI98" s="19"/>
      <c r="AJ98" s="127">
        <v>375.04</v>
      </c>
      <c r="AL98" s="129">
        <f>AG98/AJ98</f>
        <v>4.99206810820179</v>
      </c>
    </row>
    <row r="99" spans="1:38" ht="12.75" hidden="1">
      <c r="A99" s="85"/>
      <c r="B99" s="87"/>
      <c r="C99" s="158" t="s">
        <v>11</v>
      </c>
      <c r="D99" s="158"/>
      <c r="E99" s="158"/>
      <c r="F99" s="158"/>
      <c r="G99" s="158"/>
      <c r="H99" s="158"/>
      <c r="I99" s="131" t="s">
        <v>12</v>
      </c>
      <c r="J99" s="132"/>
      <c r="K99" s="133">
        <f>K17</f>
        <v>11772.05</v>
      </c>
      <c r="L99" s="133"/>
      <c r="M99" s="133"/>
      <c r="N99" s="133"/>
      <c r="O99" s="159">
        <f>O98*O17</f>
        <v>0.13102599999999998</v>
      </c>
      <c r="P99" s="159"/>
      <c r="Q99" s="159"/>
      <c r="R99" s="159"/>
      <c r="S99" s="159"/>
      <c r="T99" s="133">
        <f>K99*O99</f>
        <v>1542.4446232999996</v>
      </c>
      <c r="U99" s="133"/>
      <c r="V99" s="133"/>
      <c r="W99" s="133"/>
      <c r="X99" s="133"/>
      <c r="AG99" s="126"/>
      <c r="AI99" s="19"/>
      <c r="AJ99" s="128"/>
      <c r="AL99" s="130"/>
    </row>
    <row r="100" spans="4:35" ht="12.75" hidden="1">
      <c r="D100" s="59"/>
      <c r="E100" s="59"/>
      <c r="F100" s="59"/>
      <c r="G100" s="59"/>
      <c r="H100" s="59"/>
      <c r="I100" s="59"/>
      <c r="J100" s="59"/>
      <c r="AG100" s="14"/>
      <c r="AI100" s="19"/>
    </row>
    <row r="101" spans="4:35" ht="12.75" hidden="1">
      <c r="D101" s="59"/>
      <c r="E101" s="59"/>
      <c r="F101" s="59"/>
      <c r="G101" s="59"/>
      <c r="H101" s="59"/>
      <c r="I101" s="59"/>
      <c r="J101" s="59"/>
      <c r="AG101" s="14"/>
      <c r="AI101" s="19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.75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1" t="s">
        <v>88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64"/>
      <c r="AG104" s="64"/>
      <c r="AH104"/>
      <c r="AI104" s="18"/>
    </row>
    <row r="105" spans="1:33" s="20" customFormat="1" ht="39" customHeight="1">
      <c r="A105" s="142" t="s">
        <v>36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26"/>
      <c r="AG105" s="26"/>
    </row>
    <row r="106" spans="1:35" ht="51" customHeight="1">
      <c r="A106" s="152" t="s">
        <v>5</v>
      </c>
      <c r="B106" s="153"/>
      <c r="C106" s="154" t="s">
        <v>26</v>
      </c>
      <c r="D106" s="155"/>
      <c r="E106" s="155"/>
      <c r="F106" s="155"/>
      <c r="G106" s="155"/>
      <c r="H106" s="156"/>
      <c r="I106" s="157" t="s">
        <v>6</v>
      </c>
      <c r="J106" s="157"/>
      <c r="K106" s="157" t="s">
        <v>27</v>
      </c>
      <c r="L106" s="157"/>
      <c r="M106" s="157"/>
      <c r="N106" s="157"/>
      <c r="O106" s="157" t="s">
        <v>87</v>
      </c>
      <c r="P106" s="157"/>
      <c r="Q106" s="157"/>
      <c r="R106" s="157"/>
      <c r="S106" s="157"/>
      <c r="T106" s="157" t="s">
        <v>7</v>
      </c>
      <c r="U106" s="157"/>
      <c r="V106" s="157"/>
      <c r="W106" s="157"/>
      <c r="X106" s="157"/>
      <c r="AG106" s="14"/>
      <c r="AI106" s="19"/>
    </row>
    <row r="107" spans="1:38" ht="12.75" customHeight="1">
      <c r="A107" s="144">
        <v>1</v>
      </c>
      <c r="B107" s="145"/>
      <c r="C107" s="144">
        <v>2</v>
      </c>
      <c r="D107" s="146"/>
      <c r="E107" s="146"/>
      <c r="F107" s="146"/>
      <c r="G107" s="146"/>
      <c r="H107" s="145"/>
      <c r="I107" s="147">
        <v>3</v>
      </c>
      <c r="J107" s="147"/>
      <c r="K107" s="147">
        <v>4</v>
      </c>
      <c r="L107" s="147"/>
      <c r="M107" s="147"/>
      <c r="N107" s="147"/>
      <c r="O107" s="147">
        <v>5</v>
      </c>
      <c r="P107" s="147"/>
      <c r="Q107" s="147"/>
      <c r="R107" s="147"/>
      <c r="S107" s="147"/>
      <c r="T107" s="148" t="s">
        <v>70</v>
      </c>
      <c r="U107" s="149"/>
      <c r="V107" s="149"/>
      <c r="W107" s="149"/>
      <c r="X107" s="150"/>
      <c r="AG107" s="14"/>
      <c r="AI107" s="19"/>
      <c r="AJ107" s="14"/>
      <c r="AL107" s="14"/>
    </row>
    <row r="108" spans="1:38" ht="12.75" customHeight="1">
      <c r="A108" s="135" t="s">
        <v>8</v>
      </c>
      <c r="B108" s="84"/>
      <c r="C108" s="136" t="s">
        <v>89</v>
      </c>
      <c r="D108" s="137"/>
      <c r="E108" s="137"/>
      <c r="F108" s="137"/>
      <c r="G108" s="138"/>
      <c r="H108" s="63" t="s">
        <v>9</v>
      </c>
      <c r="I108" s="131" t="s">
        <v>10</v>
      </c>
      <c r="J108" s="132"/>
      <c r="K108" s="133">
        <f>+K34</f>
        <v>172.66</v>
      </c>
      <c r="L108" s="133"/>
      <c r="M108" s="133"/>
      <c r="N108" s="133"/>
      <c r="O108" s="134">
        <f>+O34*2</f>
        <v>6.48</v>
      </c>
      <c r="P108" s="134"/>
      <c r="Q108" s="134"/>
      <c r="R108" s="134"/>
      <c r="S108" s="134"/>
      <c r="T108" s="133">
        <f>K108*O108</f>
        <v>1118.8368</v>
      </c>
      <c r="U108" s="133"/>
      <c r="V108" s="133"/>
      <c r="W108" s="133"/>
      <c r="X108" s="133"/>
      <c r="AG108" s="125">
        <f>T108+T109</f>
        <v>6351.842642399999</v>
      </c>
      <c r="AI108" s="19"/>
      <c r="AJ108" s="127">
        <v>844.99</v>
      </c>
      <c r="AL108" s="129">
        <f>AG108/AJ108</f>
        <v>7.517062500621308</v>
      </c>
    </row>
    <row r="109" spans="1:38" ht="12.75" customHeight="1">
      <c r="A109" s="85"/>
      <c r="B109" s="87"/>
      <c r="C109" s="139"/>
      <c r="D109" s="140"/>
      <c r="E109" s="140"/>
      <c r="F109" s="140"/>
      <c r="G109" s="141"/>
      <c r="H109" s="63" t="s">
        <v>11</v>
      </c>
      <c r="I109" s="131" t="s">
        <v>12</v>
      </c>
      <c r="J109" s="132"/>
      <c r="K109" s="133">
        <f>+K35</f>
        <v>11772.05</v>
      </c>
      <c r="L109" s="133"/>
      <c r="M109" s="133"/>
      <c r="N109" s="133"/>
      <c r="O109" s="134">
        <f>O108*O$17</f>
        <v>0.444528</v>
      </c>
      <c r="P109" s="134"/>
      <c r="Q109" s="134"/>
      <c r="R109" s="134"/>
      <c r="S109" s="134"/>
      <c r="T109" s="133">
        <f>K109*O109</f>
        <v>5233.005842399999</v>
      </c>
      <c r="U109" s="133"/>
      <c r="V109" s="133"/>
      <c r="W109" s="133"/>
      <c r="X109" s="133"/>
      <c r="AG109" s="126"/>
      <c r="AI109" s="19"/>
      <c r="AJ109" s="128"/>
      <c r="AL109" s="130"/>
    </row>
    <row r="110" spans="1:38" ht="12.75" customHeight="1">
      <c r="A110" s="135" t="s">
        <v>8</v>
      </c>
      <c r="B110" s="84"/>
      <c r="C110" s="136" t="s">
        <v>74</v>
      </c>
      <c r="D110" s="137"/>
      <c r="E110" s="137"/>
      <c r="F110" s="137"/>
      <c r="G110" s="138"/>
      <c r="H110" s="63" t="s">
        <v>9</v>
      </c>
      <c r="I110" s="131" t="s">
        <v>10</v>
      </c>
      <c r="J110" s="132"/>
      <c r="K110" s="133">
        <f>+K108</f>
        <v>172.66</v>
      </c>
      <c r="L110" s="133"/>
      <c r="M110" s="133"/>
      <c r="N110" s="133"/>
      <c r="O110" s="134">
        <f>+O108</f>
        <v>6.48</v>
      </c>
      <c r="P110" s="134"/>
      <c r="Q110" s="134"/>
      <c r="R110" s="134"/>
      <c r="S110" s="134"/>
      <c r="T110" s="133">
        <f>K110*O110</f>
        <v>1118.8368</v>
      </c>
      <c r="U110" s="133"/>
      <c r="V110" s="133"/>
      <c r="W110" s="133"/>
      <c r="X110" s="133"/>
      <c r="AG110" s="125">
        <f>T110+T111</f>
        <v>6077.22426</v>
      </c>
      <c r="AI110" s="19"/>
      <c r="AJ110" s="127">
        <v>844.99</v>
      </c>
      <c r="AL110" s="129">
        <f>AG110/AJ110</f>
        <v>7.192066485993917</v>
      </c>
    </row>
    <row r="111" spans="1:38" ht="12.75" customHeight="1">
      <c r="A111" s="85"/>
      <c r="B111" s="87"/>
      <c r="C111" s="139"/>
      <c r="D111" s="140"/>
      <c r="E111" s="140"/>
      <c r="F111" s="140"/>
      <c r="G111" s="141"/>
      <c r="H111" s="63" t="s">
        <v>11</v>
      </c>
      <c r="I111" s="131" t="s">
        <v>12</v>
      </c>
      <c r="J111" s="132"/>
      <c r="K111" s="133">
        <f>+K109</f>
        <v>11772.05</v>
      </c>
      <c r="L111" s="133"/>
      <c r="M111" s="133"/>
      <c r="N111" s="133"/>
      <c r="O111" s="134">
        <f>O110*O$19</f>
        <v>0.4212</v>
      </c>
      <c r="P111" s="134"/>
      <c r="Q111" s="134"/>
      <c r="R111" s="134"/>
      <c r="S111" s="134"/>
      <c r="T111" s="133">
        <f>K111*O111</f>
        <v>4958.38746</v>
      </c>
      <c r="U111" s="133"/>
      <c r="V111" s="133"/>
      <c r="W111" s="133"/>
      <c r="X111" s="133"/>
      <c r="AG111" s="126"/>
      <c r="AI111" s="19"/>
      <c r="AJ111" s="128"/>
      <c r="AL111" s="130"/>
    </row>
    <row r="112" spans="1:33" s="20" customFormat="1" ht="30" customHeight="1">
      <c r="A112" s="142" t="s">
        <v>38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</row>
    <row r="113" spans="1:38" ht="12.75" customHeight="1">
      <c r="A113" s="135" t="s">
        <v>8</v>
      </c>
      <c r="B113" s="84"/>
      <c r="C113" s="136" t="s">
        <v>89</v>
      </c>
      <c r="D113" s="137"/>
      <c r="E113" s="137"/>
      <c r="F113" s="137"/>
      <c r="G113" s="138"/>
      <c r="H113" s="63" t="s">
        <v>9</v>
      </c>
      <c r="I113" s="131" t="s">
        <v>10</v>
      </c>
      <c r="J113" s="132"/>
      <c r="K113" s="133">
        <f>+K108</f>
        <v>172.66</v>
      </c>
      <c r="L113" s="133"/>
      <c r="M113" s="133"/>
      <c r="N113" s="133"/>
      <c r="O113" s="134">
        <f>+O50*2</f>
        <v>5.26</v>
      </c>
      <c r="P113" s="134"/>
      <c r="Q113" s="134"/>
      <c r="R113" s="134"/>
      <c r="S113" s="134"/>
      <c r="T113" s="133">
        <f>K113*O113</f>
        <v>908.1916</v>
      </c>
      <c r="U113" s="133"/>
      <c r="V113" s="133"/>
      <c r="W113" s="133"/>
      <c r="X113" s="133"/>
      <c r="AG113" s="125">
        <f>T113+T114</f>
        <v>5155.971033799999</v>
      </c>
      <c r="AI113" s="19"/>
      <c r="AJ113" s="127">
        <v>844.99</v>
      </c>
      <c r="AL113" s="129">
        <f>AG113/AJ113</f>
        <v>6.1018130792080365</v>
      </c>
    </row>
    <row r="114" spans="1:38" ht="12.75" customHeight="1">
      <c r="A114" s="85"/>
      <c r="B114" s="87"/>
      <c r="C114" s="139"/>
      <c r="D114" s="140"/>
      <c r="E114" s="140"/>
      <c r="F114" s="140"/>
      <c r="G114" s="141"/>
      <c r="H114" s="63" t="s">
        <v>11</v>
      </c>
      <c r="I114" s="131" t="s">
        <v>12</v>
      </c>
      <c r="J114" s="132"/>
      <c r="K114" s="133">
        <f>+K109</f>
        <v>11772.05</v>
      </c>
      <c r="L114" s="133"/>
      <c r="M114" s="133"/>
      <c r="N114" s="133"/>
      <c r="O114" s="134">
        <f>O113*O$17</f>
        <v>0.36083599999999993</v>
      </c>
      <c r="P114" s="134"/>
      <c r="Q114" s="134"/>
      <c r="R114" s="134"/>
      <c r="S114" s="134"/>
      <c r="T114" s="133">
        <f>K114*O114</f>
        <v>4247.7794337999985</v>
      </c>
      <c r="U114" s="133"/>
      <c r="V114" s="133"/>
      <c r="W114" s="133"/>
      <c r="X114" s="133"/>
      <c r="AG114" s="126"/>
      <c r="AI114" s="19"/>
      <c r="AJ114" s="128"/>
      <c r="AL114" s="130"/>
    </row>
    <row r="115" spans="1:38" ht="12.75" customHeight="1">
      <c r="A115" s="135" t="s">
        <v>8</v>
      </c>
      <c r="B115" s="84"/>
      <c r="C115" s="136" t="s">
        <v>74</v>
      </c>
      <c r="D115" s="137"/>
      <c r="E115" s="137"/>
      <c r="F115" s="137"/>
      <c r="G115" s="138"/>
      <c r="H115" s="63" t="s">
        <v>9</v>
      </c>
      <c r="I115" s="131" t="s">
        <v>10</v>
      </c>
      <c r="J115" s="132"/>
      <c r="K115" s="133">
        <f>+K110</f>
        <v>172.66</v>
      </c>
      <c r="L115" s="133"/>
      <c r="M115" s="133"/>
      <c r="N115" s="133"/>
      <c r="O115" s="134">
        <f>+O113</f>
        <v>5.26</v>
      </c>
      <c r="P115" s="134"/>
      <c r="Q115" s="134"/>
      <c r="R115" s="134"/>
      <c r="S115" s="134"/>
      <c r="T115" s="133">
        <f>K115*O115</f>
        <v>908.1916</v>
      </c>
      <c r="U115" s="133"/>
      <c r="V115" s="133"/>
      <c r="W115" s="133"/>
      <c r="X115" s="133"/>
      <c r="AG115" s="125">
        <f>T115+T116</f>
        <v>4933.055495</v>
      </c>
      <c r="AI115" s="19"/>
      <c r="AJ115" s="127">
        <v>844.99</v>
      </c>
      <c r="AL115" s="129">
        <f>AG115/AJ115</f>
        <v>5.838004585853087</v>
      </c>
    </row>
    <row r="116" spans="1:38" ht="12.75" customHeight="1">
      <c r="A116" s="85"/>
      <c r="B116" s="87"/>
      <c r="C116" s="139"/>
      <c r="D116" s="140"/>
      <c r="E116" s="140"/>
      <c r="F116" s="140"/>
      <c r="G116" s="141"/>
      <c r="H116" s="63" t="s">
        <v>11</v>
      </c>
      <c r="I116" s="131" t="s">
        <v>12</v>
      </c>
      <c r="J116" s="132"/>
      <c r="K116" s="133">
        <f>+K111</f>
        <v>11772.05</v>
      </c>
      <c r="L116" s="133"/>
      <c r="M116" s="133"/>
      <c r="N116" s="133"/>
      <c r="O116" s="134">
        <f>O115*O$19</f>
        <v>0.3419</v>
      </c>
      <c r="P116" s="134"/>
      <c r="Q116" s="134"/>
      <c r="R116" s="134"/>
      <c r="S116" s="134"/>
      <c r="T116" s="133">
        <f>K116*O116</f>
        <v>4024.8638949999995</v>
      </c>
      <c r="U116" s="133"/>
      <c r="V116" s="133"/>
      <c r="W116" s="133"/>
      <c r="X116" s="133"/>
      <c r="AG116" s="126"/>
      <c r="AI116" s="19"/>
      <c r="AJ116" s="128"/>
      <c r="AL116" s="130"/>
    </row>
    <row r="117" spans="1:39" ht="25.5" customHeight="1">
      <c r="A117" s="142" t="s">
        <v>43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9"/>
      <c r="AL117" s="30" t="s">
        <v>90</v>
      </c>
      <c r="AM117" s="25" t="s">
        <v>91</v>
      </c>
    </row>
    <row r="118" spans="1:38" ht="12.75" customHeight="1">
      <c r="A118" s="135" t="s">
        <v>8</v>
      </c>
      <c r="B118" s="84"/>
      <c r="C118" s="136" t="s">
        <v>89</v>
      </c>
      <c r="D118" s="137"/>
      <c r="E118" s="137"/>
      <c r="F118" s="137"/>
      <c r="G118" s="138"/>
      <c r="H118" s="63" t="s">
        <v>9</v>
      </c>
      <c r="I118" s="131" t="s">
        <v>10</v>
      </c>
      <c r="J118" s="132"/>
      <c r="K118" s="133">
        <f>+K113</f>
        <v>172.66</v>
      </c>
      <c r="L118" s="133"/>
      <c r="M118" s="133"/>
      <c r="N118" s="133"/>
      <c r="O118" s="143">
        <f>+O90*2</f>
        <v>1.1</v>
      </c>
      <c r="P118" s="143"/>
      <c r="Q118" s="143"/>
      <c r="R118" s="143"/>
      <c r="S118" s="143"/>
      <c r="T118" s="133">
        <f>K118*O118</f>
        <v>189.92600000000002</v>
      </c>
      <c r="U118" s="133"/>
      <c r="V118" s="133"/>
      <c r="W118" s="133"/>
      <c r="X118" s="133"/>
      <c r="AG118" s="125">
        <f>T118+T119</f>
        <v>1078.2448929999998</v>
      </c>
      <c r="AI118" s="19"/>
      <c r="AJ118" s="127">
        <v>844.99</v>
      </c>
      <c r="AL118" s="129">
        <f>AG118/AJ118</f>
        <v>1.276044560290654</v>
      </c>
    </row>
    <row r="119" spans="1:38" ht="12.75" customHeight="1">
      <c r="A119" s="85"/>
      <c r="B119" s="87"/>
      <c r="C119" s="139"/>
      <c r="D119" s="140"/>
      <c r="E119" s="140"/>
      <c r="F119" s="140"/>
      <c r="G119" s="141"/>
      <c r="H119" s="63" t="s">
        <v>11</v>
      </c>
      <c r="I119" s="131" t="s">
        <v>12</v>
      </c>
      <c r="J119" s="132"/>
      <c r="K119" s="133">
        <f>+K114</f>
        <v>11772.05</v>
      </c>
      <c r="L119" s="133"/>
      <c r="M119" s="133"/>
      <c r="N119" s="133"/>
      <c r="O119" s="134">
        <f>O118*O$17</f>
        <v>0.07546</v>
      </c>
      <c r="P119" s="134"/>
      <c r="Q119" s="134"/>
      <c r="R119" s="134"/>
      <c r="S119" s="134"/>
      <c r="T119" s="133">
        <f>K119*O119</f>
        <v>888.3188929999999</v>
      </c>
      <c r="U119" s="133"/>
      <c r="V119" s="133"/>
      <c r="W119" s="133"/>
      <c r="X119" s="133"/>
      <c r="AG119" s="126"/>
      <c r="AI119" s="19"/>
      <c r="AJ119" s="128"/>
      <c r="AL119" s="130"/>
    </row>
    <row r="120" spans="1:38" ht="12.75" customHeight="1">
      <c r="A120" s="135" t="s">
        <v>8</v>
      </c>
      <c r="B120" s="84"/>
      <c r="C120" s="136" t="s">
        <v>74</v>
      </c>
      <c r="D120" s="137"/>
      <c r="E120" s="137"/>
      <c r="F120" s="137"/>
      <c r="G120" s="138"/>
      <c r="H120" s="63" t="s">
        <v>9</v>
      </c>
      <c r="I120" s="131" t="s">
        <v>10</v>
      </c>
      <c r="J120" s="132"/>
      <c r="K120" s="133">
        <f>+K115</f>
        <v>172.66</v>
      </c>
      <c r="L120" s="133"/>
      <c r="M120" s="133"/>
      <c r="N120" s="133"/>
      <c r="O120" s="134">
        <f>+O118</f>
        <v>1.1</v>
      </c>
      <c r="P120" s="134"/>
      <c r="Q120" s="134"/>
      <c r="R120" s="134"/>
      <c r="S120" s="134"/>
      <c r="T120" s="133">
        <f>K120*O120</f>
        <v>189.92600000000002</v>
      </c>
      <c r="U120" s="133"/>
      <c r="V120" s="133"/>
      <c r="W120" s="133"/>
      <c r="X120" s="133"/>
      <c r="AG120" s="125">
        <f>T120+T121</f>
        <v>1031.627575</v>
      </c>
      <c r="AI120" s="19"/>
      <c r="AJ120" s="127">
        <v>844.99</v>
      </c>
      <c r="AL120" s="129">
        <f>AG120/AJ120</f>
        <v>1.2208754837335352</v>
      </c>
    </row>
    <row r="121" spans="1:38" ht="12.75" customHeight="1">
      <c r="A121" s="85"/>
      <c r="B121" s="87"/>
      <c r="C121" s="139"/>
      <c r="D121" s="140"/>
      <c r="E121" s="140"/>
      <c r="F121" s="140"/>
      <c r="G121" s="141"/>
      <c r="H121" s="63" t="s">
        <v>11</v>
      </c>
      <c r="I121" s="131" t="s">
        <v>12</v>
      </c>
      <c r="J121" s="132"/>
      <c r="K121" s="133">
        <f>+K116</f>
        <v>11772.05</v>
      </c>
      <c r="L121" s="133"/>
      <c r="M121" s="133"/>
      <c r="N121" s="133"/>
      <c r="O121" s="134">
        <f>O120*O$19</f>
        <v>0.07150000000000001</v>
      </c>
      <c r="P121" s="134"/>
      <c r="Q121" s="134"/>
      <c r="R121" s="134"/>
      <c r="S121" s="134"/>
      <c r="T121" s="133">
        <f>K121*O121</f>
        <v>841.701575</v>
      </c>
      <c r="U121" s="133"/>
      <c r="V121" s="133"/>
      <c r="W121" s="133"/>
      <c r="X121" s="133"/>
      <c r="AG121" s="126"/>
      <c r="AI121" s="19"/>
      <c r="AJ121" s="128"/>
      <c r="AL121" s="130"/>
    </row>
    <row r="122" spans="1:38" ht="12.75" customHeight="1">
      <c r="A122" s="21"/>
      <c r="B122" s="21"/>
      <c r="C122" s="65"/>
      <c r="D122" s="65"/>
      <c r="E122" s="65"/>
      <c r="F122" s="65"/>
      <c r="G122" s="65"/>
      <c r="I122" s="14"/>
      <c r="J122" s="14"/>
      <c r="K122" s="66"/>
      <c r="L122" s="66"/>
      <c r="M122" s="66"/>
      <c r="N122" s="66"/>
      <c r="O122" s="67"/>
      <c r="P122" s="67"/>
      <c r="Q122" s="67"/>
      <c r="R122" s="67"/>
      <c r="S122" s="67"/>
      <c r="T122" s="66"/>
      <c r="U122" s="66"/>
      <c r="V122" s="66"/>
      <c r="W122" s="66"/>
      <c r="X122" s="66"/>
      <c r="AG122" s="68"/>
      <c r="AI122" s="19"/>
      <c r="AJ122" s="69"/>
      <c r="AL122" s="70"/>
    </row>
    <row r="123" spans="1:35" s="4" customFormat="1" ht="18">
      <c r="A123" s="114" t="s">
        <v>13</v>
      </c>
      <c r="B123" s="114"/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3"/>
      <c r="AG123" s="37"/>
      <c r="AH123"/>
      <c r="AI123" s="38"/>
    </row>
    <row r="124" spans="33:35" ht="12.75">
      <c r="AG124" s="14"/>
      <c r="AI124" s="19"/>
    </row>
    <row r="125" spans="1:35" ht="64.5" customHeight="1">
      <c r="A125" s="115" t="s">
        <v>5</v>
      </c>
      <c r="B125" s="116"/>
      <c r="C125" s="116"/>
      <c r="D125" s="116"/>
      <c r="E125" s="116"/>
      <c r="F125" s="116"/>
      <c r="G125" s="116"/>
      <c r="H125" s="117"/>
      <c r="I125" s="121" t="s">
        <v>14</v>
      </c>
      <c r="J125" s="121"/>
      <c r="K125" s="121"/>
      <c r="L125" s="121"/>
      <c r="M125" s="121"/>
      <c r="N125" s="121"/>
      <c r="O125" s="122" t="s">
        <v>15</v>
      </c>
      <c r="P125" s="123"/>
      <c r="Q125" s="123"/>
      <c r="R125" s="123"/>
      <c r="S125" s="124"/>
      <c r="T125" s="121" t="s">
        <v>16</v>
      </c>
      <c r="U125" s="121"/>
      <c r="V125" s="121"/>
      <c r="W125" s="121"/>
      <c r="X125" s="121"/>
      <c r="Y125" s="121"/>
      <c r="Z125" s="121" t="s">
        <v>17</v>
      </c>
      <c r="AA125" s="121"/>
      <c r="AB125" s="121"/>
      <c r="AC125" s="121"/>
      <c r="AD125" s="121"/>
      <c r="AE125" s="121"/>
      <c r="AF125" s="71"/>
      <c r="AG125" s="14"/>
      <c r="AI125" s="19"/>
    </row>
    <row r="126" spans="1:35" ht="12.75" customHeight="1">
      <c r="A126" s="118"/>
      <c r="B126" s="119"/>
      <c r="C126" s="119"/>
      <c r="D126" s="119"/>
      <c r="E126" s="119"/>
      <c r="F126" s="119"/>
      <c r="G126" s="119"/>
      <c r="H126" s="120"/>
      <c r="I126" s="121" t="s">
        <v>18</v>
      </c>
      <c r="J126" s="121"/>
      <c r="K126" s="121"/>
      <c r="L126" s="121"/>
      <c r="M126" s="121"/>
      <c r="N126" s="121"/>
      <c r="O126" s="122" t="s">
        <v>19</v>
      </c>
      <c r="P126" s="123"/>
      <c r="Q126" s="123"/>
      <c r="R126" s="123"/>
      <c r="S126" s="124"/>
      <c r="T126" s="121" t="s">
        <v>20</v>
      </c>
      <c r="U126" s="121"/>
      <c r="V126" s="121"/>
      <c r="W126" s="121"/>
      <c r="X126" s="121"/>
      <c r="Y126" s="121"/>
      <c r="Z126" s="121" t="s">
        <v>21</v>
      </c>
      <c r="AA126" s="121"/>
      <c r="AB126" s="121"/>
      <c r="AC126" s="121"/>
      <c r="AD126" s="121"/>
      <c r="AE126" s="121"/>
      <c r="AF126" s="72"/>
      <c r="AG126" s="14"/>
      <c r="AI126" s="19"/>
    </row>
    <row r="127" spans="1:38" s="6" customFormat="1" ht="12.75" customHeight="1">
      <c r="A127" s="98">
        <v>1</v>
      </c>
      <c r="B127" s="99"/>
      <c r="C127" s="99"/>
      <c r="D127" s="99"/>
      <c r="E127" s="99"/>
      <c r="F127" s="99"/>
      <c r="G127" s="99"/>
      <c r="H127" s="100"/>
      <c r="I127" s="101">
        <v>2</v>
      </c>
      <c r="J127" s="101"/>
      <c r="K127" s="101"/>
      <c r="L127" s="101"/>
      <c r="M127" s="101"/>
      <c r="N127" s="101"/>
      <c r="O127" s="102">
        <v>3</v>
      </c>
      <c r="P127" s="103"/>
      <c r="Q127" s="103"/>
      <c r="R127" s="103"/>
      <c r="S127" s="104"/>
      <c r="T127" s="101">
        <v>4</v>
      </c>
      <c r="U127" s="101"/>
      <c r="V127" s="101"/>
      <c r="W127" s="101"/>
      <c r="X127" s="101"/>
      <c r="Y127" s="101"/>
      <c r="Z127" s="101" t="s">
        <v>22</v>
      </c>
      <c r="AA127" s="101"/>
      <c r="AB127" s="101"/>
      <c r="AC127" s="101"/>
      <c r="AD127" s="101"/>
      <c r="AE127" s="101"/>
      <c r="AF127" s="73"/>
      <c r="AG127" s="39" t="s">
        <v>32</v>
      </c>
      <c r="AH127"/>
      <c r="AI127" s="40"/>
      <c r="AJ127" s="39" t="s">
        <v>47</v>
      </c>
      <c r="AL127" s="39" t="s">
        <v>31</v>
      </c>
    </row>
    <row r="128" spans="1:38" s="21" customFormat="1" ht="27.75" customHeight="1">
      <c r="A128" s="82" t="s">
        <v>84</v>
      </c>
      <c r="B128" s="83"/>
      <c r="C128" s="83"/>
      <c r="D128" s="83"/>
      <c r="E128" s="83"/>
      <c r="F128" s="83"/>
      <c r="G128" s="83"/>
      <c r="H128" s="84"/>
      <c r="I128" s="105">
        <v>19.8</v>
      </c>
      <c r="J128" s="106"/>
      <c r="K128" s="106"/>
      <c r="L128" s="106"/>
      <c r="M128" s="106"/>
      <c r="N128" s="107"/>
      <c r="O128" s="89">
        <v>0.0452</v>
      </c>
      <c r="P128" s="90"/>
      <c r="Q128" s="90"/>
      <c r="R128" s="90"/>
      <c r="S128" s="91"/>
      <c r="T128" s="108">
        <f>K17</f>
        <v>11772.05</v>
      </c>
      <c r="U128" s="109"/>
      <c r="V128" s="109"/>
      <c r="W128" s="109"/>
      <c r="X128" s="109"/>
      <c r="Y128" s="110"/>
      <c r="Z128" s="111">
        <f>ROUND(I128*O128*T128,2)</f>
        <v>10535.51</v>
      </c>
      <c r="AA128" s="112"/>
      <c r="AB128" s="112"/>
      <c r="AC128" s="112"/>
      <c r="AD128" s="112"/>
      <c r="AE128" s="113"/>
      <c r="AF128" s="60"/>
      <c r="AG128" s="44">
        <f>O128*T128</f>
        <v>532.0966599999999</v>
      </c>
      <c r="AH128"/>
      <c r="AI128" s="45"/>
      <c r="AJ128" s="46">
        <v>54.52</v>
      </c>
      <c r="AL128" s="61">
        <f>AG128/AJ128</f>
        <v>9.75965994130594</v>
      </c>
    </row>
    <row r="129" spans="1:35" s="21" customFormat="1" ht="19.5" customHeight="1">
      <c r="A129" s="85"/>
      <c r="B129" s="86"/>
      <c r="C129" s="86"/>
      <c r="D129" s="86"/>
      <c r="E129" s="86"/>
      <c r="F129" s="86"/>
      <c r="G129" s="86"/>
      <c r="H129" s="87"/>
      <c r="I129" s="95" t="str">
        <f>CONCATENATE(I128," ",I126," х ",O128," ",O126," х ",T128," ",T126," = ",Z128," ",Z126)</f>
        <v>19,8 кв.м х 0,0452 Гкал/кв.м х 11772,05 руб./Гкал = 10535,51 руб.</v>
      </c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7"/>
      <c r="AF129" s="75"/>
      <c r="AG129" s="47"/>
      <c r="AH129"/>
      <c r="AI129" s="45"/>
    </row>
    <row r="130" spans="1:38" s="21" customFormat="1" ht="23.25" customHeight="1">
      <c r="A130" s="82" t="s">
        <v>85</v>
      </c>
      <c r="B130" s="83"/>
      <c r="C130" s="83"/>
      <c r="D130" s="83"/>
      <c r="E130" s="83"/>
      <c r="F130" s="83"/>
      <c r="G130" s="83"/>
      <c r="H130" s="84"/>
      <c r="I130" s="88">
        <v>19.8</v>
      </c>
      <c r="J130" s="88"/>
      <c r="K130" s="88"/>
      <c r="L130" s="88"/>
      <c r="M130" s="88"/>
      <c r="N130" s="88"/>
      <c r="O130" s="89">
        <v>0.0451</v>
      </c>
      <c r="P130" s="90"/>
      <c r="Q130" s="90"/>
      <c r="R130" s="90"/>
      <c r="S130" s="91"/>
      <c r="T130" s="92">
        <f>+T128</f>
        <v>11772.05</v>
      </c>
      <c r="U130" s="92"/>
      <c r="V130" s="92"/>
      <c r="W130" s="92"/>
      <c r="X130" s="92"/>
      <c r="Y130" s="92"/>
      <c r="Z130" s="111">
        <f>ROUND(I130*O130*T130,2)</f>
        <v>10512.21</v>
      </c>
      <c r="AA130" s="112"/>
      <c r="AB130" s="112"/>
      <c r="AC130" s="112"/>
      <c r="AD130" s="112"/>
      <c r="AE130" s="113"/>
      <c r="AF130" s="60"/>
      <c r="AG130" s="44">
        <f>O130*T130</f>
        <v>530.919455</v>
      </c>
      <c r="AH130"/>
      <c r="AI130" s="45"/>
      <c r="AJ130" s="46">
        <v>54.52</v>
      </c>
      <c r="AL130" s="61">
        <f>AG130/AJ130</f>
        <v>9.738067773294203</v>
      </c>
    </row>
    <row r="131" spans="1:35" s="21" customFormat="1" ht="23.25" customHeight="1">
      <c r="A131" s="85"/>
      <c r="B131" s="86"/>
      <c r="C131" s="86"/>
      <c r="D131" s="86"/>
      <c r="E131" s="86"/>
      <c r="F131" s="86"/>
      <c r="G131" s="86"/>
      <c r="H131" s="87"/>
      <c r="I131" s="94" t="str">
        <f>CONCATENATE(I130," ",I$126," х ",O130," ",O$126," х ",T130," ",T$126," = ",Z130," ",Z$126)</f>
        <v>19,8 кв.м х 0,0451 Гкал/кв.м х 11772,05 руб./Гкал = 10512,21 руб.</v>
      </c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75"/>
      <c r="AG131" s="47"/>
      <c r="AH131"/>
      <c r="AI131" s="45"/>
    </row>
    <row r="132" spans="1:38" s="21" customFormat="1" ht="23.25" customHeight="1">
      <c r="A132" s="82" t="s">
        <v>86</v>
      </c>
      <c r="B132" s="83"/>
      <c r="C132" s="83"/>
      <c r="D132" s="83"/>
      <c r="E132" s="83"/>
      <c r="F132" s="83"/>
      <c r="G132" s="83"/>
      <c r="H132" s="84"/>
      <c r="I132" s="88">
        <v>19.8</v>
      </c>
      <c r="J132" s="88"/>
      <c r="K132" s="88"/>
      <c r="L132" s="88"/>
      <c r="M132" s="88"/>
      <c r="N132" s="88"/>
      <c r="O132" s="89">
        <v>0.0444</v>
      </c>
      <c r="P132" s="90"/>
      <c r="Q132" s="90"/>
      <c r="R132" s="90"/>
      <c r="S132" s="91"/>
      <c r="T132" s="92">
        <f>+T128</f>
        <v>11772.05</v>
      </c>
      <c r="U132" s="92"/>
      <c r="V132" s="92"/>
      <c r="W132" s="92"/>
      <c r="X132" s="92"/>
      <c r="Y132" s="92"/>
      <c r="Z132" s="111">
        <f>ROUND(I132*O132*T132,2)</f>
        <v>10349.04</v>
      </c>
      <c r="AA132" s="112"/>
      <c r="AB132" s="112"/>
      <c r="AC132" s="112"/>
      <c r="AD132" s="112"/>
      <c r="AE132" s="113"/>
      <c r="AF132" s="60"/>
      <c r="AG132" s="44">
        <f>O132*T132</f>
        <v>522.67902</v>
      </c>
      <c r="AH132"/>
      <c r="AI132" s="45"/>
      <c r="AJ132" s="46">
        <v>54.52</v>
      </c>
      <c r="AL132" s="61">
        <f>AG132/AJ132</f>
        <v>9.586922597212032</v>
      </c>
    </row>
    <row r="133" spans="1:35" s="21" customFormat="1" ht="22.5" customHeight="1">
      <c r="A133" s="85"/>
      <c r="B133" s="86"/>
      <c r="C133" s="86"/>
      <c r="D133" s="86"/>
      <c r="E133" s="86"/>
      <c r="F133" s="86"/>
      <c r="G133" s="86"/>
      <c r="H133" s="87"/>
      <c r="I133" s="94" t="str">
        <f>CONCATENATE(I132," ",I$126," х ",O132," ",O$126," х ",T132," ",T$126," = ",Z132," ",Z$126)</f>
        <v>19,8 кв.м х 0,0444 Гкал/кв.м х 11772,05 руб./Гкал = 10349,04 руб.</v>
      </c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75"/>
      <c r="AG133" s="47"/>
      <c r="AH133"/>
      <c r="AI133" s="45"/>
    </row>
    <row r="134" ht="12.75">
      <c r="AJ134" s="13"/>
    </row>
    <row r="135" spans="1:36" ht="12.75">
      <c r="A135" s="7" t="s">
        <v>23</v>
      </c>
      <c r="AJ135" s="13"/>
    </row>
    <row r="136" spans="1:36" ht="25.5" customHeight="1">
      <c r="A136" s="8">
        <v>1</v>
      </c>
      <c r="B136" s="79" t="str">
        <f>CONCATENATE("Тариф на тепловую энергию в размере ",K17," руб./Гкал (с НДС) утвержден Приказом Министерства тарифной политики Красноярского края ",AH136," № ",AI136)</f>
        <v>Тариф на тепловую энергию в размере 11772,05 руб./Гкал (с НДС) утвержден Приказом Министерства тарифной политики Красноярского края от 29.11.2021 г. № 133-п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9"/>
      <c r="AH136" s="30" t="str">
        <f>+'[6]Син_2'!AH185</f>
        <v>от 29.11.2021 г.</v>
      </c>
      <c r="AI136" s="25" t="str">
        <f>+'[6]Син_2'!AI185</f>
        <v>133-п</v>
      </c>
      <c r="AJ136" s="13"/>
    </row>
    <row r="137" spans="1:36" ht="25.5" customHeight="1">
      <c r="A137" s="8">
        <v>2</v>
      </c>
      <c r="B137" s="7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",AH137," № ",AI137,"")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9"/>
      <c r="AH137" s="30" t="str">
        <f>+'[6]Син_2'!AH186</f>
        <v>от 29.11.2021 г.</v>
      </c>
      <c r="AI137" s="25" t="str">
        <f>+'[6]Син_2'!AI186</f>
        <v>135-п</v>
      </c>
      <c r="AJ137" s="13"/>
    </row>
    <row r="138" spans="1:36" ht="17.25" customHeight="1" hidden="1">
      <c r="A138" s="8">
        <v>3</v>
      </c>
      <c r="B138" s="79" t="str">
        <f>CONCATENATE("Тариф на теплоноситель "," утвержден Приказом Министерства тарифной политики Красноярского края ",AH138," № ",AI138)</f>
        <v>Тариф на теплоноситель  утвержден Приказом Министерства тарифной политики Красноярского края 0 № 0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9"/>
      <c r="AH138" s="30">
        <f>+'[6]Син_2'!AH187</f>
        <v>0</v>
      </c>
      <c r="AI138" s="25">
        <f>+'[6]Син_2'!AI187</f>
        <v>0</v>
      </c>
      <c r="AJ138" s="13"/>
    </row>
    <row r="139" spans="1:39" ht="37.5" customHeight="1">
      <c r="A139" s="8">
        <v>3</v>
      </c>
      <c r="B139" s="80" t="str">
        <f>+'[6]Шуш_1-2 эт'!B290:AE290</f>
        <v>Приказ Министерства промышленности, энергетики и жилищно-коммунального хозяйства Красноярского края от 04.12.2020г. № 14-36н "Об утверждении нормативов потребления коммунальной услуги по отоплению в жилых и нежилых помещениях в многоквартирных домах и жилых домов на территории Красноярского края" (Приложение № 128)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9"/>
      <c r="AL139" s="76"/>
      <c r="AM139" s="77"/>
    </row>
    <row r="140" spans="1:33" ht="27.75" customHeight="1">
      <c r="A140" s="8">
        <v>4</v>
      </c>
      <c r="B140" s="80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G140" s="14"/>
    </row>
    <row r="141" spans="1:31" ht="33.75" customHeight="1">
      <c r="A141" s="8">
        <v>5</v>
      </c>
      <c r="B141" s="80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</row>
    <row r="142" spans="1:36" s="22" customFormat="1" ht="33" customHeight="1">
      <c r="A142" s="29" t="str">
        <f>+'[6]Шуш_3 эт и выше'!A293</f>
        <v>Начальник ПЭО                                         С.А.Окунева</v>
      </c>
      <c r="AE142" s="23"/>
      <c r="AF142" s="23"/>
      <c r="AG142" s="24"/>
      <c r="AJ142" s="24"/>
    </row>
    <row r="143" spans="1:36" ht="12.75">
      <c r="A143" s="31" t="s">
        <v>45</v>
      </c>
      <c r="AJ143" s="13"/>
    </row>
    <row r="144" spans="1:36" ht="12.75">
      <c r="A144" s="32" t="s">
        <v>46</v>
      </c>
      <c r="AJ144" s="13"/>
    </row>
  </sheetData>
  <sheetProtection/>
  <mergeCells count="564">
    <mergeCell ref="T65:X65"/>
    <mergeCell ref="I89:J89"/>
    <mergeCell ref="K89:N89"/>
    <mergeCell ref="O91:S91"/>
    <mergeCell ref="T77:X77"/>
    <mergeCell ref="A76:B77"/>
    <mergeCell ref="C76:G77"/>
    <mergeCell ref="A80:B80"/>
    <mergeCell ref="C80:H80"/>
    <mergeCell ref="T64:X64"/>
    <mergeCell ref="A7:AD7"/>
    <mergeCell ref="A9:AE9"/>
    <mergeCell ref="I76:J76"/>
    <mergeCell ref="K76:N76"/>
    <mergeCell ref="O76:S76"/>
    <mergeCell ref="C65:H65"/>
    <mergeCell ref="I65:J65"/>
    <mergeCell ref="K65:N65"/>
    <mergeCell ref="O65:S65"/>
    <mergeCell ref="I59:J59"/>
    <mergeCell ref="K59:N59"/>
    <mergeCell ref="O59:S59"/>
    <mergeCell ref="T59:X59"/>
    <mergeCell ref="K61:N61"/>
    <mergeCell ref="O61:S61"/>
    <mergeCell ref="T61:X61"/>
    <mergeCell ref="T52:X52"/>
    <mergeCell ref="I53:J53"/>
    <mergeCell ref="K53:N53"/>
    <mergeCell ref="O53:S53"/>
    <mergeCell ref="T53:X53"/>
    <mergeCell ref="I58:J58"/>
    <mergeCell ref="K58:N58"/>
    <mergeCell ref="O58:S58"/>
    <mergeCell ref="T58:X58"/>
    <mergeCell ref="C40:H40"/>
    <mergeCell ref="I40:J40"/>
    <mergeCell ref="K40:N40"/>
    <mergeCell ref="O40:S40"/>
    <mergeCell ref="T40:X40"/>
    <mergeCell ref="C41:H41"/>
    <mergeCell ref="I41:J41"/>
    <mergeCell ref="K41:N41"/>
    <mergeCell ref="O41:S41"/>
    <mergeCell ref="T41:X41"/>
    <mergeCell ref="K17:N17"/>
    <mergeCell ref="O17:S17"/>
    <mergeCell ref="T29:X29"/>
    <mergeCell ref="O29:S29"/>
    <mergeCell ref="I35:J35"/>
    <mergeCell ref="K35:N35"/>
    <mergeCell ref="O34:S34"/>
    <mergeCell ref="T34:X34"/>
    <mergeCell ref="O24:S24"/>
    <mergeCell ref="T24:X24"/>
    <mergeCell ref="C15:H15"/>
    <mergeCell ref="I15:J15"/>
    <mergeCell ref="K15:N15"/>
    <mergeCell ref="I29:J29"/>
    <mergeCell ref="K29:N29"/>
    <mergeCell ref="C24:H24"/>
    <mergeCell ref="C16:G17"/>
    <mergeCell ref="I17:J17"/>
    <mergeCell ref="I26:J26"/>
    <mergeCell ref="K26:N26"/>
    <mergeCell ref="A10:AE10"/>
    <mergeCell ref="AF39:AG39"/>
    <mergeCell ref="A15:B15"/>
    <mergeCell ref="T17:X17"/>
    <mergeCell ref="AG16:AG17"/>
    <mergeCell ref="I25:J25"/>
    <mergeCell ref="O35:S35"/>
    <mergeCell ref="T35:X35"/>
    <mergeCell ref="O25:S25"/>
    <mergeCell ref="T25:X25"/>
    <mergeCell ref="A40:B40"/>
    <mergeCell ref="A41:B41"/>
    <mergeCell ref="I28:J28"/>
    <mergeCell ref="A39:AE39"/>
    <mergeCell ref="K28:N28"/>
    <mergeCell ref="O28:S28"/>
    <mergeCell ref="T28:X28"/>
    <mergeCell ref="K32:N32"/>
    <mergeCell ref="I34:J34"/>
    <mergeCell ref="K34:N34"/>
    <mergeCell ref="A5:AE5"/>
    <mergeCell ref="A8:AE8"/>
    <mergeCell ref="A12:X12"/>
    <mergeCell ref="A14:B14"/>
    <mergeCell ref="C14:H14"/>
    <mergeCell ref="I14:J14"/>
    <mergeCell ref="K14:N14"/>
    <mergeCell ref="O14:S14"/>
    <mergeCell ref="T14:X14"/>
    <mergeCell ref="A6:AE6"/>
    <mergeCell ref="AL16:AL17"/>
    <mergeCell ref="A21:AE21"/>
    <mergeCell ref="O15:S15"/>
    <mergeCell ref="T15:X15"/>
    <mergeCell ref="A16:B17"/>
    <mergeCell ref="I16:J16"/>
    <mergeCell ref="K16:N16"/>
    <mergeCell ref="O16:S16"/>
    <mergeCell ref="T16:X16"/>
    <mergeCell ref="A18:B19"/>
    <mergeCell ref="A34:B35"/>
    <mergeCell ref="C34:G35"/>
    <mergeCell ref="A32:B32"/>
    <mergeCell ref="C32:H32"/>
    <mergeCell ref="I32:J32"/>
    <mergeCell ref="I24:J24"/>
    <mergeCell ref="A24:B24"/>
    <mergeCell ref="A25:B25"/>
    <mergeCell ref="A26:B27"/>
    <mergeCell ref="C26:G27"/>
    <mergeCell ref="I37:J37"/>
    <mergeCell ref="K37:N37"/>
    <mergeCell ref="O37:S37"/>
    <mergeCell ref="T37:X37"/>
    <mergeCell ref="A36:B37"/>
    <mergeCell ref="I36:J36"/>
    <mergeCell ref="K36:N36"/>
    <mergeCell ref="O36:S36"/>
    <mergeCell ref="AG42:AG43"/>
    <mergeCell ref="AJ42:AJ43"/>
    <mergeCell ref="AL42:AL43"/>
    <mergeCell ref="T36:X36"/>
    <mergeCell ref="AG36:AG37"/>
    <mergeCell ref="AJ36:AJ37"/>
    <mergeCell ref="AL36:AL37"/>
    <mergeCell ref="I43:J43"/>
    <mergeCell ref="K43:N43"/>
    <mergeCell ref="O43:S43"/>
    <mergeCell ref="T43:X43"/>
    <mergeCell ref="A42:B43"/>
    <mergeCell ref="I42:J42"/>
    <mergeCell ref="K42:N42"/>
    <mergeCell ref="O42:S42"/>
    <mergeCell ref="T42:X42"/>
    <mergeCell ref="C49:H49"/>
    <mergeCell ref="I49:J49"/>
    <mergeCell ref="K49:N49"/>
    <mergeCell ref="O49:S49"/>
    <mergeCell ref="T49:X49"/>
    <mergeCell ref="C48:H48"/>
    <mergeCell ref="I48:J48"/>
    <mergeCell ref="K48:N48"/>
    <mergeCell ref="O48:S48"/>
    <mergeCell ref="T48:X48"/>
    <mergeCell ref="A60:B61"/>
    <mergeCell ref="I60:J60"/>
    <mergeCell ref="K60:N60"/>
    <mergeCell ref="O60:S60"/>
    <mergeCell ref="T60:X60"/>
    <mergeCell ref="C66:G67"/>
    <mergeCell ref="A63:AE63"/>
    <mergeCell ref="C64:H64"/>
    <mergeCell ref="I64:J64"/>
    <mergeCell ref="K64:N64"/>
    <mergeCell ref="AF63:AG63"/>
    <mergeCell ref="A64:B64"/>
    <mergeCell ref="A65:B65"/>
    <mergeCell ref="A66:B67"/>
    <mergeCell ref="I66:J66"/>
    <mergeCell ref="K66:N66"/>
    <mergeCell ref="O66:S66"/>
    <mergeCell ref="T66:X66"/>
    <mergeCell ref="AG66:AG67"/>
    <mergeCell ref="O64:S64"/>
    <mergeCell ref="O72:S72"/>
    <mergeCell ref="T72:X72"/>
    <mergeCell ref="AJ66:AJ67"/>
    <mergeCell ref="AL66:AL67"/>
    <mergeCell ref="I67:J67"/>
    <mergeCell ref="K67:N67"/>
    <mergeCell ref="O67:S67"/>
    <mergeCell ref="T67:X67"/>
    <mergeCell ref="AG68:AG69"/>
    <mergeCell ref="AJ68:AJ69"/>
    <mergeCell ref="T18:X18"/>
    <mergeCell ref="AG18:AG19"/>
    <mergeCell ref="C73:H73"/>
    <mergeCell ref="I73:J73"/>
    <mergeCell ref="K73:N73"/>
    <mergeCell ref="O73:S73"/>
    <mergeCell ref="T73:X73"/>
    <mergeCell ref="C72:H72"/>
    <mergeCell ref="I72:J72"/>
    <mergeCell ref="K72:N72"/>
    <mergeCell ref="AL18:AL19"/>
    <mergeCell ref="I19:J19"/>
    <mergeCell ref="K19:N19"/>
    <mergeCell ref="O19:S19"/>
    <mergeCell ref="T19:X19"/>
    <mergeCell ref="A23:AE23"/>
    <mergeCell ref="C18:G19"/>
    <mergeCell ref="I18:J18"/>
    <mergeCell ref="K18:N18"/>
    <mergeCell ref="O18:S18"/>
    <mergeCell ref="K25:N25"/>
    <mergeCell ref="K24:N24"/>
    <mergeCell ref="O26:S26"/>
    <mergeCell ref="T26:X26"/>
    <mergeCell ref="C25:H25"/>
    <mergeCell ref="AJ26:AJ27"/>
    <mergeCell ref="AL26:AL27"/>
    <mergeCell ref="I27:J27"/>
    <mergeCell ref="K27:N27"/>
    <mergeCell ref="O27:S27"/>
    <mergeCell ref="T27:X27"/>
    <mergeCell ref="AG26:AG27"/>
    <mergeCell ref="A28:B29"/>
    <mergeCell ref="C28:G29"/>
    <mergeCell ref="AG28:AG29"/>
    <mergeCell ref="AJ28:AJ29"/>
    <mergeCell ref="AL28:AL29"/>
    <mergeCell ref="A31:AE31"/>
    <mergeCell ref="O32:S32"/>
    <mergeCell ref="T32:X32"/>
    <mergeCell ref="A33:B33"/>
    <mergeCell ref="C33:H33"/>
    <mergeCell ref="I33:J33"/>
    <mergeCell ref="K33:N33"/>
    <mergeCell ref="O33:S33"/>
    <mergeCell ref="T33:X33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AG44:AG45"/>
    <mergeCell ref="AJ44:AJ45"/>
    <mergeCell ref="AL44:AL45"/>
    <mergeCell ref="I45:J45"/>
    <mergeCell ref="K45:N45"/>
    <mergeCell ref="O45:S45"/>
    <mergeCell ref="T45:X45"/>
    <mergeCell ref="T44:X44"/>
    <mergeCell ref="A47:AE47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52:B53"/>
    <mergeCell ref="C52:G53"/>
    <mergeCell ref="AG52:AG53"/>
    <mergeCell ref="AJ52:AJ53"/>
    <mergeCell ref="AL52:AL53"/>
    <mergeCell ref="A55:AE55"/>
    <mergeCell ref="AF55:AG55"/>
    <mergeCell ref="I52:J52"/>
    <mergeCell ref="K52:N52"/>
    <mergeCell ref="O52:S52"/>
    <mergeCell ref="A56:B56"/>
    <mergeCell ref="C56:H56"/>
    <mergeCell ref="I56:J56"/>
    <mergeCell ref="K56:N56"/>
    <mergeCell ref="O56:S56"/>
    <mergeCell ref="T56:X56"/>
    <mergeCell ref="A57:B57"/>
    <mergeCell ref="C57:H57"/>
    <mergeCell ref="I57:J57"/>
    <mergeCell ref="K57:N57"/>
    <mergeCell ref="O57:S57"/>
    <mergeCell ref="T57:X57"/>
    <mergeCell ref="A58:B59"/>
    <mergeCell ref="C58:G59"/>
    <mergeCell ref="AG58:AG59"/>
    <mergeCell ref="AJ58:AJ59"/>
    <mergeCell ref="AL58:AL59"/>
    <mergeCell ref="C60:G61"/>
    <mergeCell ref="AG60:AG61"/>
    <mergeCell ref="AJ60:AJ61"/>
    <mergeCell ref="AL60:AL61"/>
    <mergeCell ref="I61:J61"/>
    <mergeCell ref="A68:B69"/>
    <mergeCell ref="C68:G69"/>
    <mergeCell ref="I68:J68"/>
    <mergeCell ref="K68:N68"/>
    <mergeCell ref="O68:S68"/>
    <mergeCell ref="T68:X68"/>
    <mergeCell ref="AL68:AL69"/>
    <mergeCell ref="I69:J69"/>
    <mergeCell ref="K69:N69"/>
    <mergeCell ref="O69:S69"/>
    <mergeCell ref="T69:X69"/>
    <mergeCell ref="AF71:AG71"/>
    <mergeCell ref="A71:AE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G76:AG77"/>
    <mergeCell ref="AJ76:AJ77"/>
    <mergeCell ref="AL76:AL77"/>
    <mergeCell ref="A79:AE79"/>
    <mergeCell ref="AF79:AG79"/>
    <mergeCell ref="I77:J77"/>
    <mergeCell ref="K77:N77"/>
    <mergeCell ref="O77:S77"/>
    <mergeCell ref="T76:X76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I83:J83"/>
    <mergeCell ref="K83:N83"/>
    <mergeCell ref="O83:S83"/>
    <mergeCell ref="T83:X83"/>
    <mergeCell ref="A82:B83"/>
    <mergeCell ref="C82:G83"/>
    <mergeCell ref="I82:J82"/>
    <mergeCell ref="K82:N82"/>
    <mergeCell ref="O82:S82"/>
    <mergeCell ref="T82:X82"/>
    <mergeCell ref="AG84:AG85"/>
    <mergeCell ref="AG82:AG83"/>
    <mergeCell ref="AJ82:AJ83"/>
    <mergeCell ref="AL82:AL83"/>
    <mergeCell ref="O84:S84"/>
    <mergeCell ref="O85:S85"/>
    <mergeCell ref="AJ84:AJ85"/>
    <mergeCell ref="AL84:AL85"/>
    <mergeCell ref="I85:J85"/>
    <mergeCell ref="K85:N85"/>
    <mergeCell ref="T85:X85"/>
    <mergeCell ref="A87:AE87"/>
    <mergeCell ref="AF87:AG87"/>
    <mergeCell ref="A84:B85"/>
    <mergeCell ref="C84:G85"/>
    <mergeCell ref="I84:J84"/>
    <mergeCell ref="K84:N84"/>
    <mergeCell ref="T84:X84"/>
    <mergeCell ref="A88:B88"/>
    <mergeCell ref="C88:H88"/>
    <mergeCell ref="I88:J88"/>
    <mergeCell ref="K88:N88"/>
    <mergeCell ref="O88:S88"/>
    <mergeCell ref="T88:X88"/>
    <mergeCell ref="T89:X89"/>
    <mergeCell ref="A90:B91"/>
    <mergeCell ref="C90:G91"/>
    <mergeCell ref="I90:J90"/>
    <mergeCell ref="K90:N90"/>
    <mergeCell ref="O90:S90"/>
    <mergeCell ref="T90:X90"/>
    <mergeCell ref="O89:S89"/>
    <mergeCell ref="A89:B89"/>
    <mergeCell ref="C89:H89"/>
    <mergeCell ref="AG90:AG91"/>
    <mergeCell ref="AJ90:AJ91"/>
    <mergeCell ref="AL90:AL91"/>
    <mergeCell ref="I91:J91"/>
    <mergeCell ref="K91:N91"/>
    <mergeCell ref="T91:X91"/>
    <mergeCell ref="A92:B93"/>
    <mergeCell ref="C92:G93"/>
    <mergeCell ref="I92:J92"/>
    <mergeCell ref="K92:N92"/>
    <mergeCell ref="O92:S92"/>
    <mergeCell ref="T92:X92"/>
    <mergeCell ref="AG92:AG93"/>
    <mergeCell ref="AJ92:AJ93"/>
    <mergeCell ref="AL92:AL93"/>
    <mergeCell ref="I93:J93"/>
    <mergeCell ref="K93:N93"/>
    <mergeCell ref="O93:S93"/>
    <mergeCell ref="T93:X93"/>
    <mergeCell ref="A95:AE95"/>
    <mergeCell ref="AF95:AG95"/>
    <mergeCell ref="A96:B96"/>
    <mergeCell ref="C96:H96"/>
    <mergeCell ref="I96:J96"/>
    <mergeCell ref="K96:N96"/>
    <mergeCell ref="O96:S96"/>
    <mergeCell ref="T96:X96"/>
    <mergeCell ref="A97:B97"/>
    <mergeCell ref="C97:H97"/>
    <mergeCell ref="I97:J97"/>
    <mergeCell ref="K97:N97"/>
    <mergeCell ref="O97:S97"/>
    <mergeCell ref="T97:X97"/>
    <mergeCell ref="AJ98:AJ99"/>
    <mergeCell ref="AL98:AL99"/>
    <mergeCell ref="C99:H99"/>
    <mergeCell ref="I99:J99"/>
    <mergeCell ref="K99:N99"/>
    <mergeCell ref="O99:S99"/>
    <mergeCell ref="T99:X99"/>
    <mergeCell ref="C98:H98"/>
    <mergeCell ref="I98:J98"/>
    <mergeCell ref="K98:N98"/>
    <mergeCell ref="T108:X108"/>
    <mergeCell ref="A110:B111"/>
    <mergeCell ref="C110:G111"/>
    <mergeCell ref="O106:S106"/>
    <mergeCell ref="O107:S107"/>
    <mergeCell ref="AG98:AG99"/>
    <mergeCell ref="A98:B99"/>
    <mergeCell ref="O98:S98"/>
    <mergeCell ref="T98:X98"/>
    <mergeCell ref="A104:AE104"/>
    <mergeCell ref="A105:AE105"/>
    <mergeCell ref="A106:B106"/>
    <mergeCell ref="C106:H106"/>
    <mergeCell ref="I106:J106"/>
    <mergeCell ref="K106:N106"/>
    <mergeCell ref="T106:X106"/>
    <mergeCell ref="A107:B107"/>
    <mergeCell ref="C107:H107"/>
    <mergeCell ref="I107:J107"/>
    <mergeCell ref="K107:N107"/>
    <mergeCell ref="T107:X107"/>
    <mergeCell ref="A108:B109"/>
    <mergeCell ref="C108:G109"/>
    <mergeCell ref="I108:J108"/>
    <mergeCell ref="K108:N108"/>
    <mergeCell ref="O108:S108"/>
    <mergeCell ref="AG110:AG111"/>
    <mergeCell ref="AJ110:AJ111"/>
    <mergeCell ref="AG108:AG109"/>
    <mergeCell ref="AJ108:AJ109"/>
    <mergeCell ref="AL108:AL109"/>
    <mergeCell ref="I109:J109"/>
    <mergeCell ref="K109:N109"/>
    <mergeCell ref="T109:X109"/>
    <mergeCell ref="O111:S111"/>
    <mergeCell ref="O109:S109"/>
    <mergeCell ref="AL110:AL111"/>
    <mergeCell ref="I111:J111"/>
    <mergeCell ref="K111:N111"/>
    <mergeCell ref="T111:X111"/>
    <mergeCell ref="A112:AE112"/>
    <mergeCell ref="AF112:AG112"/>
    <mergeCell ref="I110:J110"/>
    <mergeCell ref="K110:N110"/>
    <mergeCell ref="O110:S110"/>
    <mergeCell ref="T110:X110"/>
    <mergeCell ref="A113:B114"/>
    <mergeCell ref="C113:G114"/>
    <mergeCell ref="I113:J113"/>
    <mergeCell ref="K113:N113"/>
    <mergeCell ref="O113:S113"/>
    <mergeCell ref="T113:X113"/>
    <mergeCell ref="AG113:AG114"/>
    <mergeCell ref="AJ113:AJ114"/>
    <mergeCell ref="AL113:AL114"/>
    <mergeCell ref="I114:J114"/>
    <mergeCell ref="K114:N114"/>
    <mergeCell ref="O114:S114"/>
    <mergeCell ref="T114:X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O116:S116"/>
    <mergeCell ref="T116:X116"/>
    <mergeCell ref="A117:AE117"/>
    <mergeCell ref="A118:B119"/>
    <mergeCell ref="C118:G119"/>
    <mergeCell ref="I118:J118"/>
    <mergeCell ref="K118:N118"/>
    <mergeCell ref="O118:S118"/>
    <mergeCell ref="T118:X118"/>
    <mergeCell ref="AG118:AG119"/>
    <mergeCell ref="AJ118:AJ119"/>
    <mergeCell ref="AL118:AL119"/>
    <mergeCell ref="I119:J119"/>
    <mergeCell ref="K119:N119"/>
    <mergeCell ref="O119:S119"/>
    <mergeCell ref="T119:X119"/>
    <mergeCell ref="A120:B121"/>
    <mergeCell ref="C120:G121"/>
    <mergeCell ref="I120:J120"/>
    <mergeCell ref="K120:N120"/>
    <mergeCell ref="O120:S120"/>
    <mergeCell ref="T120:X120"/>
    <mergeCell ref="AG120:AG121"/>
    <mergeCell ref="AJ120:AJ121"/>
    <mergeCell ref="AL120:AL121"/>
    <mergeCell ref="I121:J121"/>
    <mergeCell ref="K121:N121"/>
    <mergeCell ref="O121:S121"/>
    <mergeCell ref="T121:X121"/>
    <mergeCell ref="A123:AE123"/>
    <mergeCell ref="A125:H126"/>
    <mergeCell ref="I125:N125"/>
    <mergeCell ref="O125:S125"/>
    <mergeCell ref="T125:Y125"/>
    <mergeCell ref="Z125:AE125"/>
    <mergeCell ref="I126:N126"/>
    <mergeCell ref="O126:S126"/>
    <mergeCell ref="T126:Y126"/>
    <mergeCell ref="Z126:AE126"/>
    <mergeCell ref="A127:H127"/>
    <mergeCell ref="I127:N127"/>
    <mergeCell ref="O127:S127"/>
    <mergeCell ref="T127:Y127"/>
    <mergeCell ref="Z127:AE127"/>
    <mergeCell ref="A128:H129"/>
    <mergeCell ref="I128:N128"/>
    <mergeCell ref="O128:S128"/>
    <mergeCell ref="T128:Y128"/>
    <mergeCell ref="Z128:AE128"/>
    <mergeCell ref="I129:AE129"/>
    <mergeCell ref="A130:H131"/>
    <mergeCell ref="I130:N130"/>
    <mergeCell ref="O130:S130"/>
    <mergeCell ref="T130:Y130"/>
    <mergeCell ref="Z130:AE130"/>
    <mergeCell ref="I131:AE131"/>
    <mergeCell ref="A132:H133"/>
    <mergeCell ref="I132:N132"/>
    <mergeCell ref="O132:S132"/>
    <mergeCell ref="T132:Y132"/>
    <mergeCell ref="Z132:AE132"/>
    <mergeCell ref="I133:AE133"/>
    <mergeCell ref="B136:AE136"/>
    <mergeCell ref="B137:AE137"/>
    <mergeCell ref="B138:AE138"/>
    <mergeCell ref="B139:AE139"/>
    <mergeCell ref="B140:AE140"/>
    <mergeCell ref="B141:AE141"/>
  </mergeCells>
  <printOptions horizontalCentered="1"/>
  <pageMargins left="0.5905511811023623" right="0.16" top="0.58" bottom="0.26" header="0.15748031496062992" footer="0.196850393700787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69"/>
  <sheetViews>
    <sheetView zoomScalePageLayoutView="0" workbookViewId="0" topLeftCell="A112">
      <selection activeCell="AG125" sqref="AG125"/>
    </sheetView>
  </sheetViews>
  <sheetFormatPr defaultColWidth="3.50390625" defaultRowHeight="12.75"/>
  <cols>
    <col min="1" max="2" width="2.125" style="0" customWidth="1"/>
    <col min="3" max="5" width="3.125" style="0" customWidth="1"/>
    <col min="6" max="6" width="7.50390625" style="0" customWidth="1"/>
    <col min="7" max="7" width="14.00390625" style="0" customWidth="1"/>
    <col min="8" max="8" width="16.625" style="0" customWidth="1"/>
    <col min="9" max="11" width="3.50390625" style="0" customWidth="1"/>
    <col min="12" max="12" width="2.50390625" style="0" customWidth="1"/>
    <col min="13" max="18" width="3.50390625" style="0" customWidth="1"/>
    <col min="19" max="19" width="2.375" style="0" customWidth="1"/>
    <col min="20" max="24" width="3.50390625" style="0" customWidth="1"/>
    <col min="25" max="25" width="11.50390625" style="0" customWidth="1"/>
    <col min="26" max="26" width="11.875" style="0" customWidth="1"/>
    <col min="27" max="27" width="11.50390625" style="0" customWidth="1"/>
    <col min="28" max="28" width="1.875" style="0" hidden="1" customWidth="1"/>
    <col min="29" max="29" width="3.50390625" style="0" hidden="1" customWidth="1"/>
    <col min="30" max="30" width="3.375" style="0" hidden="1" customWidth="1"/>
    <col min="31" max="31" width="0.5" style="0" customWidth="1"/>
    <col min="32" max="32" width="1.4921875" style="0" customWidth="1"/>
    <col min="33" max="33" width="13.50390625" style="13" bestFit="1" customWidth="1"/>
    <col min="34" max="34" width="14.50390625" style="0" hidden="1" customWidth="1"/>
    <col min="35" max="35" width="5.50390625" style="0" hidden="1" customWidth="1"/>
    <col min="36" max="36" width="12.375" style="0" hidden="1" customWidth="1"/>
    <col min="37" max="37" width="3.50390625" style="0" hidden="1" customWidth="1"/>
    <col min="38" max="38" width="8.50390625" style="0" hidden="1" customWidth="1"/>
    <col min="39" max="39" width="0" style="0" hidden="1" customWidth="1"/>
  </cols>
  <sheetData>
    <row r="1" spans="20:33" s="11" customFormat="1" ht="16.5">
      <c r="T1" s="11" t="s">
        <v>24</v>
      </c>
      <c r="AG1" s="12"/>
    </row>
    <row r="2" spans="20:34" s="11" customFormat="1" ht="16.5">
      <c r="T2" s="35" t="s">
        <v>64</v>
      </c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G2" s="36"/>
      <c r="AH2"/>
    </row>
    <row r="3" spans="20:34" s="11" customFormat="1" ht="17.25" customHeight="1">
      <c r="T3" s="35" t="s">
        <v>65</v>
      </c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G3" s="36"/>
      <c r="AH3"/>
    </row>
    <row r="4" s="11" customFormat="1" ht="16.5">
      <c r="AG4" s="12"/>
    </row>
    <row r="5" spans="1:32" ht="21" customHeight="1">
      <c r="A5" s="171" t="s">
        <v>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"/>
    </row>
    <row r="6" spans="1:32" ht="21" customHeight="1">
      <c r="A6" s="171" t="s">
        <v>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"/>
    </row>
    <row r="7" spans="1:32" ht="21" customHeight="1">
      <c r="A7" s="171" t="s">
        <v>25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"/>
      <c r="AF7" s="1"/>
    </row>
    <row r="8" spans="1:33" ht="21" customHeight="1">
      <c r="A8" s="172" t="str">
        <f>+'[6]Шуш_3 эт и выше'!A8</f>
        <v>с 1 января 2022 г. по 30 июня 2022 г.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0"/>
      <c r="AG8" s="14"/>
    </row>
    <row r="9" spans="1:32" ht="21" customHeight="1">
      <c r="A9" s="174" t="s">
        <v>2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2"/>
    </row>
    <row r="10" spans="1:33" s="4" customFormat="1" ht="18">
      <c r="A10" s="114" t="s">
        <v>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3"/>
      <c r="AG10" s="15"/>
    </row>
    <row r="12" spans="1:33" s="5" customFormat="1" ht="15">
      <c r="A12" s="173" t="s">
        <v>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AG12" s="16"/>
    </row>
    <row r="14" spans="1:24" ht="41.25" customHeight="1">
      <c r="A14" s="152" t="s">
        <v>5</v>
      </c>
      <c r="B14" s="153"/>
      <c r="C14" s="154" t="s">
        <v>26</v>
      </c>
      <c r="D14" s="155"/>
      <c r="E14" s="155"/>
      <c r="F14" s="155"/>
      <c r="G14" s="155"/>
      <c r="H14" s="156"/>
      <c r="I14" s="194" t="s">
        <v>6</v>
      </c>
      <c r="J14" s="196"/>
      <c r="K14" s="194" t="s">
        <v>27</v>
      </c>
      <c r="L14" s="195"/>
      <c r="M14" s="195"/>
      <c r="N14" s="196"/>
      <c r="O14" s="194" t="s">
        <v>33</v>
      </c>
      <c r="P14" s="195"/>
      <c r="Q14" s="195"/>
      <c r="R14" s="195"/>
      <c r="S14" s="196"/>
      <c r="T14" s="194" t="s">
        <v>7</v>
      </c>
      <c r="U14" s="195"/>
      <c r="V14" s="195"/>
      <c r="W14" s="195"/>
      <c r="X14" s="196"/>
    </row>
    <row r="15" spans="1:38" s="17" customFormat="1" ht="12.75">
      <c r="A15" s="144">
        <v>1</v>
      </c>
      <c r="B15" s="145"/>
      <c r="C15" s="144">
        <v>2</v>
      </c>
      <c r="D15" s="146"/>
      <c r="E15" s="146"/>
      <c r="F15" s="146"/>
      <c r="G15" s="146"/>
      <c r="H15" s="145"/>
      <c r="I15" s="148">
        <v>3</v>
      </c>
      <c r="J15" s="150"/>
      <c r="K15" s="148">
        <v>4</v>
      </c>
      <c r="L15" s="149"/>
      <c r="M15" s="149"/>
      <c r="N15" s="150"/>
      <c r="O15" s="148">
        <v>5</v>
      </c>
      <c r="P15" s="149"/>
      <c r="Q15" s="149"/>
      <c r="R15" s="149"/>
      <c r="S15" s="150"/>
      <c r="T15" s="148">
        <v>6</v>
      </c>
      <c r="U15" s="149"/>
      <c r="V15" s="149"/>
      <c r="W15" s="149"/>
      <c r="X15" s="150"/>
      <c r="AG15" s="13" t="s">
        <v>28</v>
      </c>
      <c r="AJ15" s="14" t="s">
        <v>28</v>
      </c>
      <c r="AK15"/>
      <c r="AL15" s="14" t="s">
        <v>31</v>
      </c>
    </row>
    <row r="16" spans="1:38" ht="12.75" customHeight="1">
      <c r="A16" s="135" t="s">
        <v>8</v>
      </c>
      <c r="B16" s="84"/>
      <c r="C16" s="160" t="s">
        <v>73</v>
      </c>
      <c r="D16" s="161"/>
      <c r="E16" s="161"/>
      <c r="F16" s="161"/>
      <c r="G16" s="162"/>
      <c r="H16" s="63" t="s">
        <v>9</v>
      </c>
      <c r="I16" s="131" t="s">
        <v>10</v>
      </c>
      <c r="J16" s="132"/>
      <c r="K16" s="181">
        <f>+'[6]Зар_2'!K16</f>
        <v>172.66</v>
      </c>
      <c r="L16" s="182"/>
      <c r="M16" s="182"/>
      <c r="N16" s="183"/>
      <c r="O16" s="191">
        <v>0</v>
      </c>
      <c r="P16" s="192"/>
      <c r="Q16" s="192"/>
      <c r="R16" s="192"/>
      <c r="S16" s="193"/>
      <c r="T16" s="187">
        <f>K16</f>
        <v>172.66</v>
      </c>
      <c r="U16" s="188"/>
      <c r="V16" s="188"/>
      <c r="W16" s="188"/>
      <c r="X16" s="189"/>
      <c r="AG16" s="168">
        <f>T16+T17</f>
        <v>980.2226299999999</v>
      </c>
      <c r="AJ16" s="27">
        <v>423.39</v>
      </c>
      <c r="AL16" s="129">
        <f>AG16/AJ16</f>
        <v>2.3151766220269727</v>
      </c>
    </row>
    <row r="17" spans="1:38" ht="12.75" customHeight="1">
      <c r="A17" s="85"/>
      <c r="B17" s="87"/>
      <c r="C17" s="163"/>
      <c r="D17" s="164"/>
      <c r="E17" s="164"/>
      <c r="F17" s="164"/>
      <c r="G17" s="165"/>
      <c r="H17" s="63" t="s">
        <v>11</v>
      </c>
      <c r="I17" s="131" t="s">
        <v>12</v>
      </c>
      <c r="J17" s="132"/>
      <c r="K17" s="181">
        <f>+'[6]Зар_2'!K17</f>
        <v>11772.05</v>
      </c>
      <c r="L17" s="182"/>
      <c r="M17" s="182"/>
      <c r="N17" s="183"/>
      <c r="O17" s="184">
        <f>+'[6]Зар_2'!O17</f>
        <v>0.0686</v>
      </c>
      <c r="P17" s="185"/>
      <c r="Q17" s="185"/>
      <c r="R17" s="185"/>
      <c r="S17" s="186"/>
      <c r="T17" s="187">
        <f>K17*O17</f>
        <v>807.5626299999999</v>
      </c>
      <c r="U17" s="188"/>
      <c r="V17" s="188"/>
      <c r="W17" s="188"/>
      <c r="X17" s="189"/>
      <c r="AG17" s="169"/>
      <c r="AJ17" s="28"/>
      <c r="AL17" s="130"/>
    </row>
    <row r="18" spans="1:38" ht="12.75" customHeight="1">
      <c r="A18" s="135" t="s">
        <v>8</v>
      </c>
      <c r="B18" s="84"/>
      <c r="C18" s="160" t="s">
        <v>74</v>
      </c>
      <c r="D18" s="161"/>
      <c r="E18" s="161"/>
      <c r="F18" s="161"/>
      <c r="G18" s="162"/>
      <c r="H18" s="63" t="s">
        <v>9</v>
      </c>
      <c r="I18" s="131" t="s">
        <v>10</v>
      </c>
      <c r="J18" s="132"/>
      <c r="K18" s="181">
        <f>+'[6]Зар_2'!K18</f>
        <v>172.66</v>
      </c>
      <c r="L18" s="182"/>
      <c r="M18" s="182"/>
      <c r="N18" s="183"/>
      <c r="O18" s="191">
        <v>0</v>
      </c>
      <c r="P18" s="192"/>
      <c r="Q18" s="192"/>
      <c r="R18" s="192"/>
      <c r="S18" s="193"/>
      <c r="T18" s="187">
        <f>K18</f>
        <v>172.66</v>
      </c>
      <c r="U18" s="188"/>
      <c r="V18" s="188"/>
      <c r="W18" s="188"/>
      <c r="X18" s="189"/>
      <c r="AG18" s="168">
        <f>T18+T19</f>
        <v>937.8432499999999</v>
      </c>
      <c r="AJ18" s="27">
        <v>423.39</v>
      </c>
      <c r="AL18" s="129">
        <f>AG18/AJ18</f>
        <v>2.2150812489666736</v>
      </c>
    </row>
    <row r="19" spans="1:38" ht="12.75" customHeight="1">
      <c r="A19" s="85"/>
      <c r="B19" s="87"/>
      <c r="C19" s="163"/>
      <c r="D19" s="164"/>
      <c r="E19" s="164"/>
      <c r="F19" s="164"/>
      <c r="G19" s="165"/>
      <c r="H19" s="63" t="s">
        <v>11</v>
      </c>
      <c r="I19" s="131" t="s">
        <v>12</v>
      </c>
      <c r="J19" s="132"/>
      <c r="K19" s="181">
        <f>+'[6]Зар_2'!K19</f>
        <v>11772.05</v>
      </c>
      <c r="L19" s="182"/>
      <c r="M19" s="182"/>
      <c r="N19" s="183"/>
      <c r="O19" s="184">
        <f>+'[6]Зар_2'!O19</f>
        <v>0.065</v>
      </c>
      <c r="P19" s="185"/>
      <c r="Q19" s="185"/>
      <c r="R19" s="185"/>
      <c r="S19" s="186"/>
      <c r="T19" s="187">
        <f>K19*O19</f>
        <v>765.1832499999999</v>
      </c>
      <c r="U19" s="188"/>
      <c r="V19" s="188"/>
      <c r="W19" s="188"/>
      <c r="X19" s="189"/>
      <c r="AG19" s="169"/>
      <c r="AJ19" s="28"/>
      <c r="AL19" s="130"/>
    </row>
    <row r="21" spans="1:35" s="5" customFormat="1" ht="15">
      <c r="A21" s="151" t="s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64"/>
      <c r="AG21" s="64"/>
      <c r="AH21"/>
      <c r="AI21" s="18"/>
    </row>
    <row r="22" spans="1:35" ht="30" customHeight="1">
      <c r="A22" s="190" t="s">
        <v>66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G22" s="48">
        <v>0.5</v>
      </c>
      <c r="AI22" s="19"/>
    </row>
    <row r="23" spans="1:33" s="20" customFormat="1" ht="42.75" customHeight="1" hidden="1">
      <c r="A23" s="142" t="s">
        <v>34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26"/>
      <c r="AG23" s="26"/>
    </row>
    <row r="24" spans="1:35" ht="51" customHeight="1" hidden="1">
      <c r="A24" s="152" t="s">
        <v>5</v>
      </c>
      <c r="B24" s="153"/>
      <c r="C24" s="154" t="s">
        <v>26</v>
      </c>
      <c r="D24" s="155"/>
      <c r="E24" s="155"/>
      <c r="F24" s="155"/>
      <c r="G24" s="155"/>
      <c r="H24" s="156"/>
      <c r="I24" s="157" t="s">
        <v>6</v>
      </c>
      <c r="J24" s="157"/>
      <c r="K24" s="157" t="s">
        <v>27</v>
      </c>
      <c r="L24" s="157"/>
      <c r="M24" s="157"/>
      <c r="N24" s="157"/>
      <c r="O24" s="157" t="s">
        <v>35</v>
      </c>
      <c r="P24" s="157"/>
      <c r="Q24" s="157"/>
      <c r="R24" s="157"/>
      <c r="S24" s="157"/>
      <c r="T24" s="157" t="s">
        <v>67</v>
      </c>
      <c r="U24" s="157"/>
      <c r="V24" s="157"/>
      <c r="W24" s="157"/>
      <c r="X24" s="157"/>
      <c r="Y24" s="49" t="s">
        <v>68</v>
      </c>
      <c r="Z24" s="49" t="s">
        <v>69</v>
      </c>
      <c r="AG24" s="14"/>
      <c r="AI24" s="19"/>
    </row>
    <row r="25" spans="1:38" ht="25.5" customHeight="1" hidden="1">
      <c r="A25" s="144">
        <v>1</v>
      </c>
      <c r="B25" s="145"/>
      <c r="C25" s="144">
        <v>2</v>
      </c>
      <c r="D25" s="146"/>
      <c r="E25" s="146"/>
      <c r="F25" s="146"/>
      <c r="G25" s="146"/>
      <c r="H25" s="145"/>
      <c r="I25" s="147">
        <v>3</v>
      </c>
      <c r="J25" s="147"/>
      <c r="K25" s="147">
        <v>4</v>
      </c>
      <c r="L25" s="147"/>
      <c r="M25" s="147"/>
      <c r="N25" s="147"/>
      <c r="O25" s="147">
        <v>5</v>
      </c>
      <c r="P25" s="147"/>
      <c r="Q25" s="147"/>
      <c r="R25" s="147"/>
      <c r="S25" s="147"/>
      <c r="T25" s="148" t="s">
        <v>70</v>
      </c>
      <c r="U25" s="149"/>
      <c r="V25" s="149"/>
      <c r="W25" s="149"/>
      <c r="X25" s="150"/>
      <c r="Y25" s="33" t="s">
        <v>75</v>
      </c>
      <c r="Z25" s="33" t="s">
        <v>71</v>
      </c>
      <c r="AG25" s="14" t="s">
        <v>30</v>
      </c>
      <c r="AI25" s="19"/>
      <c r="AJ25" s="14" t="s">
        <v>30</v>
      </c>
      <c r="AL25" s="14" t="s">
        <v>31</v>
      </c>
    </row>
    <row r="26" spans="1:38" ht="12.75" customHeight="1" hidden="1">
      <c r="A26" s="135" t="s">
        <v>8</v>
      </c>
      <c r="B26" s="84"/>
      <c r="C26" s="160" t="s">
        <v>73</v>
      </c>
      <c r="D26" s="161"/>
      <c r="E26" s="161"/>
      <c r="F26" s="161"/>
      <c r="G26" s="162"/>
      <c r="H26" s="63" t="s">
        <v>9</v>
      </c>
      <c r="I26" s="131" t="s">
        <v>10</v>
      </c>
      <c r="J26" s="132"/>
      <c r="K26" s="133">
        <f>K16</f>
        <v>172.66</v>
      </c>
      <c r="L26" s="133"/>
      <c r="M26" s="133"/>
      <c r="N26" s="133"/>
      <c r="O26" s="134">
        <f>+ROUND('[6]Шуш_3 эт и выше'!O30,2)</f>
        <v>3.3</v>
      </c>
      <c r="P26" s="134"/>
      <c r="Q26" s="134"/>
      <c r="R26" s="134"/>
      <c r="S26" s="134"/>
      <c r="T26" s="133">
        <f>ROUND(K26*O26,2)</f>
        <v>569.78</v>
      </c>
      <c r="U26" s="133"/>
      <c r="V26" s="133"/>
      <c r="W26" s="133"/>
      <c r="X26" s="133"/>
      <c r="Y26" s="50">
        <f>ROUND(T26*$AG$22,2)</f>
        <v>284.89</v>
      </c>
      <c r="Z26" s="51">
        <f>+T26+Y26</f>
        <v>854.67</v>
      </c>
      <c r="AG26" s="125">
        <f>+Z26+Z27</f>
        <v>3519.6266789999995</v>
      </c>
      <c r="AI26" s="19"/>
      <c r="AJ26" s="127">
        <v>844.99</v>
      </c>
      <c r="AL26" s="129">
        <f>AG26/AJ26</f>
        <v>4.1652879667214995</v>
      </c>
    </row>
    <row r="27" spans="1:38" ht="12.75" customHeight="1" hidden="1">
      <c r="A27" s="85"/>
      <c r="B27" s="87"/>
      <c r="C27" s="163"/>
      <c r="D27" s="164"/>
      <c r="E27" s="164"/>
      <c r="F27" s="164"/>
      <c r="G27" s="165"/>
      <c r="H27" s="63" t="s">
        <v>11</v>
      </c>
      <c r="I27" s="131" t="s">
        <v>12</v>
      </c>
      <c r="J27" s="132"/>
      <c r="K27" s="133">
        <f>K17</f>
        <v>11772.05</v>
      </c>
      <c r="L27" s="133"/>
      <c r="M27" s="133"/>
      <c r="N27" s="133"/>
      <c r="O27" s="134">
        <f>O26*O17</f>
        <v>0.22637999999999997</v>
      </c>
      <c r="P27" s="134"/>
      <c r="Q27" s="134"/>
      <c r="R27" s="134"/>
      <c r="S27" s="134"/>
      <c r="T27" s="133">
        <f>K27*O27</f>
        <v>2664.9566789999994</v>
      </c>
      <c r="U27" s="133"/>
      <c r="V27" s="133"/>
      <c r="W27" s="133"/>
      <c r="X27" s="133"/>
      <c r="Y27" s="34">
        <v>0</v>
      </c>
      <c r="Z27" s="51">
        <f>+T27+Y27</f>
        <v>2664.9566789999994</v>
      </c>
      <c r="AG27" s="126"/>
      <c r="AI27" s="19"/>
      <c r="AJ27" s="128"/>
      <c r="AL27" s="130"/>
    </row>
    <row r="28" spans="1:38" ht="12.75" customHeight="1" hidden="1">
      <c r="A28" s="135" t="s">
        <v>8</v>
      </c>
      <c r="B28" s="84"/>
      <c r="C28" s="160" t="s">
        <v>74</v>
      </c>
      <c r="D28" s="161"/>
      <c r="E28" s="161"/>
      <c r="F28" s="161"/>
      <c r="G28" s="162"/>
      <c r="H28" s="63" t="s">
        <v>9</v>
      </c>
      <c r="I28" s="131" t="s">
        <v>10</v>
      </c>
      <c r="J28" s="132"/>
      <c r="K28" s="133">
        <f>K18</f>
        <v>172.66</v>
      </c>
      <c r="L28" s="133"/>
      <c r="M28" s="133"/>
      <c r="N28" s="133"/>
      <c r="O28" s="134">
        <f>+ROUND('[6]Шуш_3 эт и выше'!O32,2)</f>
        <v>3.3</v>
      </c>
      <c r="P28" s="134"/>
      <c r="Q28" s="134"/>
      <c r="R28" s="134"/>
      <c r="S28" s="134"/>
      <c r="T28" s="133">
        <f>ROUND(K28*O28,2)</f>
        <v>569.78</v>
      </c>
      <c r="U28" s="133"/>
      <c r="V28" s="133"/>
      <c r="W28" s="133"/>
      <c r="X28" s="133"/>
      <c r="Y28" s="50">
        <f>ROUND(T28*$AG$22,2)</f>
        <v>284.89</v>
      </c>
      <c r="Z28" s="51">
        <f>+T28+Y28</f>
        <v>854.67</v>
      </c>
      <c r="AG28" s="125">
        <f>+Z28+Z29</f>
        <v>3379.7747249999998</v>
      </c>
      <c r="AI28" s="19"/>
      <c r="AJ28" s="127">
        <v>844.99</v>
      </c>
      <c r="AL28" s="129">
        <f>AG28/AJ28</f>
        <v>3.999780737050142</v>
      </c>
    </row>
    <row r="29" spans="1:38" ht="12.75" customHeight="1" hidden="1">
      <c r="A29" s="85"/>
      <c r="B29" s="87"/>
      <c r="C29" s="163"/>
      <c r="D29" s="164"/>
      <c r="E29" s="164"/>
      <c r="F29" s="164"/>
      <c r="G29" s="165"/>
      <c r="H29" s="63" t="s">
        <v>11</v>
      </c>
      <c r="I29" s="131" t="s">
        <v>12</v>
      </c>
      <c r="J29" s="132"/>
      <c r="K29" s="133">
        <f>K19</f>
        <v>11772.05</v>
      </c>
      <c r="L29" s="133"/>
      <c r="M29" s="133"/>
      <c r="N29" s="133"/>
      <c r="O29" s="134">
        <f>O28*O19</f>
        <v>0.2145</v>
      </c>
      <c r="P29" s="134"/>
      <c r="Q29" s="134"/>
      <c r="R29" s="134"/>
      <c r="S29" s="134"/>
      <c r="T29" s="133">
        <f>K29*O29</f>
        <v>2525.1047249999997</v>
      </c>
      <c r="U29" s="133"/>
      <c r="V29" s="133"/>
      <c r="W29" s="133"/>
      <c r="X29" s="133"/>
      <c r="Y29" s="34">
        <v>0</v>
      </c>
      <c r="Z29" s="51">
        <f>+T29+Y29</f>
        <v>2525.1047249999997</v>
      </c>
      <c r="AG29" s="126"/>
      <c r="AI29" s="19"/>
      <c r="AJ29" s="128"/>
      <c r="AL29" s="130"/>
    </row>
    <row r="30" spans="4:35" ht="12.75" hidden="1">
      <c r="D30" s="59"/>
      <c r="E30" s="59"/>
      <c r="F30" s="59"/>
      <c r="G30" s="59"/>
      <c r="H30" s="59"/>
      <c r="I30" s="59"/>
      <c r="J30" s="59"/>
      <c r="AG30" s="14"/>
      <c r="AI30" s="19"/>
    </row>
    <row r="31" spans="1:33" s="20" customFormat="1" ht="38.25" customHeight="1">
      <c r="A31" s="142" t="s">
        <v>36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26"/>
      <c r="AG31" s="26"/>
    </row>
    <row r="32" spans="1:35" ht="51" customHeight="1">
      <c r="A32" s="152" t="s">
        <v>5</v>
      </c>
      <c r="B32" s="153"/>
      <c r="C32" s="154" t="s">
        <v>26</v>
      </c>
      <c r="D32" s="155"/>
      <c r="E32" s="155"/>
      <c r="F32" s="155"/>
      <c r="G32" s="155"/>
      <c r="H32" s="156"/>
      <c r="I32" s="157" t="s">
        <v>6</v>
      </c>
      <c r="J32" s="157"/>
      <c r="K32" s="157" t="s">
        <v>27</v>
      </c>
      <c r="L32" s="157"/>
      <c r="M32" s="157"/>
      <c r="N32" s="157"/>
      <c r="O32" s="157" t="s">
        <v>87</v>
      </c>
      <c r="P32" s="157"/>
      <c r="Q32" s="157"/>
      <c r="R32" s="157"/>
      <c r="S32" s="157"/>
      <c r="T32" s="157" t="s">
        <v>67</v>
      </c>
      <c r="U32" s="157"/>
      <c r="V32" s="157"/>
      <c r="W32" s="157"/>
      <c r="X32" s="157"/>
      <c r="Y32" s="49" t="s">
        <v>68</v>
      </c>
      <c r="Z32" s="49" t="s">
        <v>69</v>
      </c>
      <c r="AG32" s="14"/>
      <c r="AI32" s="19"/>
    </row>
    <row r="33" spans="1:38" ht="22.5" customHeight="1">
      <c r="A33" s="144">
        <v>1</v>
      </c>
      <c r="B33" s="145"/>
      <c r="C33" s="144">
        <v>2</v>
      </c>
      <c r="D33" s="146"/>
      <c r="E33" s="146"/>
      <c r="F33" s="146"/>
      <c r="G33" s="146"/>
      <c r="H33" s="145"/>
      <c r="I33" s="147">
        <v>3</v>
      </c>
      <c r="J33" s="147"/>
      <c r="K33" s="147">
        <v>4</v>
      </c>
      <c r="L33" s="147"/>
      <c r="M33" s="147"/>
      <c r="N33" s="147"/>
      <c r="O33" s="147">
        <v>5</v>
      </c>
      <c r="P33" s="147"/>
      <c r="Q33" s="147"/>
      <c r="R33" s="147"/>
      <c r="S33" s="147"/>
      <c r="T33" s="148" t="s">
        <v>70</v>
      </c>
      <c r="U33" s="149"/>
      <c r="V33" s="149"/>
      <c r="W33" s="149"/>
      <c r="X33" s="150"/>
      <c r="Y33" s="33" t="s">
        <v>75</v>
      </c>
      <c r="Z33" s="33" t="s">
        <v>71</v>
      </c>
      <c r="AG33" s="14"/>
      <c r="AI33" s="19"/>
      <c r="AJ33" s="14"/>
      <c r="AL33" s="14"/>
    </row>
    <row r="34" spans="1:38" ht="12.75" customHeight="1">
      <c r="A34" s="135" t="s">
        <v>8</v>
      </c>
      <c r="B34" s="84"/>
      <c r="C34" s="160" t="s">
        <v>73</v>
      </c>
      <c r="D34" s="161"/>
      <c r="E34" s="161"/>
      <c r="F34" s="161"/>
      <c r="G34" s="162"/>
      <c r="H34" s="63" t="s">
        <v>9</v>
      </c>
      <c r="I34" s="131" t="s">
        <v>10</v>
      </c>
      <c r="J34" s="132"/>
      <c r="K34" s="133">
        <f>K16</f>
        <v>172.66</v>
      </c>
      <c r="L34" s="133"/>
      <c r="M34" s="133"/>
      <c r="N34" s="133"/>
      <c r="O34" s="134">
        <f>+ROUND('[6]Шуш_3 эт и выше'!O42,2)</f>
        <v>3.24</v>
      </c>
      <c r="P34" s="134"/>
      <c r="Q34" s="134"/>
      <c r="R34" s="134"/>
      <c r="S34" s="134"/>
      <c r="T34" s="133">
        <f>ROUND(K34*O34,2)</f>
        <v>559.42</v>
      </c>
      <c r="U34" s="133"/>
      <c r="V34" s="133"/>
      <c r="W34" s="133"/>
      <c r="X34" s="133"/>
      <c r="Y34" s="50">
        <f>ROUND(T34*$AG$22,2)</f>
        <v>279.71</v>
      </c>
      <c r="Z34" s="51">
        <f>+T34+Y34</f>
        <v>839.1299999999999</v>
      </c>
      <c r="AG34" s="125">
        <f>+Z34+Z35</f>
        <v>3455.632921199999</v>
      </c>
      <c r="AI34" s="19"/>
      <c r="AJ34" s="127">
        <v>810.49</v>
      </c>
      <c r="AL34" s="129">
        <f>AG34/AJ34</f>
        <v>4.2636342474305655</v>
      </c>
    </row>
    <row r="35" spans="1:38" ht="12.75" customHeight="1">
      <c r="A35" s="85"/>
      <c r="B35" s="87"/>
      <c r="C35" s="163"/>
      <c r="D35" s="164"/>
      <c r="E35" s="164"/>
      <c r="F35" s="164"/>
      <c r="G35" s="165"/>
      <c r="H35" s="63" t="s">
        <v>11</v>
      </c>
      <c r="I35" s="131" t="s">
        <v>12</v>
      </c>
      <c r="J35" s="132"/>
      <c r="K35" s="133">
        <f>K17</f>
        <v>11772.05</v>
      </c>
      <c r="L35" s="133"/>
      <c r="M35" s="133"/>
      <c r="N35" s="133"/>
      <c r="O35" s="134">
        <f>O34*O17</f>
        <v>0.222264</v>
      </c>
      <c r="P35" s="134"/>
      <c r="Q35" s="134"/>
      <c r="R35" s="134"/>
      <c r="S35" s="134"/>
      <c r="T35" s="133">
        <f>K35*O35</f>
        <v>2616.5029211999995</v>
      </c>
      <c r="U35" s="133"/>
      <c r="V35" s="133"/>
      <c r="W35" s="133"/>
      <c r="X35" s="133"/>
      <c r="Y35" s="34">
        <v>0</v>
      </c>
      <c r="Z35" s="51">
        <f>+T35+Y35</f>
        <v>2616.5029211999995</v>
      </c>
      <c r="AG35" s="126"/>
      <c r="AI35" s="19"/>
      <c r="AJ35" s="128"/>
      <c r="AL35" s="130"/>
    </row>
    <row r="36" spans="1:38" ht="12.75" customHeight="1">
      <c r="A36" s="135" t="s">
        <v>8</v>
      </c>
      <c r="B36" s="84"/>
      <c r="C36" s="160" t="s">
        <v>74</v>
      </c>
      <c r="D36" s="161"/>
      <c r="E36" s="161"/>
      <c r="F36" s="161"/>
      <c r="G36" s="162"/>
      <c r="H36" s="63" t="s">
        <v>9</v>
      </c>
      <c r="I36" s="131" t="s">
        <v>10</v>
      </c>
      <c r="J36" s="132"/>
      <c r="K36" s="133">
        <f>K18</f>
        <v>172.66</v>
      </c>
      <c r="L36" s="133"/>
      <c r="M36" s="133"/>
      <c r="N36" s="133"/>
      <c r="O36" s="134">
        <f>+ROUND('[6]Шуш_3 эт и выше'!O44,2)</f>
        <v>3.24</v>
      </c>
      <c r="P36" s="134"/>
      <c r="Q36" s="134"/>
      <c r="R36" s="134"/>
      <c r="S36" s="134"/>
      <c r="T36" s="133">
        <f>ROUND(K36*O36,2)</f>
        <v>559.42</v>
      </c>
      <c r="U36" s="133"/>
      <c r="V36" s="133"/>
      <c r="W36" s="133"/>
      <c r="X36" s="133"/>
      <c r="Y36" s="50">
        <f>ROUND(T36*$AG$22,2)</f>
        <v>279.71</v>
      </c>
      <c r="Z36" s="51">
        <f>+T36+Y36</f>
        <v>839.1299999999999</v>
      </c>
      <c r="AG36" s="125">
        <f>+Z36+Z37</f>
        <v>3318.32373</v>
      </c>
      <c r="AI36" s="19"/>
      <c r="AJ36" s="127">
        <v>810.49</v>
      </c>
      <c r="AL36" s="129">
        <f>AG36/AJ36</f>
        <v>4.094219213068637</v>
      </c>
    </row>
    <row r="37" spans="1:38" ht="12.75" customHeight="1">
      <c r="A37" s="85"/>
      <c r="B37" s="87"/>
      <c r="C37" s="163"/>
      <c r="D37" s="164"/>
      <c r="E37" s="164"/>
      <c r="F37" s="164"/>
      <c r="G37" s="165"/>
      <c r="H37" s="63" t="s">
        <v>11</v>
      </c>
      <c r="I37" s="131" t="s">
        <v>12</v>
      </c>
      <c r="J37" s="132"/>
      <c r="K37" s="133">
        <f>K19</f>
        <v>11772.05</v>
      </c>
      <c r="L37" s="133"/>
      <c r="M37" s="133"/>
      <c r="N37" s="133"/>
      <c r="O37" s="134">
        <f>O36*O19</f>
        <v>0.2106</v>
      </c>
      <c r="P37" s="134"/>
      <c r="Q37" s="134"/>
      <c r="R37" s="134"/>
      <c r="S37" s="134"/>
      <c r="T37" s="133">
        <f>K37*O37</f>
        <v>2479.19373</v>
      </c>
      <c r="U37" s="133"/>
      <c r="V37" s="133"/>
      <c r="W37" s="133"/>
      <c r="X37" s="133"/>
      <c r="Y37" s="34">
        <v>0</v>
      </c>
      <c r="Z37" s="51">
        <f>+T37+Y37</f>
        <v>2479.19373</v>
      </c>
      <c r="AG37" s="126"/>
      <c r="AI37" s="19"/>
      <c r="AJ37" s="128"/>
      <c r="AL37" s="130"/>
    </row>
    <row r="38" spans="4:35" ht="12.75" hidden="1">
      <c r="D38" s="59"/>
      <c r="E38" s="59"/>
      <c r="F38" s="59"/>
      <c r="G38" s="59"/>
      <c r="H38" s="59"/>
      <c r="I38" s="59"/>
      <c r="J38" s="59"/>
      <c r="AG38" s="14"/>
      <c r="AI38" s="19"/>
    </row>
    <row r="39" spans="1:33" s="20" customFormat="1" ht="38.25" customHeight="1" hidden="1">
      <c r="A39" s="142" t="s">
        <v>37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5" ht="51" customHeight="1" hidden="1">
      <c r="A40" s="152" t="s">
        <v>5</v>
      </c>
      <c r="B40" s="153"/>
      <c r="C40" s="154" t="s">
        <v>26</v>
      </c>
      <c r="D40" s="155"/>
      <c r="E40" s="155"/>
      <c r="F40" s="155"/>
      <c r="G40" s="155"/>
      <c r="H40" s="156"/>
      <c r="I40" s="157" t="s">
        <v>6</v>
      </c>
      <c r="J40" s="157"/>
      <c r="K40" s="157" t="s">
        <v>27</v>
      </c>
      <c r="L40" s="157"/>
      <c r="M40" s="157"/>
      <c r="N40" s="157"/>
      <c r="O40" s="157" t="str">
        <f>+O32</f>
        <v>Объем теплоносителя, Гкал на нагрев, (м3, Гкал)</v>
      </c>
      <c r="P40" s="157"/>
      <c r="Q40" s="157"/>
      <c r="R40" s="157"/>
      <c r="S40" s="157"/>
      <c r="T40" s="157" t="s">
        <v>67</v>
      </c>
      <c r="U40" s="157"/>
      <c r="V40" s="157"/>
      <c r="W40" s="157"/>
      <c r="X40" s="157"/>
      <c r="Y40" s="49" t="s">
        <v>68</v>
      </c>
      <c r="Z40" s="49" t="s">
        <v>69</v>
      </c>
      <c r="AG40" s="14"/>
      <c r="AI40" s="19"/>
    </row>
    <row r="41" spans="1:38" ht="12.75" customHeight="1" hidden="1">
      <c r="A41" s="144">
        <v>1</v>
      </c>
      <c r="B41" s="145"/>
      <c r="C41" s="144">
        <v>2</v>
      </c>
      <c r="D41" s="146"/>
      <c r="E41" s="146"/>
      <c r="F41" s="146"/>
      <c r="G41" s="146"/>
      <c r="H41" s="145"/>
      <c r="I41" s="147">
        <v>3</v>
      </c>
      <c r="J41" s="147"/>
      <c r="K41" s="147">
        <v>4</v>
      </c>
      <c r="L41" s="147"/>
      <c r="M41" s="147"/>
      <c r="N41" s="147"/>
      <c r="O41" s="147">
        <v>5</v>
      </c>
      <c r="P41" s="147"/>
      <c r="Q41" s="147"/>
      <c r="R41" s="147"/>
      <c r="S41" s="147"/>
      <c r="T41" s="147">
        <v>6</v>
      </c>
      <c r="U41" s="147"/>
      <c r="V41" s="147"/>
      <c r="W41" s="147"/>
      <c r="X41" s="147"/>
      <c r="Y41" s="33">
        <v>7</v>
      </c>
      <c r="Z41" s="33">
        <v>8</v>
      </c>
      <c r="AG41" s="14"/>
      <c r="AI41" s="19"/>
      <c r="AJ41" s="14"/>
      <c r="AL41" s="14"/>
    </row>
    <row r="42" spans="1:38" ht="12.75" customHeight="1" hidden="1">
      <c r="A42" s="135" t="s">
        <v>8</v>
      </c>
      <c r="B42" s="84"/>
      <c r="C42" s="160" t="s">
        <v>73</v>
      </c>
      <c r="D42" s="161"/>
      <c r="E42" s="161"/>
      <c r="F42" s="161"/>
      <c r="G42" s="162"/>
      <c r="H42" s="63" t="s">
        <v>9</v>
      </c>
      <c r="I42" s="131" t="s">
        <v>10</v>
      </c>
      <c r="J42" s="132"/>
      <c r="K42" s="133">
        <f>K16</f>
        <v>172.66</v>
      </c>
      <c r="L42" s="133"/>
      <c r="M42" s="133"/>
      <c r="N42" s="133"/>
      <c r="O42" s="134">
        <f>+ROUND('[6]Шуш_3 эт и выше'!O54,2)</f>
        <v>3.19</v>
      </c>
      <c r="P42" s="134"/>
      <c r="Q42" s="134"/>
      <c r="R42" s="134"/>
      <c r="S42" s="134"/>
      <c r="T42" s="133">
        <f>ROUND(K42*O42,2)</f>
        <v>550.79</v>
      </c>
      <c r="U42" s="133"/>
      <c r="V42" s="133"/>
      <c r="W42" s="133"/>
      <c r="X42" s="133"/>
      <c r="Y42" s="50">
        <f>ROUND(T42*$AG$22,2)</f>
        <v>275.4</v>
      </c>
      <c r="Z42" s="51">
        <f>+T42+Y42</f>
        <v>826.1899999999999</v>
      </c>
      <c r="AG42" s="125">
        <f>+Z42+Z43</f>
        <v>3402.3147896999994</v>
      </c>
      <c r="AI42" s="19"/>
      <c r="AJ42" s="127">
        <v>777.52</v>
      </c>
      <c r="AL42" s="129">
        <f>AG42/AJ42</f>
        <v>4.375855012990019</v>
      </c>
    </row>
    <row r="43" spans="1:38" ht="12.75" customHeight="1" hidden="1">
      <c r="A43" s="85"/>
      <c r="B43" s="87"/>
      <c r="C43" s="163"/>
      <c r="D43" s="164"/>
      <c r="E43" s="164"/>
      <c r="F43" s="164"/>
      <c r="G43" s="165"/>
      <c r="H43" s="63" t="s">
        <v>11</v>
      </c>
      <c r="I43" s="131" t="s">
        <v>12</v>
      </c>
      <c r="J43" s="132"/>
      <c r="K43" s="133">
        <f>K17</f>
        <v>11772.05</v>
      </c>
      <c r="L43" s="133"/>
      <c r="M43" s="133"/>
      <c r="N43" s="133"/>
      <c r="O43" s="134">
        <f>O42*O17</f>
        <v>0.21883399999999997</v>
      </c>
      <c r="P43" s="134"/>
      <c r="Q43" s="134"/>
      <c r="R43" s="134"/>
      <c r="S43" s="134"/>
      <c r="T43" s="133">
        <f>K43*O43</f>
        <v>2576.1247896999994</v>
      </c>
      <c r="U43" s="133"/>
      <c r="V43" s="133"/>
      <c r="W43" s="133"/>
      <c r="X43" s="133"/>
      <c r="Y43" s="34">
        <v>0</v>
      </c>
      <c r="Z43" s="51">
        <f>+T43+Y43</f>
        <v>2576.1247896999994</v>
      </c>
      <c r="AG43" s="126"/>
      <c r="AI43" s="19"/>
      <c r="AJ43" s="128"/>
      <c r="AL43" s="130"/>
    </row>
    <row r="44" spans="1:38" ht="12.75" customHeight="1" hidden="1">
      <c r="A44" s="135" t="s">
        <v>8</v>
      </c>
      <c r="B44" s="84"/>
      <c r="C44" s="160" t="s">
        <v>74</v>
      </c>
      <c r="D44" s="161"/>
      <c r="E44" s="161"/>
      <c r="F44" s="161"/>
      <c r="G44" s="162"/>
      <c r="H44" s="63" t="s">
        <v>9</v>
      </c>
      <c r="I44" s="131" t="s">
        <v>10</v>
      </c>
      <c r="J44" s="132"/>
      <c r="K44" s="133">
        <f>K18</f>
        <v>172.66</v>
      </c>
      <c r="L44" s="133"/>
      <c r="M44" s="133"/>
      <c r="N44" s="133"/>
      <c r="O44" s="134">
        <f>+ROUND('[6]Шуш_3 эт и выше'!O56,2)</f>
        <v>3.19</v>
      </c>
      <c r="P44" s="134"/>
      <c r="Q44" s="134"/>
      <c r="R44" s="134"/>
      <c r="S44" s="134"/>
      <c r="T44" s="133">
        <f>ROUND(K44*O44,2)</f>
        <v>550.79</v>
      </c>
      <c r="U44" s="133"/>
      <c r="V44" s="133"/>
      <c r="W44" s="133"/>
      <c r="X44" s="133"/>
      <c r="Y44" s="50">
        <f>ROUND(T44*$AG$22,2)</f>
        <v>275.4</v>
      </c>
      <c r="Z44" s="51">
        <f>+T44+Y44</f>
        <v>826.1899999999999</v>
      </c>
      <c r="AG44" s="125">
        <f>+Z44+Z45</f>
        <v>3267.1245675</v>
      </c>
      <c r="AI44" s="19"/>
      <c r="AJ44" s="127">
        <v>777.52</v>
      </c>
      <c r="AL44" s="129">
        <f>AG44/AJ44</f>
        <v>4.201981386330899</v>
      </c>
    </row>
    <row r="45" spans="1:38" ht="12.75" customHeight="1" hidden="1">
      <c r="A45" s="85"/>
      <c r="B45" s="87"/>
      <c r="C45" s="163"/>
      <c r="D45" s="164"/>
      <c r="E45" s="164"/>
      <c r="F45" s="164"/>
      <c r="G45" s="165"/>
      <c r="H45" s="63" t="s">
        <v>11</v>
      </c>
      <c r="I45" s="131" t="s">
        <v>12</v>
      </c>
      <c r="J45" s="132"/>
      <c r="K45" s="133">
        <f>K19</f>
        <v>11772.05</v>
      </c>
      <c r="L45" s="133"/>
      <c r="M45" s="133"/>
      <c r="N45" s="133"/>
      <c r="O45" s="134">
        <f>O44*O19</f>
        <v>0.20735</v>
      </c>
      <c r="P45" s="134"/>
      <c r="Q45" s="134"/>
      <c r="R45" s="134"/>
      <c r="S45" s="134"/>
      <c r="T45" s="133">
        <f>K45*O45</f>
        <v>2440.9345675</v>
      </c>
      <c r="U45" s="133"/>
      <c r="V45" s="133"/>
      <c r="W45" s="133"/>
      <c r="X45" s="133"/>
      <c r="Y45" s="34">
        <v>0</v>
      </c>
      <c r="Z45" s="51">
        <f>+T45+Y45</f>
        <v>2440.9345675</v>
      </c>
      <c r="AG45" s="126"/>
      <c r="AI45" s="19"/>
      <c r="AJ45" s="128"/>
      <c r="AL45" s="130"/>
    </row>
    <row r="46" spans="4:35" ht="12.75" hidden="1">
      <c r="D46" s="59"/>
      <c r="E46" s="59"/>
      <c r="F46" s="59"/>
      <c r="G46" s="59"/>
      <c r="H46" s="59"/>
      <c r="I46" s="59"/>
      <c r="J46" s="59"/>
      <c r="AG46" s="14"/>
      <c r="AI46" s="19"/>
    </row>
    <row r="47" spans="1:33" s="20" customFormat="1" ht="45" customHeight="1">
      <c r="A47" s="142" t="s">
        <v>38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</row>
    <row r="48" spans="1:35" ht="51" customHeight="1" hidden="1">
      <c r="A48" s="152" t="s">
        <v>5</v>
      </c>
      <c r="B48" s="153"/>
      <c r="C48" s="154" t="s">
        <v>26</v>
      </c>
      <c r="D48" s="155"/>
      <c r="E48" s="155"/>
      <c r="F48" s="155"/>
      <c r="G48" s="155"/>
      <c r="H48" s="156"/>
      <c r="I48" s="157" t="s">
        <v>6</v>
      </c>
      <c r="J48" s="157"/>
      <c r="K48" s="157" t="s">
        <v>27</v>
      </c>
      <c r="L48" s="157"/>
      <c r="M48" s="157"/>
      <c r="N48" s="157"/>
      <c r="O48" s="157" t="str">
        <f>+O40</f>
        <v>Объем теплоносителя, Гкал на нагрев, (м3, Гкал)</v>
      </c>
      <c r="P48" s="157"/>
      <c r="Q48" s="157"/>
      <c r="R48" s="157"/>
      <c r="S48" s="157"/>
      <c r="T48" s="157" t="s">
        <v>67</v>
      </c>
      <c r="U48" s="157"/>
      <c r="V48" s="157"/>
      <c r="W48" s="157"/>
      <c r="X48" s="157"/>
      <c r="Y48" s="49" t="s">
        <v>68</v>
      </c>
      <c r="Z48" s="49" t="s">
        <v>69</v>
      </c>
      <c r="AG48" s="14"/>
      <c r="AI48" s="19"/>
    </row>
    <row r="49" spans="1:38" ht="12.75" customHeight="1" hidden="1">
      <c r="A49" s="144">
        <v>1</v>
      </c>
      <c r="B49" s="145"/>
      <c r="C49" s="144">
        <v>2</v>
      </c>
      <c r="D49" s="146"/>
      <c r="E49" s="146"/>
      <c r="F49" s="146"/>
      <c r="G49" s="146"/>
      <c r="H49" s="145"/>
      <c r="I49" s="147">
        <v>3</v>
      </c>
      <c r="J49" s="147"/>
      <c r="K49" s="147">
        <v>4</v>
      </c>
      <c r="L49" s="147"/>
      <c r="M49" s="147"/>
      <c r="N49" s="147"/>
      <c r="O49" s="147">
        <v>5</v>
      </c>
      <c r="P49" s="147"/>
      <c r="Q49" s="147"/>
      <c r="R49" s="147"/>
      <c r="S49" s="147"/>
      <c r="T49" s="147">
        <v>6</v>
      </c>
      <c r="U49" s="147"/>
      <c r="V49" s="147"/>
      <c r="W49" s="147"/>
      <c r="X49" s="147"/>
      <c r="Y49" s="33">
        <v>7</v>
      </c>
      <c r="Z49" s="33">
        <v>8</v>
      </c>
      <c r="AG49" s="14"/>
      <c r="AI49" s="19"/>
      <c r="AJ49" s="14"/>
      <c r="AL49" s="14"/>
    </row>
    <row r="50" spans="1:38" ht="12.75" customHeight="1">
      <c r="A50" s="135" t="s">
        <v>8</v>
      </c>
      <c r="B50" s="84"/>
      <c r="C50" s="160" t="s">
        <v>73</v>
      </c>
      <c r="D50" s="161"/>
      <c r="E50" s="161"/>
      <c r="F50" s="161"/>
      <c r="G50" s="162"/>
      <c r="H50" s="63" t="s">
        <v>9</v>
      </c>
      <c r="I50" s="131" t="s">
        <v>10</v>
      </c>
      <c r="J50" s="132"/>
      <c r="K50" s="133">
        <f>K16</f>
        <v>172.66</v>
      </c>
      <c r="L50" s="133"/>
      <c r="M50" s="133"/>
      <c r="N50" s="133"/>
      <c r="O50" s="134">
        <f>+ROUND('[6]Шуш_3 эт и выше'!O66,2)</f>
        <v>2.63</v>
      </c>
      <c r="P50" s="134"/>
      <c r="Q50" s="134"/>
      <c r="R50" s="134"/>
      <c r="S50" s="134"/>
      <c r="T50" s="133">
        <f>ROUND(K50*O50,2)</f>
        <v>454.1</v>
      </c>
      <c r="U50" s="133"/>
      <c r="V50" s="133"/>
      <c r="W50" s="133"/>
      <c r="X50" s="133"/>
      <c r="Y50" s="50">
        <f>ROUND(T50*$AG$22,2)</f>
        <v>227.05</v>
      </c>
      <c r="Z50" s="51">
        <f>+T50+Y50</f>
        <v>681.1500000000001</v>
      </c>
      <c r="AG50" s="125">
        <f>+Z50+Z51</f>
        <v>2805.0397168999993</v>
      </c>
      <c r="AI50" s="19"/>
      <c r="AJ50" s="127">
        <v>693.58</v>
      </c>
      <c r="AL50" s="129">
        <f>AG50/AJ50</f>
        <v>4.044291526428096</v>
      </c>
    </row>
    <row r="51" spans="1:38" ht="12.75" customHeight="1">
      <c r="A51" s="85"/>
      <c r="B51" s="87"/>
      <c r="C51" s="163"/>
      <c r="D51" s="164"/>
      <c r="E51" s="164"/>
      <c r="F51" s="164"/>
      <c r="G51" s="165"/>
      <c r="H51" s="63" t="s">
        <v>11</v>
      </c>
      <c r="I51" s="131" t="s">
        <v>12</v>
      </c>
      <c r="J51" s="132"/>
      <c r="K51" s="133">
        <f>K17</f>
        <v>11772.05</v>
      </c>
      <c r="L51" s="133"/>
      <c r="M51" s="133"/>
      <c r="N51" s="133"/>
      <c r="O51" s="134">
        <f>O50*O17</f>
        <v>0.18041799999999997</v>
      </c>
      <c r="P51" s="134"/>
      <c r="Q51" s="134"/>
      <c r="R51" s="134"/>
      <c r="S51" s="134"/>
      <c r="T51" s="133">
        <f>K51*O51</f>
        <v>2123.8897168999993</v>
      </c>
      <c r="U51" s="133"/>
      <c r="V51" s="133"/>
      <c r="W51" s="133"/>
      <c r="X51" s="133"/>
      <c r="Y51" s="34">
        <v>0</v>
      </c>
      <c r="Z51" s="51">
        <f>+T51+Y51</f>
        <v>2123.8897168999993</v>
      </c>
      <c r="AG51" s="126"/>
      <c r="AI51" s="19"/>
      <c r="AJ51" s="128"/>
      <c r="AL51" s="130"/>
    </row>
    <row r="52" spans="1:38" ht="12.75" customHeight="1">
      <c r="A52" s="135" t="s">
        <v>8</v>
      </c>
      <c r="B52" s="84"/>
      <c r="C52" s="160" t="s">
        <v>74</v>
      </c>
      <c r="D52" s="161"/>
      <c r="E52" s="161"/>
      <c r="F52" s="161"/>
      <c r="G52" s="162"/>
      <c r="H52" s="63" t="s">
        <v>9</v>
      </c>
      <c r="I52" s="131" t="s">
        <v>10</v>
      </c>
      <c r="J52" s="132"/>
      <c r="K52" s="133">
        <f>K18</f>
        <v>172.66</v>
      </c>
      <c r="L52" s="133"/>
      <c r="M52" s="133"/>
      <c r="N52" s="133"/>
      <c r="O52" s="134">
        <f>+ROUND('[6]Шуш_3 эт и выше'!O68,2)</f>
        <v>2.63</v>
      </c>
      <c r="P52" s="134"/>
      <c r="Q52" s="134"/>
      <c r="R52" s="134"/>
      <c r="S52" s="134"/>
      <c r="T52" s="133">
        <f>ROUND(K52*O52,2)</f>
        <v>454.1</v>
      </c>
      <c r="U52" s="133"/>
      <c r="V52" s="133"/>
      <c r="W52" s="133"/>
      <c r="X52" s="133"/>
      <c r="Y52" s="50">
        <f>ROUND(T52*$AG$22,2)</f>
        <v>227.05</v>
      </c>
      <c r="Z52" s="51">
        <f>+T52+Y52</f>
        <v>681.1500000000001</v>
      </c>
      <c r="AG52" s="125">
        <f>+Z52+Z53</f>
        <v>2693.5819475</v>
      </c>
      <c r="AI52" s="19"/>
      <c r="AJ52" s="127">
        <v>693.58</v>
      </c>
      <c r="AL52" s="129">
        <f>AG52/AJ52</f>
        <v>3.883592300095158</v>
      </c>
    </row>
    <row r="53" spans="1:38" ht="12.75" customHeight="1">
      <c r="A53" s="85"/>
      <c r="B53" s="87"/>
      <c r="C53" s="163"/>
      <c r="D53" s="164"/>
      <c r="E53" s="164"/>
      <c r="F53" s="164"/>
      <c r="G53" s="165"/>
      <c r="H53" s="63" t="s">
        <v>11</v>
      </c>
      <c r="I53" s="131" t="s">
        <v>12</v>
      </c>
      <c r="J53" s="132"/>
      <c r="K53" s="133">
        <f>K19</f>
        <v>11772.05</v>
      </c>
      <c r="L53" s="133"/>
      <c r="M53" s="133"/>
      <c r="N53" s="133"/>
      <c r="O53" s="134">
        <f>O52*O19</f>
        <v>0.17095</v>
      </c>
      <c r="P53" s="134"/>
      <c r="Q53" s="134"/>
      <c r="R53" s="134"/>
      <c r="S53" s="134"/>
      <c r="T53" s="133">
        <f>K53*O53</f>
        <v>2012.4319474999998</v>
      </c>
      <c r="U53" s="133"/>
      <c r="V53" s="133"/>
      <c r="W53" s="133"/>
      <c r="X53" s="133"/>
      <c r="Y53" s="34">
        <v>0</v>
      </c>
      <c r="Z53" s="51">
        <f>+T53+Y53</f>
        <v>2012.4319474999998</v>
      </c>
      <c r="AG53" s="126"/>
      <c r="AI53" s="19"/>
      <c r="AJ53" s="128"/>
      <c r="AL53" s="130"/>
    </row>
    <row r="54" spans="4:35" ht="12.75" hidden="1">
      <c r="D54" s="59"/>
      <c r="E54" s="59"/>
      <c r="F54" s="59"/>
      <c r="G54" s="59"/>
      <c r="H54" s="59"/>
      <c r="I54" s="59"/>
      <c r="J54" s="59"/>
      <c r="AG54" s="14"/>
      <c r="AI54" s="19"/>
    </row>
    <row r="55" spans="1:33" s="20" customFormat="1" ht="23.25" customHeight="1" hidden="1">
      <c r="A55" s="142" t="s">
        <v>39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</row>
    <row r="56" spans="1:35" ht="51" customHeight="1" hidden="1">
      <c r="A56" s="152" t="s">
        <v>5</v>
      </c>
      <c r="B56" s="153"/>
      <c r="C56" s="154" t="s">
        <v>26</v>
      </c>
      <c r="D56" s="155"/>
      <c r="E56" s="155"/>
      <c r="F56" s="155"/>
      <c r="G56" s="155"/>
      <c r="H56" s="156"/>
      <c r="I56" s="157" t="s">
        <v>6</v>
      </c>
      <c r="J56" s="157"/>
      <c r="K56" s="157" t="s">
        <v>27</v>
      </c>
      <c r="L56" s="157"/>
      <c r="M56" s="157"/>
      <c r="N56" s="157"/>
      <c r="O56" s="157" t="str">
        <f>+O48</f>
        <v>Объем теплоносителя, Гкал на нагрев, (м3, Гкал)</v>
      </c>
      <c r="P56" s="157"/>
      <c r="Q56" s="157"/>
      <c r="R56" s="157"/>
      <c r="S56" s="157"/>
      <c r="T56" s="157" t="s">
        <v>67</v>
      </c>
      <c r="U56" s="157"/>
      <c r="V56" s="157"/>
      <c r="W56" s="157"/>
      <c r="X56" s="157"/>
      <c r="Y56" s="49" t="s">
        <v>68</v>
      </c>
      <c r="Z56" s="49" t="s">
        <v>69</v>
      </c>
      <c r="AG56" s="14"/>
      <c r="AI56" s="19"/>
    </row>
    <row r="57" spans="1:38" ht="12.75" customHeight="1" hidden="1">
      <c r="A57" s="144">
        <v>1</v>
      </c>
      <c r="B57" s="145"/>
      <c r="C57" s="144">
        <v>2</v>
      </c>
      <c r="D57" s="146"/>
      <c r="E57" s="146"/>
      <c r="F57" s="146"/>
      <c r="G57" s="146"/>
      <c r="H57" s="145"/>
      <c r="I57" s="147">
        <v>3</v>
      </c>
      <c r="J57" s="147"/>
      <c r="K57" s="147">
        <v>4</v>
      </c>
      <c r="L57" s="147"/>
      <c r="M57" s="147"/>
      <c r="N57" s="147"/>
      <c r="O57" s="147">
        <v>5</v>
      </c>
      <c r="P57" s="147"/>
      <c r="Q57" s="147"/>
      <c r="R57" s="147"/>
      <c r="S57" s="147"/>
      <c r="T57" s="147">
        <v>6</v>
      </c>
      <c r="U57" s="147"/>
      <c r="V57" s="147"/>
      <c r="W57" s="147"/>
      <c r="X57" s="147"/>
      <c r="Y57" s="33">
        <v>7</v>
      </c>
      <c r="Z57" s="33">
        <v>8</v>
      </c>
      <c r="AG57" s="14"/>
      <c r="AI57" s="19"/>
      <c r="AJ57" s="14"/>
      <c r="AL57" s="14"/>
    </row>
    <row r="58" spans="1:38" ht="12.75" customHeight="1" hidden="1">
      <c r="A58" s="135" t="s">
        <v>8</v>
      </c>
      <c r="B58" s="84"/>
      <c r="C58" s="160" t="s">
        <v>73</v>
      </c>
      <c r="D58" s="161"/>
      <c r="E58" s="161"/>
      <c r="F58" s="161"/>
      <c r="G58" s="162"/>
      <c r="H58" s="63" t="s">
        <v>9</v>
      </c>
      <c r="I58" s="131" t="s">
        <v>10</v>
      </c>
      <c r="J58" s="132"/>
      <c r="K58" s="133">
        <f>K16</f>
        <v>172.66</v>
      </c>
      <c r="L58" s="133"/>
      <c r="M58" s="133"/>
      <c r="N58" s="133"/>
      <c r="O58" s="134">
        <f>+ROUND('[6]Шуш_3 эт и выше'!O78,2)</f>
        <v>1.69</v>
      </c>
      <c r="P58" s="134"/>
      <c r="Q58" s="134"/>
      <c r="R58" s="134"/>
      <c r="S58" s="134"/>
      <c r="T58" s="133">
        <f>ROUND(K58*O58,2)</f>
        <v>291.8</v>
      </c>
      <c r="U58" s="133"/>
      <c r="V58" s="133"/>
      <c r="W58" s="133"/>
      <c r="X58" s="133"/>
      <c r="Y58" s="50">
        <f>ROUND(T58*$AG$22,2)</f>
        <v>145.9</v>
      </c>
      <c r="Z58" s="51">
        <f>+T58+Y58</f>
        <v>437.70000000000005</v>
      </c>
      <c r="AG58" s="125">
        <f>+Z58+Z59</f>
        <v>1802.4808446999998</v>
      </c>
      <c r="AI58" s="19"/>
      <c r="AJ58" s="127">
        <v>609.59</v>
      </c>
      <c r="AL58" s="129">
        <f>AG58/AJ58</f>
        <v>2.9568740377958953</v>
      </c>
    </row>
    <row r="59" spans="1:38" ht="12.75" customHeight="1" hidden="1">
      <c r="A59" s="85"/>
      <c r="B59" s="87"/>
      <c r="C59" s="163"/>
      <c r="D59" s="164"/>
      <c r="E59" s="164"/>
      <c r="F59" s="164"/>
      <c r="G59" s="165"/>
      <c r="H59" s="63" t="s">
        <v>11</v>
      </c>
      <c r="I59" s="131" t="s">
        <v>12</v>
      </c>
      <c r="J59" s="132"/>
      <c r="K59" s="133">
        <f>K17</f>
        <v>11772.05</v>
      </c>
      <c r="L59" s="133"/>
      <c r="M59" s="133"/>
      <c r="N59" s="133"/>
      <c r="O59" s="134">
        <f>O58*O17</f>
        <v>0.11593399999999998</v>
      </c>
      <c r="P59" s="134"/>
      <c r="Q59" s="134"/>
      <c r="R59" s="134"/>
      <c r="S59" s="134"/>
      <c r="T59" s="133">
        <f>K59*O59</f>
        <v>1364.7808446999998</v>
      </c>
      <c r="U59" s="133"/>
      <c r="V59" s="133"/>
      <c r="W59" s="133"/>
      <c r="X59" s="133"/>
      <c r="Y59" s="34">
        <v>0</v>
      </c>
      <c r="Z59" s="51">
        <f>+T59+Y59</f>
        <v>1364.7808446999998</v>
      </c>
      <c r="AG59" s="126"/>
      <c r="AI59" s="19"/>
      <c r="AJ59" s="128"/>
      <c r="AL59" s="130"/>
    </row>
    <row r="60" spans="1:38" ht="12.75" customHeight="1" hidden="1">
      <c r="A60" s="135" t="s">
        <v>8</v>
      </c>
      <c r="B60" s="84"/>
      <c r="C60" s="160" t="s">
        <v>74</v>
      </c>
      <c r="D60" s="161"/>
      <c r="E60" s="161"/>
      <c r="F60" s="161"/>
      <c r="G60" s="162"/>
      <c r="H60" s="63" t="s">
        <v>9</v>
      </c>
      <c r="I60" s="131" t="s">
        <v>10</v>
      </c>
      <c r="J60" s="132"/>
      <c r="K60" s="133">
        <f>K18</f>
        <v>172.66</v>
      </c>
      <c r="L60" s="133"/>
      <c r="M60" s="133"/>
      <c r="N60" s="133"/>
      <c r="O60" s="134">
        <f>+ROUND('[6]Шуш_3 эт и выше'!O80,2)</f>
        <v>1.69</v>
      </c>
      <c r="P60" s="134"/>
      <c r="Q60" s="134"/>
      <c r="R60" s="134"/>
      <c r="S60" s="134"/>
      <c r="T60" s="133">
        <f>ROUND(K60*O60,2)</f>
        <v>291.8</v>
      </c>
      <c r="U60" s="133"/>
      <c r="V60" s="133"/>
      <c r="W60" s="133"/>
      <c r="X60" s="133"/>
      <c r="Y60" s="50">
        <f>ROUND(T60*$AG$22,2)</f>
        <v>145.9</v>
      </c>
      <c r="Z60" s="51">
        <f>+T60+Y60</f>
        <v>437.70000000000005</v>
      </c>
      <c r="AG60" s="125">
        <f>+Z60+Z61</f>
        <v>1730.8596925</v>
      </c>
      <c r="AI60" s="19"/>
      <c r="AJ60" s="127">
        <v>609.59</v>
      </c>
      <c r="AL60" s="129">
        <f>AG60/AJ60</f>
        <v>2.83938334372283</v>
      </c>
    </row>
    <row r="61" spans="1:38" ht="12.75" customHeight="1" hidden="1">
      <c r="A61" s="85"/>
      <c r="B61" s="87"/>
      <c r="C61" s="163"/>
      <c r="D61" s="164"/>
      <c r="E61" s="164"/>
      <c r="F61" s="164"/>
      <c r="G61" s="165"/>
      <c r="H61" s="63" t="s">
        <v>11</v>
      </c>
      <c r="I61" s="131" t="s">
        <v>12</v>
      </c>
      <c r="J61" s="132"/>
      <c r="K61" s="133">
        <f>K19</f>
        <v>11772.05</v>
      </c>
      <c r="L61" s="133"/>
      <c r="M61" s="133"/>
      <c r="N61" s="133"/>
      <c r="O61" s="134">
        <f>O60*O19</f>
        <v>0.10985</v>
      </c>
      <c r="P61" s="134"/>
      <c r="Q61" s="134"/>
      <c r="R61" s="134"/>
      <c r="S61" s="134"/>
      <c r="T61" s="133">
        <f>K61*O61</f>
        <v>1293.1596925</v>
      </c>
      <c r="U61" s="133"/>
      <c r="V61" s="133"/>
      <c r="W61" s="133"/>
      <c r="X61" s="133"/>
      <c r="Y61" s="34">
        <v>0</v>
      </c>
      <c r="Z61" s="51">
        <f>+T61+Y61</f>
        <v>1293.1596925</v>
      </c>
      <c r="AG61" s="126"/>
      <c r="AI61" s="19"/>
      <c r="AJ61" s="128"/>
      <c r="AL61" s="130"/>
    </row>
    <row r="62" spans="4:35" ht="12.75" hidden="1">
      <c r="D62" s="59"/>
      <c r="E62" s="59"/>
      <c r="F62" s="59"/>
      <c r="G62" s="59"/>
      <c r="H62" s="59"/>
      <c r="I62" s="59"/>
      <c r="J62" s="59"/>
      <c r="AG62" s="14"/>
      <c r="AI62" s="19"/>
    </row>
    <row r="63" spans="1:33" s="20" customFormat="1" ht="30" customHeight="1" hidden="1">
      <c r="A63" s="142" t="s">
        <v>40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</row>
    <row r="64" spans="1:35" ht="51" customHeight="1" hidden="1">
      <c r="A64" s="152" t="s">
        <v>5</v>
      </c>
      <c r="B64" s="153"/>
      <c r="C64" s="154" t="s">
        <v>26</v>
      </c>
      <c r="D64" s="155"/>
      <c r="E64" s="155"/>
      <c r="F64" s="155"/>
      <c r="G64" s="155"/>
      <c r="H64" s="156"/>
      <c r="I64" s="157" t="s">
        <v>6</v>
      </c>
      <c r="J64" s="157"/>
      <c r="K64" s="157" t="s">
        <v>27</v>
      </c>
      <c r="L64" s="157"/>
      <c r="M64" s="157"/>
      <c r="N64" s="157"/>
      <c r="O64" s="157" t="str">
        <f>+O56</f>
        <v>Объем теплоносителя, Гкал на нагрев, (м3, Гкал)</v>
      </c>
      <c r="P64" s="157"/>
      <c r="Q64" s="157"/>
      <c r="R64" s="157"/>
      <c r="S64" s="157"/>
      <c r="T64" s="157" t="s">
        <v>67</v>
      </c>
      <c r="U64" s="157"/>
      <c r="V64" s="157"/>
      <c r="W64" s="157"/>
      <c r="X64" s="157"/>
      <c r="Y64" s="49" t="s">
        <v>68</v>
      </c>
      <c r="Z64" s="49" t="s">
        <v>69</v>
      </c>
      <c r="AG64" s="14"/>
      <c r="AI64" s="19"/>
    </row>
    <row r="65" spans="1:38" ht="12.75" customHeight="1" hidden="1">
      <c r="A65" s="144">
        <v>1</v>
      </c>
      <c r="B65" s="145"/>
      <c r="C65" s="144">
        <v>2</v>
      </c>
      <c r="D65" s="146"/>
      <c r="E65" s="146"/>
      <c r="F65" s="146"/>
      <c r="G65" s="146"/>
      <c r="H65" s="145"/>
      <c r="I65" s="147">
        <v>3</v>
      </c>
      <c r="J65" s="147"/>
      <c r="K65" s="147">
        <v>4</v>
      </c>
      <c r="L65" s="147"/>
      <c r="M65" s="147"/>
      <c r="N65" s="147"/>
      <c r="O65" s="147">
        <v>5</v>
      </c>
      <c r="P65" s="147"/>
      <c r="Q65" s="147"/>
      <c r="R65" s="147"/>
      <c r="S65" s="147"/>
      <c r="T65" s="147">
        <v>6</v>
      </c>
      <c r="U65" s="147"/>
      <c r="V65" s="147"/>
      <c r="W65" s="147"/>
      <c r="X65" s="147"/>
      <c r="Y65" s="33">
        <v>7</v>
      </c>
      <c r="Z65" s="33">
        <v>8</v>
      </c>
      <c r="AG65" s="14"/>
      <c r="AI65" s="19"/>
      <c r="AJ65" s="14"/>
      <c r="AL65" s="14"/>
    </row>
    <row r="66" spans="1:38" ht="12.75" customHeight="1" hidden="1">
      <c r="A66" s="135" t="s">
        <v>8</v>
      </c>
      <c r="B66" s="84"/>
      <c r="C66" s="160" t="s">
        <v>73</v>
      </c>
      <c r="D66" s="161"/>
      <c r="E66" s="161"/>
      <c r="F66" s="161"/>
      <c r="G66" s="162"/>
      <c r="H66" s="63" t="s">
        <v>9</v>
      </c>
      <c r="I66" s="131" t="s">
        <v>10</v>
      </c>
      <c r="J66" s="132"/>
      <c r="K66" s="133">
        <f>K16</f>
        <v>172.66</v>
      </c>
      <c r="L66" s="133"/>
      <c r="M66" s="133"/>
      <c r="N66" s="133"/>
      <c r="O66" s="134">
        <f>+ROUND('[6]Шуш_3 эт и выше'!O90,2)</f>
        <v>1.24</v>
      </c>
      <c r="P66" s="134"/>
      <c r="Q66" s="134"/>
      <c r="R66" s="134"/>
      <c r="S66" s="134"/>
      <c r="T66" s="133">
        <f>ROUND(K66*O66,2)</f>
        <v>214.1</v>
      </c>
      <c r="U66" s="133"/>
      <c r="V66" s="133"/>
      <c r="W66" s="133"/>
      <c r="X66" s="133"/>
      <c r="Y66" s="50">
        <f>ROUND(T66*$AG$22,2)</f>
        <v>107.05</v>
      </c>
      <c r="Z66" s="51">
        <f>+T66+Y66</f>
        <v>321.15</v>
      </c>
      <c r="AG66" s="125">
        <f>+Z66+Z67</f>
        <v>1322.5276611999998</v>
      </c>
      <c r="AI66" s="19"/>
      <c r="AJ66" s="127">
        <v>440.15</v>
      </c>
      <c r="AL66" s="129">
        <f>AG66/AJ66</f>
        <v>3.00472034806316</v>
      </c>
    </row>
    <row r="67" spans="1:38" ht="12.75" customHeight="1" hidden="1">
      <c r="A67" s="85"/>
      <c r="B67" s="87"/>
      <c r="C67" s="163"/>
      <c r="D67" s="164"/>
      <c r="E67" s="164"/>
      <c r="F67" s="164"/>
      <c r="G67" s="165"/>
      <c r="H67" s="63" t="s">
        <v>11</v>
      </c>
      <c r="I67" s="131" t="s">
        <v>12</v>
      </c>
      <c r="J67" s="132"/>
      <c r="K67" s="133">
        <f>K17</f>
        <v>11772.05</v>
      </c>
      <c r="L67" s="133"/>
      <c r="M67" s="133"/>
      <c r="N67" s="133"/>
      <c r="O67" s="134">
        <f>O66*O17</f>
        <v>0.08506399999999999</v>
      </c>
      <c r="P67" s="134"/>
      <c r="Q67" s="134"/>
      <c r="R67" s="134"/>
      <c r="S67" s="134"/>
      <c r="T67" s="133">
        <f>K67*O67</f>
        <v>1001.3776611999998</v>
      </c>
      <c r="U67" s="133"/>
      <c r="V67" s="133"/>
      <c r="W67" s="133"/>
      <c r="X67" s="133"/>
      <c r="Y67" s="34">
        <v>0</v>
      </c>
      <c r="Z67" s="51">
        <f>+T67+Y67</f>
        <v>1001.3776611999998</v>
      </c>
      <c r="AG67" s="126"/>
      <c r="AI67" s="19"/>
      <c r="AJ67" s="128"/>
      <c r="AL67" s="130"/>
    </row>
    <row r="68" spans="1:38" ht="12.75" customHeight="1" hidden="1">
      <c r="A68" s="135" t="s">
        <v>8</v>
      </c>
      <c r="B68" s="84"/>
      <c r="C68" s="160" t="s">
        <v>74</v>
      </c>
      <c r="D68" s="161"/>
      <c r="E68" s="161"/>
      <c r="F68" s="161"/>
      <c r="G68" s="162"/>
      <c r="H68" s="63" t="s">
        <v>9</v>
      </c>
      <c r="I68" s="131" t="s">
        <v>10</v>
      </c>
      <c r="J68" s="132"/>
      <c r="K68" s="133">
        <f>K18</f>
        <v>172.66</v>
      </c>
      <c r="L68" s="133"/>
      <c r="M68" s="133"/>
      <c r="N68" s="133"/>
      <c r="O68" s="134">
        <f>+ROUND('[6]Шуш_3 эт и выше'!O92,2)</f>
        <v>1.24</v>
      </c>
      <c r="P68" s="134"/>
      <c r="Q68" s="134"/>
      <c r="R68" s="134"/>
      <c r="S68" s="134"/>
      <c r="T68" s="133">
        <f>ROUND(K68*O68,2)</f>
        <v>214.1</v>
      </c>
      <c r="U68" s="133"/>
      <c r="V68" s="133"/>
      <c r="W68" s="133"/>
      <c r="X68" s="133"/>
      <c r="Y68" s="50">
        <f>ROUND(T68*$AG$22,2)</f>
        <v>107.05</v>
      </c>
      <c r="Z68" s="51">
        <f>+T68+Y68</f>
        <v>321.15</v>
      </c>
      <c r="AG68" s="125">
        <f>+Z68+Z69</f>
        <v>1269.97723</v>
      </c>
      <c r="AI68" s="19"/>
      <c r="AJ68" s="127">
        <v>440.15</v>
      </c>
      <c r="AL68" s="129">
        <f>AG68/AJ68</f>
        <v>2.885328251732364</v>
      </c>
    </row>
    <row r="69" spans="1:38" ht="12.75" customHeight="1" hidden="1">
      <c r="A69" s="85"/>
      <c r="B69" s="87"/>
      <c r="C69" s="163"/>
      <c r="D69" s="164"/>
      <c r="E69" s="164"/>
      <c r="F69" s="164"/>
      <c r="G69" s="165"/>
      <c r="H69" s="63" t="s">
        <v>11</v>
      </c>
      <c r="I69" s="131" t="s">
        <v>12</v>
      </c>
      <c r="J69" s="132"/>
      <c r="K69" s="133">
        <f>K19</f>
        <v>11772.05</v>
      </c>
      <c r="L69" s="133"/>
      <c r="M69" s="133"/>
      <c r="N69" s="133"/>
      <c r="O69" s="134">
        <f>O68*O19</f>
        <v>0.0806</v>
      </c>
      <c r="P69" s="134"/>
      <c r="Q69" s="134"/>
      <c r="R69" s="134"/>
      <c r="S69" s="134"/>
      <c r="T69" s="133">
        <f>K69*O69</f>
        <v>948.82723</v>
      </c>
      <c r="U69" s="133"/>
      <c r="V69" s="133"/>
      <c r="W69" s="133"/>
      <c r="X69" s="133"/>
      <c r="Y69" s="34">
        <v>0</v>
      </c>
      <c r="Z69" s="51">
        <f>+T69+Y69</f>
        <v>948.82723</v>
      </c>
      <c r="AG69" s="126"/>
      <c r="AI69" s="19"/>
      <c r="AJ69" s="128"/>
      <c r="AL69" s="130"/>
    </row>
    <row r="70" spans="4:35" ht="12.75" hidden="1">
      <c r="D70" s="59"/>
      <c r="E70" s="59"/>
      <c r="F70" s="59"/>
      <c r="G70" s="59"/>
      <c r="H70" s="59"/>
      <c r="I70" s="59"/>
      <c r="J70" s="59"/>
      <c r="AG70" s="14"/>
      <c r="AI70" s="19"/>
    </row>
    <row r="71" spans="1:33" s="20" customFormat="1" ht="29.25" customHeight="1" hidden="1">
      <c r="A71" s="142" t="s">
        <v>41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</row>
    <row r="72" spans="1:35" ht="51" customHeight="1" hidden="1">
      <c r="A72" s="152" t="s">
        <v>5</v>
      </c>
      <c r="B72" s="153"/>
      <c r="C72" s="154" t="s">
        <v>26</v>
      </c>
      <c r="D72" s="155"/>
      <c r="E72" s="155"/>
      <c r="F72" s="155"/>
      <c r="G72" s="155"/>
      <c r="H72" s="156"/>
      <c r="I72" s="157" t="s">
        <v>6</v>
      </c>
      <c r="J72" s="157"/>
      <c r="K72" s="157" t="s">
        <v>27</v>
      </c>
      <c r="L72" s="157"/>
      <c r="M72" s="157"/>
      <c r="N72" s="157"/>
      <c r="O72" s="157" t="str">
        <f>+O64</f>
        <v>Объем теплоносителя, Гкал на нагрев, (м3, Гкал)</v>
      </c>
      <c r="P72" s="157"/>
      <c r="Q72" s="157"/>
      <c r="R72" s="157"/>
      <c r="S72" s="157"/>
      <c r="T72" s="157" t="s">
        <v>67</v>
      </c>
      <c r="U72" s="157"/>
      <c r="V72" s="157"/>
      <c r="W72" s="157"/>
      <c r="X72" s="157"/>
      <c r="Y72" s="49" t="s">
        <v>68</v>
      </c>
      <c r="Z72" s="49" t="s">
        <v>69</v>
      </c>
      <c r="AG72" s="14"/>
      <c r="AI72" s="19"/>
    </row>
    <row r="73" spans="1:38" ht="12.75" customHeight="1" hidden="1">
      <c r="A73" s="144">
        <v>1</v>
      </c>
      <c r="B73" s="145"/>
      <c r="C73" s="144">
        <v>2</v>
      </c>
      <c r="D73" s="146"/>
      <c r="E73" s="146"/>
      <c r="F73" s="146"/>
      <c r="G73" s="146"/>
      <c r="H73" s="145"/>
      <c r="I73" s="147">
        <v>3</v>
      </c>
      <c r="J73" s="147"/>
      <c r="K73" s="147">
        <v>4</v>
      </c>
      <c r="L73" s="147"/>
      <c r="M73" s="147"/>
      <c r="N73" s="147"/>
      <c r="O73" s="147">
        <v>5</v>
      </c>
      <c r="P73" s="147"/>
      <c r="Q73" s="147"/>
      <c r="R73" s="147"/>
      <c r="S73" s="147"/>
      <c r="T73" s="147">
        <v>6</v>
      </c>
      <c r="U73" s="147"/>
      <c r="V73" s="147"/>
      <c r="W73" s="147"/>
      <c r="X73" s="147"/>
      <c r="Y73" s="33">
        <v>7</v>
      </c>
      <c r="Z73" s="33">
        <v>8</v>
      </c>
      <c r="AG73" s="14"/>
      <c r="AI73" s="19"/>
      <c r="AJ73" s="14"/>
      <c r="AL73" s="14"/>
    </row>
    <row r="74" spans="1:38" ht="12.75" customHeight="1" hidden="1">
      <c r="A74" s="135" t="s">
        <v>8</v>
      </c>
      <c r="B74" s="84"/>
      <c r="C74" s="160" t="s">
        <v>73</v>
      </c>
      <c r="D74" s="161"/>
      <c r="E74" s="161"/>
      <c r="F74" s="161"/>
      <c r="G74" s="162"/>
      <c r="H74" s="63" t="s">
        <v>9</v>
      </c>
      <c r="I74" s="131" t="s">
        <v>10</v>
      </c>
      <c r="J74" s="132"/>
      <c r="K74" s="133">
        <f>K16</f>
        <v>172.66</v>
      </c>
      <c r="L74" s="133"/>
      <c r="M74" s="133"/>
      <c r="N74" s="133"/>
      <c r="O74" s="134">
        <f>+ROUND('[6]Шуш_3 эт и выше'!O102,2)</f>
        <v>0.77</v>
      </c>
      <c r="P74" s="134"/>
      <c r="Q74" s="134"/>
      <c r="R74" s="134"/>
      <c r="S74" s="134"/>
      <c r="T74" s="133">
        <f>ROUND(K74*O74,2)</f>
        <v>132.95</v>
      </c>
      <c r="U74" s="133"/>
      <c r="V74" s="133"/>
      <c r="W74" s="133"/>
      <c r="X74" s="133"/>
      <c r="Y74" s="50">
        <f>ROUND(T74*$AG$22,2)</f>
        <v>66.48</v>
      </c>
      <c r="Z74" s="51">
        <f>+T74+Y74</f>
        <v>199.43</v>
      </c>
      <c r="AG74" s="125">
        <f>+Z74+Z75</f>
        <v>821.2532251</v>
      </c>
      <c r="AI74" s="19"/>
      <c r="AJ74" s="127">
        <v>440.15</v>
      </c>
      <c r="AL74" s="129">
        <f>AG74/AJ74</f>
        <v>1.8658485177780304</v>
      </c>
    </row>
    <row r="75" spans="1:38" ht="12.75" customHeight="1" hidden="1">
      <c r="A75" s="85"/>
      <c r="B75" s="87"/>
      <c r="C75" s="163"/>
      <c r="D75" s="164"/>
      <c r="E75" s="164"/>
      <c r="F75" s="164"/>
      <c r="G75" s="165"/>
      <c r="H75" s="63" t="s">
        <v>11</v>
      </c>
      <c r="I75" s="131" t="s">
        <v>12</v>
      </c>
      <c r="J75" s="132"/>
      <c r="K75" s="133">
        <f>K17</f>
        <v>11772.05</v>
      </c>
      <c r="L75" s="133"/>
      <c r="M75" s="133"/>
      <c r="N75" s="133"/>
      <c r="O75" s="134">
        <f>O74*O17</f>
        <v>0.052821999999999994</v>
      </c>
      <c r="P75" s="134"/>
      <c r="Q75" s="134"/>
      <c r="R75" s="134"/>
      <c r="S75" s="134"/>
      <c r="T75" s="133">
        <f>K75*O75</f>
        <v>621.8232251</v>
      </c>
      <c r="U75" s="133"/>
      <c r="V75" s="133"/>
      <c r="W75" s="133"/>
      <c r="X75" s="133"/>
      <c r="Y75" s="34">
        <v>0</v>
      </c>
      <c r="Z75" s="51">
        <f>+T75+Y75</f>
        <v>621.8232251</v>
      </c>
      <c r="AG75" s="126"/>
      <c r="AI75" s="19"/>
      <c r="AJ75" s="128"/>
      <c r="AL75" s="130"/>
    </row>
    <row r="76" spans="1:38" ht="12.75" customHeight="1" hidden="1">
      <c r="A76" s="135" t="s">
        <v>8</v>
      </c>
      <c r="B76" s="84"/>
      <c r="C76" s="160" t="s">
        <v>74</v>
      </c>
      <c r="D76" s="161"/>
      <c r="E76" s="161"/>
      <c r="F76" s="161"/>
      <c r="G76" s="162"/>
      <c r="H76" s="63" t="s">
        <v>9</v>
      </c>
      <c r="I76" s="131" t="s">
        <v>10</v>
      </c>
      <c r="J76" s="132"/>
      <c r="K76" s="133">
        <f>K18</f>
        <v>172.66</v>
      </c>
      <c r="L76" s="133"/>
      <c r="M76" s="133"/>
      <c r="N76" s="133"/>
      <c r="O76" s="134">
        <f>+ROUND('[6]Шуш_3 эт и выше'!O104,2)</f>
        <v>0.77</v>
      </c>
      <c r="P76" s="134"/>
      <c r="Q76" s="134"/>
      <c r="R76" s="134"/>
      <c r="S76" s="134"/>
      <c r="T76" s="133">
        <f>ROUND(K76*O76,2)</f>
        <v>132.95</v>
      </c>
      <c r="U76" s="133"/>
      <c r="V76" s="133"/>
      <c r="W76" s="133"/>
      <c r="X76" s="133"/>
      <c r="Y76" s="50">
        <f>ROUND(T76*$AG$22,2)</f>
        <v>66.48</v>
      </c>
      <c r="Z76" s="51">
        <f>+T76+Y76</f>
        <v>199.43</v>
      </c>
      <c r="AG76" s="125">
        <f>+Z76+Z77</f>
        <v>788.6211025</v>
      </c>
      <c r="AI76" s="19"/>
      <c r="AJ76" s="127">
        <v>440.15</v>
      </c>
      <c r="AL76" s="129">
        <f>AG76/AJ76</f>
        <v>1.791709877314552</v>
      </c>
    </row>
    <row r="77" spans="1:38" ht="12.75" customHeight="1" hidden="1">
      <c r="A77" s="85"/>
      <c r="B77" s="87"/>
      <c r="C77" s="163"/>
      <c r="D77" s="164"/>
      <c r="E77" s="164"/>
      <c r="F77" s="164"/>
      <c r="G77" s="165"/>
      <c r="H77" s="63" t="s">
        <v>11</v>
      </c>
      <c r="I77" s="131" t="s">
        <v>12</v>
      </c>
      <c r="J77" s="132"/>
      <c r="K77" s="133">
        <f>K19</f>
        <v>11772.05</v>
      </c>
      <c r="L77" s="133"/>
      <c r="M77" s="133"/>
      <c r="N77" s="133"/>
      <c r="O77" s="134">
        <f>O76*O19</f>
        <v>0.050050000000000004</v>
      </c>
      <c r="P77" s="134"/>
      <c r="Q77" s="134"/>
      <c r="R77" s="134"/>
      <c r="S77" s="134"/>
      <c r="T77" s="133">
        <f>K77*O77</f>
        <v>589.1911025</v>
      </c>
      <c r="U77" s="133"/>
      <c r="V77" s="133"/>
      <c r="W77" s="133"/>
      <c r="X77" s="133"/>
      <c r="Y77" s="34">
        <v>0</v>
      </c>
      <c r="Z77" s="51">
        <f>+T77+Y77</f>
        <v>589.1911025</v>
      </c>
      <c r="AG77" s="126"/>
      <c r="AI77" s="19"/>
      <c r="AJ77" s="128"/>
      <c r="AL77" s="130"/>
    </row>
    <row r="78" spans="4:35" ht="12.75" hidden="1">
      <c r="D78" s="59"/>
      <c r="E78" s="59"/>
      <c r="F78" s="59"/>
      <c r="G78" s="59"/>
      <c r="H78" s="59"/>
      <c r="I78" s="59"/>
      <c r="J78" s="59"/>
      <c r="AG78" s="14"/>
      <c r="AI78" s="19"/>
    </row>
    <row r="79" spans="1:33" s="20" customFormat="1" ht="29.25" customHeight="1" hidden="1">
      <c r="A79" s="142" t="s">
        <v>42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</row>
    <row r="80" spans="1:35" ht="51" customHeight="1" hidden="1">
      <c r="A80" s="152" t="s">
        <v>5</v>
      </c>
      <c r="B80" s="153"/>
      <c r="C80" s="154" t="s">
        <v>26</v>
      </c>
      <c r="D80" s="155"/>
      <c r="E80" s="155"/>
      <c r="F80" s="155"/>
      <c r="G80" s="155"/>
      <c r="H80" s="156"/>
      <c r="I80" s="157" t="s">
        <v>6</v>
      </c>
      <c r="J80" s="157"/>
      <c r="K80" s="157" t="s">
        <v>27</v>
      </c>
      <c r="L80" s="157"/>
      <c r="M80" s="157"/>
      <c r="N80" s="157"/>
      <c r="O80" s="157" t="str">
        <f>+O72</f>
        <v>Объем теплоносителя, Гкал на нагрев, (м3, Гкал)</v>
      </c>
      <c r="P80" s="157"/>
      <c r="Q80" s="157"/>
      <c r="R80" s="157"/>
      <c r="S80" s="157"/>
      <c r="T80" s="157" t="s">
        <v>67</v>
      </c>
      <c r="U80" s="157"/>
      <c r="V80" s="157"/>
      <c r="W80" s="157"/>
      <c r="X80" s="157"/>
      <c r="Y80" s="49" t="s">
        <v>68</v>
      </c>
      <c r="Z80" s="49" t="s">
        <v>69</v>
      </c>
      <c r="AG80" s="14"/>
      <c r="AI80" s="19"/>
    </row>
    <row r="81" spans="1:38" ht="30" customHeight="1" hidden="1">
      <c r="A81" s="144">
        <v>1</v>
      </c>
      <c r="B81" s="145"/>
      <c r="C81" s="144">
        <v>2</v>
      </c>
      <c r="D81" s="146"/>
      <c r="E81" s="146"/>
      <c r="F81" s="146"/>
      <c r="G81" s="146"/>
      <c r="H81" s="145"/>
      <c r="I81" s="147">
        <v>3</v>
      </c>
      <c r="J81" s="147"/>
      <c r="K81" s="147">
        <v>4</v>
      </c>
      <c r="L81" s="147"/>
      <c r="M81" s="147"/>
      <c r="N81" s="147"/>
      <c r="O81" s="147">
        <v>5</v>
      </c>
      <c r="P81" s="147"/>
      <c r="Q81" s="147"/>
      <c r="R81" s="147"/>
      <c r="S81" s="147"/>
      <c r="T81" s="148" t="s">
        <v>70</v>
      </c>
      <c r="U81" s="149"/>
      <c r="V81" s="149"/>
      <c r="W81" s="149"/>
      <c r="X81" s="150"/>
      <c r="Y81" s="33" t="s">
        <v>75</v>
      </c>
      <c r="Z81" s="33" t="s">
        <v>71</v>
      </c>
      <c r="AG81" s="14"/>
      <c r="AI81" s="19"/>
      <c r="AJ81" s="14"/>
      <c r="AL81" s="14"/>
    </row>
    <row r="82" spans="1:38" ht="12.75" customHeight="1" hidden="1">
      <c r="A82" s="135" t="s">
        <v>8</v>
      </c>
      <c r="B82" s="84"/>
      <c r="C82" s="160" t="s">
        <v>73</v>
      </c>
      <c r="D82" s="161"/>
      <c r="E82" s="161"/>
      <c r="F82" s="161"/>
      <c r="G82" s="162"/>
      <c r="H82" s="63" t="s">
        <v>9</v>
      </c>
      <c r="I82" s="131" t="s">
        <v>10</v>
      </c>
      <c r="J82" s="132"/>
      <c r="K82" s="133">
        <f>K16</f>
        <v>172.66</v>
      </c>
      <c r="L82" s="133"/>
      <c r="M82" s="133"/>
      <c r="N82" s="133"/>
      <c r="O82" s="134">
        <f>+ROUND('[6]Шуш_3 эт и выше'!O114,2)</f>
        <v>1.24</v>
      </c>
      <c r="P82" s="134"/>
      <c r="Q82" s="134"/>
      <c r="R82" s="134"/>
      <c r="S82" s="134"/>
      <c r="T82" s="133">
        <f>ROUND(K82*O82,2)</f>
        <v>214.1</v>
      </c>
      <c r="U82" s="133"/>
      <c r="V82" s="133"/>
      <c r="W82" s="133"/>
      <c r="X82" s="133"/>
      <c r="Y82" s="50">
        <f>ROUND(T82*$AG$22,2)</f>
        <v>107.05</v>
      </c>
      <c r="Z82" s="51">
        <f>+T82+Y82</f>
        <v>321.15</v>
      </c>
      <c r="AG82" s="125">
        <f>+Z82+Z83</f>
        <v>1322.5276611999998</v>
      </c>
      <c r="AI82" s="19"/>
      <c r="AJ82" s="127">
        <v>155.6</v>
      </c>
      <c r="AL82" s="129">
        <f>AG82/AJ82</f>
        <v>8.499535097686374</v>
      </c>
    </row>
    <row r="83" spans="1:38" ht="12.75" customHeight="1" hidden="1">
      <c r="A83" s="85"/>
      <c r="B83" s="87"/>
      <c r="C83" s="163"/>
      <c r="D83" s="164"/>
      <c r="E83" s="164"/>
      <c r="F83" s="164"/>
      <c r="G83" s="165"/>
      <c r="H83" s="63" t="s">
        <v>11</v>
      </c>
      <c r="I83" s="131" t="s">
        <v>12</v>
      </c>
      <c r="J83" s="132"/>
      <c r="K83" s="133">
        <f>K17</f>
        <v>11772.05</v>
      </c>
      <c r="L83" s="133"/>
      <c r="M83" s="133"/>
      <c r="N83" s="133"/>
      <c r="O83" s="134">
        <f>O82*O17</f>
        <v>0.08506399999999999</v>
      </c>
      <c r="P83" s="134"/>
      <c r="Q83" s="134"/>
      <c r="R83" s="134"/>
      <c r="S83" s="134"/>
      <c r="T83" s="133">
        <f>K83*O83</f>
        <v>1001.3776611999998</v>
      </c>
      <c r="U83" s="133"/>
      <c r="V83" s="133"/>
      <c r="W83" s="133"/>
      <c r="X83" s="133"/>
      <c r="Y83" s="34">
        <v>0</v>
      </c>
      <c r="Z83" s="51">
        <f>+T83+Y83</f>
        <v>1001.3776611999998</v>
      </c>
      <c r="AG83" s="126"/>
      <c r="AI83" s="19"/>
      <c r="AJ83" s="128"/>
      <c r="AL83" s="130"/>
    </row>
    <row r="84" spans="1:38" ht="12.75" customHeight="1" hidden="1">
      <c r="A84" s="135" t="s">
        <v>8</v>
      </c>
      <c r="B84" s="84"/>
      <c r="C84" s="160" t="s">
        <v>74</v>
      </c>
      <c r="D84" s="161"/>
      <c r="E84" s="161"/>
      <c r="F84" s="161"/>
      <c r="G84" s="162"/>
      <c r="H84" s="63" t="s">
        <v>9</v>
      </c>
      <c r="I84" s="131" t="s">
        <v>10</v>
      </c>
      <c r="J84" s="132"/>
      <c r="K84" s="133">
        <f>K18</f>
        <v>172.66</v>
      </c>
      <c r="L84" s="133"/>
      <c r="M84" s="133"/>
      <c r="N84" s="133"/>
      <c r="O84" s="134">
        <f>+ROUND('[6]Шуш_3 эт и выше'!O116,2)</f>
        <v>1.24</v>
      </c>
      <c r="P84" s="134"/>
      <c r="Q84" s="134"/>
      <c r="R84" s="134"/>
      <c r="S84" s="134"/>
      <c r="T84" s="133">
        <f>ROUND(K84*O84,2)</f>
        <v>214.1</v>
      </c>
      <c r="U84" s="133"/>
      <c r="V84" s="133"/>
      <c r="W84" s="133"/>
      <c r="X84" s="133"/>
      <c r="Y84" s="50">
        <f>ROUND(T84*$AG$22,2)</f>
        <v>107.05</v>
      </c>
      <c r="Z84" s="51">
        <f>+T84+Y84</f>
        <v>321.15</v>
      </c>
      <c r="AG84" s="125">
        <f>+Z84+Z85</f>
        <v>1269.97723</v>
      </c>
      <c r="AI84" s="19"/>
      <c r="AJ84" s="127">
        <v>155.6</v>
      </c>
      <c r="AL84" s="129">
        <f>AG84/AJ84</f>
        <v>8.161807390745501</v>
      </c>
    </row>
    <row r="85" spans="1:38" ht="12.75" customHeight="1" hidden="1">
      <c r="A85" s="85"/>
      <c r="B85" s="87"/>
      <c r="C85" s="163"/>
      <c r="D85" s="164"/>
      <c r="E85" s="164"/>
      <c r="F85" s="164"/>
      <c r="G85" s="165"/>
      <c r="H85" s="63" t="s">
        <v>11</v>
      </c>
      <c r="I85" s="131" t="s">
        <v>12</v>
      </c>
      <c r="J85" s="132"/>
      <c r="K85" s="133">
        <f>K19</f>
        <v>11772.05</v>
      </c>
      <c r="L85" s="133"/>
      <c r="M85" s="133"/>
      <c r="N85" s="133"/>
      <c r="O85" s="134">
        <f>O84*O19</f>
        <v>0.0806</v>
      </c>
      <c r="P85" s="134"/>
      <c r="Q85" s="134"/>
      <c r="R85" s="134"/>
      <c r="S85" s="134"/>
      <c r="T85" s="133">
        <f>K85*O85</f>
        <v>948.82723</v>
      </c>
      <c r="U85" s="133"/>
      <c r="V85" s="133"/>
      <c r="W85" s="133"/>
      <c r="X85" s="133"/>
      <c r="Y85" s="34">
        <v>0</v>
      </c>
      <c r="Z85" s="51">
        <f>+T85+Y85</f>
        <v>948.82723</v>
      </c>
      <c r="AG85" s="126"/>
      <c r="AI85" s="19"/>
      <c r="AJ85" s="128"/>
      <c r="AL85" s="130"/>
    </row>
    <row r="86" spans="4:35" ht="12.75" hidden="1">
      <c r="D86" s="59"/>
      <c r="E86" s="59"/>
      <c r="F86" s="59"/>
      <c r="G86" s="59"/>
      <c r="H86" s="59"/>
      <c r="I86" s="59"/>
      <c r="J86" s="59"/>
      <c r="AG86" s="14"/>
      <c r="AI86" s="19"/>
    </row>
    <row r="87" spans="1:33" s="20" customFormat="1" ht="29.25" customHeight="1">
      <c r="A87" s="142" t="s">
        <v>43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</row>
    <row r="88" spans="1:35" ht="51" customHeight="1" hidden="1">
      <c r="A88" s="152" t="s">
        <v>5</v>
      </c>
      <c r="B88" s="153"/>
      <c r="C88" s="154" t="s">
        <v>26</v>
      </c>
      <c r="D88" s="155"/>
      <c r="E88" s="155"/>
      <c r="F88" s="155"/>
      <c r="G88" s="155"/>
      <c r="H88" s="156"/>
      <c r="I88" s="157" t="s">
        <v>6</v>
      </c>
      <c r="J88" s="157"/>
      <c r="K88" s="157" t="s">
        <v>27</v>
      </c>
      <c r="L88" s="157"/>
      <c r="M88" s="157"/>
      <c r="N88" s="157"/>
      <c r="O88" s="157" t="str">
        <f>+O80</f>
        <v>Объем теплоносителя, Гкал на нагрев, (м3, Гкал)</v>
      </c>
      <c r="P88" s="157"/>
      <c r="Q88" s="157"/>
      <c r="R88" s="157"/>
      <c r="S88" s="157"/>
      <c r="T88" s="157" t="s">
        <v>67</v>
      </c>
      <c r="U88" s="157"/>
      <c r="V88" s="157"/>
      <c r="W88" s="157"/>
      <c r="X88" s="157"/>
      <c r="Y88" s="49" t="s">
        <v>68</v>
      </c>
      <c r="Z88" s="49" t="s">
        <v>69</v>
      </c>
      <c r="AG88" s="14"/>
      <c r="AI88" s="19"/>
    </row>
    <row r="89" spans="1:38" ht="12.75" customHeight="1" hidden="1">
      <c r="A89" s="144">
        <v>1</v>
      </c>
      <c r="B89" s="145"/>
      <c r="C89" s="144">
        <v>2</v>
      </c>
      <c r="D89" s="146"/>
      <c r="E89" s="146"/>
      <c r="F89" s="146"/>
      <c r="G89" s="146"/>
      <c r="H89" s="145"/>
      <c r="I89" s="147">
        <v>3</v>
      </c>
      <c r="J89" s="147"/>
      <c r="K89" s="147">
        <v>4</v>
      </c>
      <c r="L89" s="147"/>
      <c r="M89" s="147"/>
      <c r="N89" s="147"/>
      <c r="O89" s="147">
        <v>5</v>
      </c>
      <c r="P89" s="147"/>
      <c r="Q89" s="147"/>
      <c r="R89" s="147"/>
      <c r="S89" s="147"/>
      <c r="T89" s="147">
        <v>6</v>
      </c>
      <c r="U89" s="147"/>
      <c r="V89" s="147"/>
      <c r="W89" s="147"/>
      <c r="X89" s="147"/>
      <c r="Y89" s="33">
        <v>7</v>
      </c>
      <c r="Z89" s="33">
        <v>8</v>
      </c>
      <c r="AG89" s="14"/>
      <c r="AI89" s="19"/>
      <c r="AJ89" s="14"/>
      <c r="AL89" s="14"/>
    </row>
    <row r="90" spans="1:38" ht="12.75" customHeight="1">
      <c r="A90" s="135" t="s">
        <v>8</v>
      </c>
      <c r="B90" s="84"/>
      <c r="C90" s="160" t="s">
        <v>73</v>
      </c>
      <c r="D90" s="161"/>
      <c r="E90" s="161"/>
      <c r="F90" s="161"/>
      <c r="G90" s="162"/>
      <c r="H90" s="63" t="s">
        <v>9</v>
      </c>
      <c r="I90" s="131" t="s">
        <v>10</v>
      </c>
      <c r="J90" s="132"/>
      <c r="K90" s="133">
        <f>K16</f>
        <v>172.66</v>
      </c>
      <c r="L90" s="133"/>
      <c r="M90" s="133"/>
      <c r="N90" s="133"/>
      <c r="O90" s="134">
        <f>+ROUND('[6]Шуш_3 эт и выше'!O126,2)</f>
        <v>0.55</v>
      </c>
      <c r="P90" s="134"/>
      <c r="Q90" s="134"/>
      <c r="R90" s="134"/>
      <c r="S90" s="134"/>
      <c r="T90" s="133">
        <f>ROUND(K90*O90,2)</f>
        <v>94.96</v>
      </c>
      <c r="U90" s="133"/>
      <c r="V90" s="133"/>
      <c r="W90" s="133"/>
      <c r="X90" s="133"/>
      <c r="Y90" s="50">
        <f>ROUND(T90*$AG$22,2)</f>
        <v>47.48</v>
      </c>
      <c r="Z90" s="51">
        <f>+T90+Y90</f>
        <v>142.44</v>
      </c>
      <c r="AG90" s="125">
        <f>+Z90+Z91</f>
        <v>586.5994464999999</v>
      </c>
      <c r="AI90" s="19"/>
      <c r="AJ90" s="127">
        <v>155.6</v>
      </c>
      <c r="AL90" s="129">
        <f>AG90/AJ90</f>
        <v>3.769919321979434</v>
      </c>
    </row>
    <row r="91" spans="1:38" ht="12.75" customHeight="1">
      <c r="A91" s="85"/>
      <c r="B91" s="87"/>
      <c r="C91" s="163"/>
      <c r="D91" s="164"/>
      <c r="E91" s="164"/>
      <c r="F91" s="164"/>
      <c r="G91" s="165"/>
      <c r="H91" s="63" t="s">
        <v>11</v>
      </c>
      <c r="I91" s="131" t="s">
        <v>12</v>
      </c>
      <c r="J91" s="132"/>
      <c r="K91" s="133">
        <f>K17</f>
        <v>11772.05</v>
      </c>
      <c r="L91" s="133"/>
      <c r="M91" s="133"/>
      <c r="N91" s="133"/>
      <c r="O91" s="134">
        <f>O90*O17</f>
        <v>0.03773</v>
      </c>
      <c r="P91" s="134"/>
      <c r="Q91" s="134"/>
      <c r="R91" s="134"/>
      <c r="S91" s="134"/>
      <c r="T91" s="133">
        <f>K91*O91</f>
        <v>444.15944649999994</v>
      </c>
      <c r="U91" s="133"/>
      <c r="V91" s="133"/>
      <c r="W91" s="133"/>
      <c r="X91" s="133"/>
      <c r="Y91" s="34">
        <v>0</v>
      </c>
      <c r="Z91" s="51">
        <f>+T91+Y91</f>
        <v>444.15944649999994</v>
      </c>
      <c r="AG91" s="126"/>
      <c r="AI91" s="19"/>
      <c r="AJ91" s="128"/>
      <c r="AL91" s="130"/>
    </row>
    <row r="92" spans="1:38" ht="12.75" customHeight="1">
      <c r="A92" s="135" t="s">
        <v>8</v>
      </c>
      <c r="B92" s="84"/>
      <c r="C92" s="160" t="s">
        <v>74</v>
      </c>
      <c r="D92" s="161"/>
      <c r="E92" s="161"/>
      <c r="F92" s="161"/>
      <c r="G92" s="162"/>
      <c r="H92" s="63" t="s">
        <v>9</v>
      </c>
      <c r="I92" s="131" t="s">
        <v>10</v>
      </c>
      <c r="J92" s="132"/>
      <c r="K92" s="133">
        <f>K18</f>
        <v>172.66</v>
      </c>
      <c r="L92" s="133"/>
      <c r="M92" s="133"/>
      <c r="N92" s="133"/>
      <c r="O92" s="134">
        <f>+ROUND('[6]Шуш_3 эт и выше'!O128,2)</f>
        <v>0.55</v>
      </c>
      <c r="P92" s="134"/>
      <c r="Q92" s="134"/>
      <c r="R92" s="134"/>
      <c r="S92" s="134"/>
      <c r="T92" s="133">
        <f>ROUND(K92*O92,2)</f>
        <v>94.96</v>
      </c>
      <c r="U92" s="133"/>
      <c r="V92" s="133"/>
      <c r="W92" s="133"/>
      <c r="X92" s="133"/>
      <c r="Y92" s="50">
        <f>ROUND(T92*$AG$22,2)</f>
        <v>47.48</v>
      </c>
      <c r="Z92" s="51">
        <f>+T92+Y92</f>
        <v>142.44</v>
      </c>
      <c r="AG92" s="125">
        <f>+Z92+Z93</f>
        <v>563.2907875000001</v>
      </c>
      <c r="AI92" s="19"/>
      <c r="AJ92" s="127">
        <v>155.6</v>
      </c>
      <c r="AL92" s="129">
        <f>AG92/AJ92</f>
        <v>3.6201207422879182</v>
      </c>
    </row>
    <row r="93" spans="1:38" ht="12.75" customHeight="1">
      <c r="A93" s="85"/>
      <c r="B93" s="87"/>
      <c r="C93" s="163"/>
      <c r="D93" s="164"/>
      <c r="E93" s="164"/>
      <c r="F93" s="164"/>
      <c r="G93" s="165"/>
      <c r="H93" s="63" t="s">
        <v>11</v>
      </c>
      <c r="I93" s="131" t="s">
        <v>12</v>
      </c>
      <c r="J93" s="132"/>
      <c r="K93" s="133">
        <f>K19</f>
        <v>11772.05</v>
      </c>
      <c r="L93" s="133"/>
      <c r="M93" s="133"/>
      <c r="N93" s="133"/>
      <c r="O93" s="134">
        <f>O92*O19</f>
        <v>0.035750000000000004</v>
      </c>
      <c r="P93" s="134"/>
      <c r="Q93" s="134"/>
      <c r="R93" s="134"/>
      <c r="S93" s="134"/>
      <c r="T93" s="133">
        <f>K93*O93</f>
        <v>420.8507875</v>
      </c>
      <c r="U93" s="133"/>
      <c r="V93" s="133"/>
      <c r="W93" s="133"/>
      <c r="X93" s="133"/>
      <c r="Y93" s="34">
        <v>0</v>
      </c>
      <c r="Z93" s="51">
        <f>+T93+Y93</f>
        <v>420.8507875</v>
      </c>
      <c r="AG93" s="126"/>
      <c r="AI93" s="19"/>
      <c r="AJ93" s="128"/>
      <c r="AL93" s="130"/>
    </row>
    <row r="94" spans="4:35" ht="12.75" hidden="1">
      <c r="D94" s="59"/>
      <c r="E94" s="59"/>
      <c r="F94" s="59"/>
      <c r="G94" s="59"/>
      <c r="H94" s="59"/>
      <c r="I94" s="59"/>
      <c r="J94" s="59"/>
      <c r="AG94" s="14"/>
      <c r="AI94" s="19"/>
    </row>
    <row r="95" spans="1:33" s="20" customFormat="1" ht="29.25" customHeight="1" hidden="1">
      <c r="A95" s="142" t="s">
        <v>44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</row>
    <row r="96" spans="1:35" ht="51" customHeight="1" hidden="1">
      <c r="A96" s="152" t="s">
        <v>5</v>
      </c>
      <c r="B96" s="153"/>
      <c r="C96" s="154" t="s">
        <v>26</v>
      </c>
      <c r="D96" s="155"/>
      <c r="E96" s="155"/>
      <c r="F96" s="155"/>
      <c r="G96" s="155"/>
      <c r="H96" s="156"/>
      <c r="I96" s="157" t="s">
        <v>6</v>
      </c>
      <c r="J96" s="157"/>
      <c r="K96" s="157" t="s">
        <v>27</v>
      </c>
      <c r="L96" s="157"/>
      <c r="M96" s="157"/>
      <c r="N96" s="157"/>
      <c r="O96" s="157" t="str">
        <f>+O88</f>
        <v>Объем теплоносителя, Гкал на нагрев, (м3, Гкал)</v>
      </c>
      <c r="P96" s="157"/>
      <c r="Q96" s="157"/>
      <c r="R96" s="157"/>
      <c r="S96" s="157"/>
      <c r="T96" s="157" t="s">
        <v>67</v>
      </c>
      <c r="U96" s="157"/>
      <c r="V96" s="157"/>
      <c r="W96" s="157"/>
      <c r="X96" s="157"/>
      <c r="Y96" s="49" t="s">
        <v>68</v>
      </c>
      <c r="Z96" s="49" t="s">
        <v>69</v>
      </c>
      <c r="AG96" s="14"/>
      <c r="AI96" s="19"/>
    </row>
    <row r="97" spans="1:38" ht="12.75" customHeight="1" hidden="1">
      <c r="A97" s="144">
        <v>1</v>
      </c>
      <c r="B97" s="145"/>
      <c r="C97" s="144">
        <v>2</v>
      </c>
      <c r="D97" s="146"/>
      <c r="E97" s="146"/>
      <c r="F97" s="146"/>
      <c r="G97" s="146"/>
      <c r="H97" s="145"/>
      <c r="I97" s="147">
        <v>3</v>
      </c>
      <c r="J97" s="147"/>
      <c r="K97" s="147">
        <v>4</v>
      </c>
      <c r="L97" s="147"/>
      <c r="M97" s="147"/>
      <c r="N97" s="147"/>
      <c r="O97" s="147">
        <v>5</v>
      </c>
      <c r="P97" s="147"/>
      <c r="Q97" s="147"/>
      <c r="R97" s="147"/>
      <c r="S97" s="147"/>
      <c r="T97" s="147">
        <v>6</v>
      </c>
      <c r="U97" s="147"/>
      <c r="V97" s="147"/>
      <c r="W97" s="147"/>
      <c r="X97" s="147"/>
      <c r="Y97" s="33">
        <v>7</v>
      </c>
      <c r="Z97" s="33">
        <v>8</v>
      </c>
      <c r="AG97" s="14"/>
      <c r="AI97" s="19"/>
      <c r="AJ97" s="14"/>
      <c r="AL97" s="14"/>
    </row>
    <row r="98" spans="1:38" ht="12.75" customHeight="1" hidden="1">
      <c r="A98" s="135" t="s">
        <v>8</v>
      </c>
      <c r="B98" s="84"/>
      <c r="C98" s="160" t="s">
        <v>73</v>
      </c>
      <c r="D98" s="161"/>
      <c r="E98" s="161"/>
      <c r="F98" s="161"/>
      <c r="G98" s="162"/>
      <c r="H98" s="63" t="s">
        <v>9</v>
      </c>
      <c r="I98" s="131" t="s">
        <v>10</v>
      </c>
      <c r="J98" s="132"/>
      <c r="K98" s="133">
        <f>K16</f>
        <v>172.66</v>
      </c>
      <c r="L98" s="133"/>
      <c r="M98" s="133"/>
      <c r="N98" s="133"/>
      <c r="O98" s="134">
        <f>+ROUND('[6]Шуш_3 эт и выше'!O138,2)</f>
        <v>1.91</v>
      </c>
      <c r="P98" s="134"/>
      <c r="Q98" s="134"/>
      <c r="R98" s="134"/>
      <c r="S98" s="134"/>
      <c r="T98" s="133">
        <f>ROUND(K98*O98,2)</f>
        <v>329.78</v>
      </c>
      <c r="U98" s="133"/>
      <c r="V98" s="133"/>
      <c r="W98" s="133"/>
      <c r="X98" s="133"/>
      <c r="Y98" s="50">
        <f>ROUND(T98*$AG$22,2)</f>
        <v>164.89</v>
      </c>
      <c r="Z98" s="51">
        <f>+T98+Y98</f>
        <v>494.66999999999996</v>
      </c>
      <c r="AG98" s="125">
        <f>+Z98+Z99</f>
        <v>2037.1146232999995</v>
      </c>
      <c r="AI98" s="19"/>
      <c r="AJ98" s="127">
        <v>375.04</v>
      </c>
      <c r="AL98" s="129">
        <f>AG98/AJ98</f>
        <v>5.431726277997012</v>
      </c>
    </row>
    <row r="99" spans="1:38" ht="12.75" customHeight="1" hidden="1">
      <c r="A99" s="85"/>
      <c r="B99" s="87"/>
      <c r="C99" s="163"/>
      <c r="D99" s="164"/>
      <c r="E99" s="164"/>
      <c r="F99" s="164"/>
      <c r="G99" s="165"/>
      <c r="H99" s="63" t="s">
        <v>11</v>
      </c>
      <c r="I99" s="131" t="s">
        <v>12</v>
      </c>
      <c r="J99" s="132"/>
      <c r="K99" s="133">
        <f>K17</f>
        <v>11772.05</v>
      </c>
      <c r="L99" s="133"/>
      <c r="M99" s="133"/>
      <c r="N99" s="133"/>
      <c r="O99" s="134">
        <f>O98*O17</f>
        <v>0.13102599999999998</v>
      </c>
      <c r="P99" s="134"/>
      <c r="Q99" s="134"/>
      <c r="R99" s="134"/>
      <c r="S99" s="134"/>
      <c r="T99" s="133">
        <f>K99*O99</f>
        <v>1542.4446232999996</v>
      </c>
      <c r="U99" s="133"/>
      <c r="V99" s="133"/>
      <c r="W99" s="133"/>
      <c r="X99" s="133"/>
      <c r="Y99" s="34">
        <v>0</v>
      </c>
      <c r="Z99" s="51">
        <f>+T99+Y99</f>
        <v>1542.4446232999996</v>
      </c>
      <c r="AG99" s="126"/>
      <c r="AI99" s="19"/>
      <c r="AJ99" s="128"/>
      <c r="AL99" s="130"/>
    </row>
    <row r="100" spans="1:38" ht="12.75" customHeight="1" hidden="1">
      <c r="A100" s="135" t="s">
        <v>8</v>
      </c>
      <c r="B100" s="84"/>
      <c r="C100" s="160" t="s">
        <v>74</v>
      </c>
      <c r="D100" s="161"/>
      <c r="E100" s="161"/>
      <c r="F100" s="161"/>
      <c r="G100" s="162"/>
      <c r="H100" s="63" t="s">
        <v>9</v>
      </c>
      <c r="I100" s="131" t="s">
        <v>10</v>
      </c>
      <c r="J100" s="132"/>
      <c r="K100" s="133">
        <f>K18</f>
        <v>172.66</v>
      </c>
      <c r="L100" s="133"/>
      <c r="M100" s="133"/>
      <c r="N100" s="133"/>
      <c r="O100" s="134">
        <f>+ROUND('[6]Шуш_3 эт и выше'!O140,2)</f>
        <v>1.91</v>
      </c>
      <c r="P100" s="134"/>
      <c r="Q100" s="134"/>
      <c r="R100" s="134"/>
      <c r="S100" s="134"/>
      <c r="T100" s="133">
        <f>ROUND(K100*O100,2)</f>
        <v>329.78</v>
      </c>
      <c r="U100" s="133"/>
      <c r="V100" s="133"/>
      <c r="W100" s="133"/>
      <c r="X100" s="133"/>
      <c r="Y100" s="50">
        <f>ROUND(T100*$AG$22,2)</f>
        <v>164.89</v>
      </c>
      <c r="Z100" s="51">
        <f>+T100+Y100</f>
        <v>494.66999999999996</v>
      </c>
      <c r="AG100" s="125">
        <f>+Z100+Z101</f>
        <v>1956.1700074999999</v>
      </c>
      <c r="AI100" s="19"/>
      <c r="AJ100" s="127">
        <v>375.04</v>
      </c>
      <c r="AL100" s="129">
        <f>AG100/AJ100</f>
        <v>5.215896990987628</v>
      </c>
    </row>
    <row r="101" spans="1:38" ht="12.75" customHeight="1" hidden="1">
      <c r="A101" s="85"/>
      <c r="B101" s="87"/>
      <c r="C101" s="163"/>
      <c r="D101" s="164"/>
      <c r="E101" s="164"/>
      <c r="F101" s="164"/>
      <c r="G101" s="165"/>
      <c r="H101" s="63" t="s">
        <v>11</v>
      </c>
      <c r="I101" s="131" t="s">
        <v>12</v>
      </c>
      <c r="J101" s="132"/>
      <c r="K101" s="133">
        <f>K19</f>
        <v>11772.05</v>
      </c>
      <c r="L101" s="133"/>
      <c r="M101" s="133"/>
      <c r="N101" s="133"/>
      <c r="O101" s="134">
        <f>O100*O19</f>
        <v>0.12415</v>
      </c>
      <c r="P101" s="134"/>
      <c r="Q101" s="134"/>
      <c r="R101" s="134"/>
      <c r="S101" s="134"/>
      <c r="T101" s="133">
        <f>K101*O101</f>
        <v>1461.5000074999998</v>
      </c>
      <c r="U101" s="133"/>
      <c r="V101" s="133"/>
      <c r="W101" s="133"/>
      <c r="X101" s="133"/>
      <c r="Y101" s="34">
        <v>0</v>
      </c>
      <c r="Z101" s="51">
        <f>+T101+Y101</f>
        <v>1461.5000074999998</v>
      </c>
      <c r="AG101" s="126"/>
      <c r="AI101" s="19"/>
      <c r="AJ101" s="128"/>
      <c r="AL101" s="130"/>
    </row>
    <row r="102" spans="4:35" ht="12.75" hidden="1">
      <c r="D102" s="59"/>
      <c r="E102" s="59"/>
      <c r="F102" s="59"/>
      <c r="G102" s="59"/>
      <c r="H102" s="59"/>
      <c r="I102" s="59"/>
      <c r="J102" s="59"/>
      <c r="AG102" s="14"/>
      <c r="AI102" s="19"/>
    </row>
    <row r="103" spans="4:35" ht="12" customHeight="1">
      <c r="D103" s="59"/>
      <c r="E103" s="59"/>
      <c r="F103" s="59"/>
      <c r="G103" s="59"/>
      <c r="H103" s="59"/>
      <c r="I103" s="59"/>
      <c r="J103" s="59"/>
      <c r="AG103" s="14"/>
      <c r="AI103" s="19"/>
    </row>
    <row r="104" spans="1:35" s="5" customFormat="1" ht="15">
      <c r="A104" s="151" t="s">
        <v>88</v>
      </c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64"/>
      <c r="AG104" s="64"/>
      <c r="AH104"/>
      <c r="AI104" s="18"/>
    </row>
    <row r="105" spans="1:33" s="20" customFormat="1" ht="39" customHeight="1">
      <c r="A105" s="142" t="s">
        <v>36</v>
      </c>
      <c r="B105" s="142"/>
      <c r="C105" s="142"/>
      <c r="D105" s="142"/>
      <c r="E105" s="142"/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26"/>
      <c r="AG105" s="26"/>
    </row>
    <row r="106" spans="1:35" ht="66" customHeight="1">
      <c r="A106" s="152" t="s">
        <v>5</v>
      </c>
      <c r="B106" s="153"/>
      <c r="C106" s="154" t="s">
        <v>26</v>
      </c>
      <c r="D106" s="155"/>
      <c r="E106" s="155"/>
      <c r="F106" s="155"/>
      <c r="G106" s="155"/>
      <c r="H106" s="156"/>
      <c r="I106" s="157" t="s">
        <v>6</v>
      </c>
      <c r="J106" s="157"/>
      <c r="K106" s="157" t="s">
        <v>27</v>
      </c>
      <c r="L106" s="157"/>
      <c r="M106" s="157"/>
      <c r="N106" s="157"/>
      <c r="O106" s="157" t="s">
        <v>87</v>
      </c>
      <c r="P106" s="157"/>
      <c r="Q106" s="157"/>
      <c r="R106" s="157"/>
      <c r="S106" s="157"/>
      <c r="T106" s="157" t="s">
        <v>7</v>
      </c>
      <c r="U106" s="157"/>
      <c r="V106" s="157"/>
      <c r="W106" s="157"/>
      <c r="X106" s="157"/>
      <c r="Y106" s="62" t="s">
        <v>68</v>
      </c>
      <c r="Z106" s="62" t="s">
        <v>69</v>
      </c>
      <c r="AG106" s="14"/>
      <c r="AI106" s="19"/>
    </row>
    <row r="107" spans="1:38" ht="22.5" customHeight="1">
      <c r="A107" s="144">
        <v>1</v>
      </c>
      <c r="B107" s="145"/>
      <c r="C107" s="144">
        <v>2</v>
      </c>
      <c r="D107" s="146"/>
      <c r="E107" s="146"/>
      <c r="F107" s="146"/>
      <c r="G107" s="146"/>
      <c r="H107" s="145"/>
      <c r="I107" s="147">
        <v>3</v>
      </c>
      <c r="J107" s="147"/>
      <c r="K107" s="147">
        <v>4</v>
      </c>
      <c r="L107" s="147"/>
      <c r="M107" s="147"/>
      <c r="N107" s="147"/>
      <c r="O107" s="147">
        <v>5</v>
      </c>
      <c r="P107" s="147"/>
      <c r="Q107" s="147"/>
      <c r="R107" s="147"/>
      <c r="S107" s="147"/>
      <c r="T107" s="148" t="s">
        <v>70</v>
      </c>
      <c r="U107" s="149"/>
      <c r="V107" s="149"/>
      <c r="W107" s="149"/>
      <c r="X107" s="150"/>
      <c r="Y107" s="33" t="s">
        <v>75</v>
      </c>
      <c r="Z107" s="33" t="s">
        <v>71</v>
      </c>
      <c r="AG107" s="14"/>
      <c r="AI107" s="19"/>
      <c r="AJ107" s="14"/>
      <c r="AL107" s="14"/>
    </row>
    <row r="108" spans="1:38" ht="12.75" customHeight="1">
      <c r="A108" s="135" t="s">
        <v>8</v>
      </c>
      <c r="B108" s="84"/>
      <c r="C108" s="136" t="s">
        <v>89</v>
      </c>
      <c r="D108" s="137"/>
      <c r="E108" s="137"/>
      <c r="F108" s="137"/>
      <c r="G108" s="138"/>
      <c r="H108" s="63" t="s">
        <v>9</v>
      </c>
      <c r="I108" s="131" t="s">
        <v>10</v>
      </c>
      <c r="J108" s="132"/>
      <c r="K108" s="133">
        <f>+K34</f>
        <v>172.66</v>
      </c>
      <c r="L108" s="133"/>
      <c r="M108" s="133"/>
      <c r="N108" s="133"/>
      <c r="O108" s="134">
        <f>+O34*2</f>
        <v>6.48</v>
      </c>
      <c r="P108" s="134"/>
      <c r="Q108" s="134"/>
      <c r="R108" s="134"/>
      <c r="S108" s="134"/>
      <c r="T108" s="133">
        <f>K108*O108</f>
        <v>1118.8368</v>
      </c>
      <c r="U108" s="133"/>
      <c r="V108" s="133"/>
      <c r="W108" s="133"/>
      <c r="X108" s="133"/>
      <c r="Y108" s="78">
        <f>ROUND(T108*$AG$22,2)</f>
        <v>559.42</v>
      </c>
      <c r="Z108" s="51">
        <f>+T108+Y108</f>
        <v>1678.2568</v>
      </c>
      <c r="AG108" s="125">
        <f>T108+T109</f>
        <v>6351.842642399999</v>
      </c>
      <c r="AI108" s="19"/>
      <c r="AJ108" s="127">
        <v>844.99</v>
      </c>
      <c r="AL108" s="129">
        <f>AG108/AJ108</f>
        <v>7.517062500621308</v>
      </c>
    </row>
    <row r="109" spans="1:38" ht="12.75" customHeight="1">
      <c r="A109" s="85"/>
      <c r="B109" s="87"/>
      <c r="C109" s="139"/>
      <c r="D109" s="140"/>
      <c r="E109" s="140"/>
      <c r="F109" s="140"/>
      <c r="G109" s="141"/>
      <c r="H109" s="63" t="s">
        <v>11</v>
      </c>
      <c r="I109" s="131" t="s">
        <v>12</v>
      </c>
      <c r="J109" s="132"/>
      <c r="K109" s="133">
        <f>+K35</f>
        <v>11772.05</v>
      </c>
      <c r="L109" s="133"/>
      <c r="M109" s="133"/>
      <c r="N109" s="133"/>
      <c r="O109" s="134">
        <f>O108*O$17</f>
        <v>0.444528</v>
      </c>
      <c r="P109" s="134"/>
      <c r="Q109" s="134"/>
      <c r="R109" s="134"/>
      <c r="S109" s="134"/>
      <c r="T109" s="133">
        <f>K109*O109</f>
        <v>5233.005842399999</v>
      </c>
      <c r="U109" s="133"/>
      <c r="V109" s="133"/>
      <c r="W109" s="133"/>
      <c r="X109" s="133"/>
      <c r="Y109" s="34">
        <v>0</v>
      </c>
      <c r="Z109" s="51">
        <f>+T109+Y109</f>
        <v>5233.005842399999</v>
      </c>
      <c r="AG109" s="126"/>
      <c r="AI109" s="19"/>
      <c r="AJ109" s="128"/>
      <c r="AL109" s="130"/>
    </row>
    <row r="110" spans="1:38" ht="12.75" customHeight="1">
      <c r="A110" s="135" t="s">
        <v>8</v>
      </c>
      <c r="B110" s="84"/>
      <c r="C110" s="136" t="s">
        <v>74</v>
      </c>
      <c r="D110" s="137"/>
      <c r="E110" s="137"/>
      <c r="F110" s="137"/>
      <c r="G110" s="138"/>
      <c r="H110" s="63" t="s">
        <v>9</v>
      </c>
      <c r="I110" s="131" t="s">
        <v>10</v>
      </c>
      <c r="J110" s="132"/>
      <c r="K110" s="133">
        <f>+K108</f>
        <v>172.66</v>
      </c>
      <c r="L110" s="133"/>
      <c r="M110" s="133"/>
      <c r="N110" s="133"/>
      <c r="O110" s="134">
        <f>+O108</f>
        <v>6.48</v>
      </c>
      <c r="P110" s="134"/>
      <c r="Q110" s="134"/>
      <c r="R110" s="134"/>
      <c r="S110" s="134"/>
      <c r="T110" s="133">
        <f>K110*O110</f>
        <v>1118.8368</v>
      </c>
      <c r="U110" s="133"/>
      <c r="V110" s="133"/>
      <c r="W110" s="133"/>
      <c r="X110" s="133"/>
      <c r="Y110" s="78">
        <f>ROUND(T110*$AG$22,2)</f>
        <v>559.42</v>
      </c>
      <c r="Z110" s="51">
        <f>+T110+Y110</f>
        <v>1678.2568</v>
      </c>
      <c r="AG110" s="125">
        <f>T110+T111</f>
        <v>6077.22426</v>
      </c>
      <c r="AI110" s="19"/>
      <c r="AJ110" s="127">
        <v>844.99</v>
      </c>
      <c r="AL110" s="129">
        <f>AG110/AJ110</f>
        <v>7.192066485993917</v>
      </c>
    </row>
    <row r="111" spans="1:38" ht="12.75" customHeight="1">
      <c r="A111" s="85"/>
      <c r="B111" s="87"/>
      <c r="C111" s="139"/>
      <c r="D111" s="140"/>
      <c r="E111" s="140"/>
      <c r="F111" s="140"/>
      <c r="G111" s="141"/>
      <c r="H111" s="63" t="s">
        <v>11</v>
      </c>
      <c r="I111" s="131" t="s">
        <v>12</v>
      </c>
      <c r="J111" s="132"/>
      <c r="K111" s="133">
        <f>+K109</f>
        <v>11772.05</v>
      </c>
      <c r="L111" s="133"/>
      <c r="M111" s="133"/>
      <c r="N111" s="133"/>
      <c r="O111" s="134">
        <f>O110*O$19</f>
        <v>0.4212</v>
      </c>
      <c r="P111" s="134"/>
      <c r="Q111" s="134"/>
      <c r="R111" s="134"/>
      <c r="S111" s="134"/>
      <c r="T111" s="133">
        <f>K111*O111</f>
        <v>4958.38746</v>
      </c>
      <c r="U111" s="133"/>
      <c r="V111" s="133"/>
      <c r="W111" s="133"/>
      <c r="X111" s="133"/>
      <c r="Y111" s="34">
        <v>0</v>
      </c>
      <c r="Z111" s="51">
        <f>+T111+Y111</f>
        <v>4958.38746</v>
      </c>
      <c r="AG111" s="126"/>
      <c r="AI111" s="19"/>
      <c r="AJ111" s="128"/>
      <c r="AL111" s="130"/>
    </row>
    <row r="112" spans="1:33" s="20" customFormat="1" ht="30" customHeight="1">
      <c r="A112" s="142" t="s">
        <v>38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</row>
    <row r="113" spans="1:38" ht="12.75" customHeight="1">
      <c r="A113" s="135" t="s">
        <v>8</v>
      </c>
      <c r="B113" s="84"/>
      <c r="C113" s="136" t="s">
        <v>89</v>
      </c>
      <c r="D113" s="137"/>
      <c r="E113" s="137"/>
      <c r="F113" s="137"/>
      <c r="G113" s="138"/>
      <c r="H113" s="63" t="s">
        <v>9</v>
      </c>
      <c r="I113" s="131" t="s">
        <v>10</v>
      </c>
      <c r="J113" s="132"/>
      <c r="K113" s="133">
        <f>+K108</f>
        <v>172.66</v>
      </c>
      <c r="L113" s="133"/>
      <c r="M113" s="133"/>
      <c r="N113" s="133"/>
      <c r="O113" s="134">
        <f>+O50*2</f>
        <v>5.26</v>
      </c>
      <c r="P113" s="134"/>
      <c r="Q113" s="134"/>
      <c r="R113" s="134"/>
      <c r="S113" s="134"/>
      <c r="T113" s="133">
        <f>K113*O113</f>
        <v>908.1916</v>
      </c>
      <c r="U113" s="133"/>
      <c r="V113" s="133"/>
      <c r="W113" s="133"/>
      <c r="X113" s="133"/>
      <c r="Y113" s="78">
        <f>ROUND(T113*$AG$22,2)</f>
        <v>454.1</v>
      </c>
      <c r="Z113" s="51">
        <f>+T113+Y113</f>
        <v>1362.2916</v>
      </c>
      <c r="AG113" s="125">
        <f>T113+T114</f>
        <v>5155.971033799999</v>
      </c>
      <c r="AI113" s="19"/>
      <c r="AJ113" s="127">
        <v>844.99</v>
      </c>
      <c r="AL113" s="129">
        <f>AG113/AJ113</f>
        <v>6.1018130792080365</v>
      </c>
    </row>
    <row r="114" spans="1:38" ht="12.75" customHeight="1">
      <c r="A114" s="85"/>
      <c r="B114" s="87"/>
      <c r="C114" s="139"/>
      <c r="D114" s="140"/>
      <c r="E114" s="140"/>
      <c r="F114" s="140"/>
      <c r="G114" s="141"/>
      <c r="H114" s="63" t="s">
        <v>11</v>
      </c>
      <c r="I114" s="131" t="s">
        <v>12</v>
      </c>
      <c r="J114" s="132"/>
      <c r="K114" s="133">
        <f>+K109</f>
        <v>11772.05</v>
      </c>
      <c r="L114" s="133"/>
      <c r="M114" s="133"/>
      <c r="N114" s="133"/>
      <c r="O114" s="134">
        <f>O113*O$17</f>
        <v>0.36083599999999993</v>
      </c>
      <c r="P114" s="134"/>
      <c r="Q114" s="134"/>
      <c r="R114" s="134"/>
      <c r="S114" s="134"/>
      <c r="T114" s="133">
        <f>K114*O114</f>
        <v>4247.7794337999985</v>
      </c>
      <c r="U114" s="133"/>
      <c r="V114" s="133"/>
      <c r="W114" s="133"/>
      <c r="X114" s="133"/>
      <c r="Y114" s="34">
        <v>0</v>
      </c>
      <c r="Z114" s="51">
        <f>+T114+Y114</f>
        <v>4247.7794337999985</v>
      </c>
      <c r="AG114" s="126"/>
      <c r="AI114" s="19"/>
      <c r="AJ114" s="128"/>
      <c r="AL114" s="130"/>
    </row>
    <row r="115" spans="1:38" ht="12.75" customHeight="1">
      <c r="A115" s="135" t="s">
        <v>8</v>
      </c>
      <c r="B115" s="84"/>
      <c r="C115" s="136" t="s">
        <v>74</v>
      </c>
      <c r="D115" s="137"/>
      <c r="E115" s="137"/>
      <c r="F115" s="137"/>
      <c r="G115" s="138"/>
      <c r="H115" s="63" t="s">
        <v>9</v>
      </c>
      <c r="I115" s="131" t="s">
        <v>10</v>
      </c>
      <c r="J115" s="132"/>
      <c r="K115" s="133">
        <f>+K110</f>
        <v>172.66</v>
      </c>
      <c r="L115" s="133"/>
      <c r="M115" s="133"/>
      <c r="N115" s="133"/>
      <c r="O115" s="134">
        <f>+O113</f>
        <v>5.26</v>
      </c>
      <c r="P115" s="134"/>
      <c r="Q115" s="134"/>
      <c r="R115" s="134"/>
      <c r="S115" s="134"/>
      <c r="T115" s="133">
        <f>K115*O115</f>
        <v>908.1916</v>
      </c>
      <c r="U115" s="133"/>
      <c r="V115" s="133"/>
      <c r="W115" s="133"/>
      <c r="X115" s="133"/>
      <c r="Y115" s="78">
        <f>ROUND(T115*$AG$22,2)</f>
        <v>454.1</v>
      </c>
      <c r="Z115" s="51">
        <f>+T115+Y115</f>
        <v>1362.2916</v>
      </c>
      <c r="AG115" s="125">
        <f>T115+T116</f>
        <v>4933.055495</v>
      </c>
      <c r="AI115" s="19"/>
      <c r="AJ115" s="127">
        <v>844.99</v>
      </c>
      <c r="AL115" s="129">
        <f>AG115/AJ115</f>
        <v>5.838004585853087</v>
      </c>
    </row>
    <row r="116" spans="1:38" ht="12.75" customHeight="1">
      <c r="A116" s="85"/>
      <c r="B116" s="87"/>
      <c r="C116" s="139"/>
      <c r="D116" s="140"/>
      <c r="E116" s="140"/>
      <c r="F116" s="140"/>
      <c r="G116" s="141"/>
      <c r="H116" s="63" t="s">
        <v>11</v>
      </c>
      <c r="I116" s="131" t="s">
        <v>12</v>
      </c>
      <c r="J116" s="132"/>
      <c r="K116" s="133">
        <f>+K111</f>
        <v>11772.05</v>
      </c>
      <c r="L116" s="133"/>
      <c r="M116" s="133"/>
      <c r="N116" s="133"/>
      <c r="O116" s="134">
        <f>O115*O$19</f>
        <v>0.3419</v>
      </c>
      <c r="P116" s="134"/>
      <c r="Q116" s="134"/>
      <c r="R116" s="134"/>
      <c r="S116" s="134"/>
      <c r="T116" s="133">
        <f>K116*O116</f>
        <v>4024.8638949999995</v>
      </c>
      <c r="U116" s="133"/>
      <c r="V116" s="133"/>
      <c r="W116" s="133"/>
      <c r="X116" s="133"/>
      <c r="Y116" s="34">
        <v>0</v>
      </c>
      <c r="Z116" s="51">
        <f>+T116+Y116</f>
        <v>4024.8638949999995</v>
      </c>
      <c r="AG116" s="126"/>
      <c r="AI116" s="19"/>
      <c r="AJ116" s="128"/>
      <c r="AL116" s="130"/>
    </row>
    <row r="117" spans="1:39" ht="25.5" customHeight="1">
      <c r="A117" s="142" t="s">
        <v>43</v>
      </c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9"/>
      <c r="AL117" s="30" t="s">
        <v>90</v>
      </c>
      <c r="AM117" s="25" t="s">
        <v>91</v>
      </c>
    </row>
    <row r="118" spans="1:38" ht="12.75" customHeight="1">
      <c r="A118" s="135" t="s">
        <v>8</v>
      </c>
      <c r="B118" s="84"/>
      <c r="C118" s="136" t="s">
        <v>89</v>
      </c>
      <c r="D118" s="137"/>
      <c r="E118" s="137"/>
      <c r="F118" s="137"/>
      <c r="G118" s="138"/>
      <c r="H118" s="63" t="s">
        <v>9</v>
      </c>
      <c r="I118" s="131" t="s">
        <v>10</v>
      </c>
      <c r="J118" s="132"/>
      <c r="K118" s="133">
        <f>+K113</f>
        <v>172.66</v>
      </c>
      <c r="L118" s="133"/>
      <c r="M118" s="133"/>
      <c r="N118" s="133"/>
      <c r="O118" s="143">
        <f>+O90*2</f>
        <v>1.1</v>
      </c>
      <c r="P118" s="143"/>
      <c r="Q118" s="143"/>
      <c r="R118" s="143"/>
      <c r="S118" s="143"/>
      <c r="T118" s="133">
        <f>K118*O118</f>
        <v>189.92600000000002</v>
      </c>
      <c r="U118" s="133"/>
      <c r="V118" s="133"/>
      <c r="W118" s="133"/>
      <c r="X118" s="133"/>
      <c r="Y118" s="78">
        <f>ROUND(T118*$AG$22,2)</f>
        <v>94.96</v>
      </c>
      <c r="Z118" s="51">
        <f>+T118+Y118</f>
        <v>284.886</v>
      </c>
      <c r="AG118" s="125">
        <f>T118+T119</f>
        <v>1078.2448929999998</v>
      </c>
      <c r="AI118" s="19"/>
      <c r="AJ118" s="127">
        <v>844.99</v>
      </c>
      <c r="AL118" s="129">
        <f>AG118/AJ118</f>
        <v>1.276044560290654</v>
      </c>
    </row>
    <row r="119" spans="1:38" ht="12.75" customHeight="1">
      <c r="A119" s="85"/>
      <c r="B119" s="87"/>
      <c r="C119" s="139"/>
      <c r="D119" s="140"/>
      <c r="E119" s="140"/>
      <c r="F119" s="140"/>
      <c r="G119" s="141"/>
      <c r="H119" s="63" t="s">
        <v>11</v>
      </c>
      <c r="I119" s="131" t="s">
        <v>12</v>
      </c>
      <c r="J119" s="132"/>
      <c r="K119" s="133">
        <f>+K114</f>
        <v>11772.05</v>
      </c>
      <c r="L119" s="133"/>
      <c r="M119" s="133"/>
      <c r="N119" s="133"/>
      <c r="O119" s="134">
        <f>O118*O$17</f>
        <v>0.07546</v>
      </c>
      <c r="P119" s="134"/>
      <c r="Q119" s="134"/>
      <c r="R119" s="134"/>
      <c r="S119" s="134"/>
      <c r="T119" s="133">
        <f>K119*O119</f>
        <v>888.3188929999999</v>
      </c>
      <c r="U119" s="133"/>
      <c r="V119" s="133"/>
      <c r="W119" s="133"/>
      <c r="X119" s="133"/>
      <c r="Y119" s="34">
        <v>0</v>
      </c>
      <c r="Z119" s="51">
        <f>+T119+Y119</f>
        <v>888.3188929999999</v>
      </c>
      <c r="AG119" s="126"/>
      <c r="AI119" s="19"/>
      <c r="AJ119" s="128"/>
      <c r="AL119" s="130"/>
    </row>
    <row r="120" spans="1:38" ht="12.75" customHeight="1">
      <c r="A120" s="135" t="s">
        <v>8</v>
      </c>
      <c r="B120" s="84"/>
      <c r="C120" s="136" t="s">
        <v>74</v>
      </c>
      <c r="D120" s="137"/>
      <c r="E120" s="137"/>
      <c r="F120" s="137"/>
      <c r="G120" s="138"/>
      <c r="H120" s="63" t="s">
        <v>9</v>
      </c>
      <c r="I120" s="131" t="s">
        <v>10</v>
      </c>
      <c r="J120" s="132"/>
      <c r="K120" s="133">
        <f>+K115</f>
        <v>172.66</v>
      </c>
      <c r="L120" s="133"/>
      <c r="M120" s="133"/>
      <c r="N120" s="133"/>
      <c r="O120" s="134">
        <f>+O118</f>
        <v>1.1</v>
      </c>
      <c r="P120" s="134"/>
      <c r="Q120" s="134"/>
      <c r="R120" s="134"/>
      <c r="S120" s="134"/>
      <c r="T120" s="133">
        <f>K120*O120</f>
        <v>189.92600000000002</v>
      </c>
      <c r="U120" s="133"/>
      <c r="V120" s="133"/>
      <c r="W120" s="133"/>
      <c r="X120" s="133"/>
      <c r="Y120" s="78">
        <f>ROUND(T120*$AG$22,2)</f>
        <v>94.96</v>
      </c>
      <c r="Z120" s="51">
        <f>+T120+Y120</f>
        <v>284.886</v>
      </c>
      <c r="AG120" s="125">
        <f>T120+T121</f>
        <v>1031.627575</v>
      </c>
      <c r="AI120" s="19"/>
      <c r="AJ120" s="127">
        <v>844.99</v>
      </c>
      <c r="AL120" s="129">
        <f>AG120/AJ120</f>
        <v>1.2208754837335352</v>
      </c>
    </row>
    <row r="121" spans="1:38" ht="12.75" customHeight="1">
      <c r="A121" s="85"/>
      <c r="B121" s="87"/>
      <c r="C121" s="139"/>
      <c r="D121" s="140"/>
      <c r="E121" s="140"/>
      <c r="F121" s="140"/>
      <c r="G121" s="141"/>
      <c r="H121" s="63" t="s">
        <v>11</v>
      </c>
      <c r="I121" s="131" t="s">
        <v>12</v>
      </c>
      <c r="J121" s="132"/>
      <c r="K121" s="133">
        <f>+K116</f>
        <v>11772.05</v>
      </c>
      <c r="L121" s="133"/>
      <c r="M121" s="133"/>
      <c r="N121" s="133"/>
      <c r="O121" s="134">
        <f>O120*O$19</f>
        <v>0.07150000000000001</v>
      </c>
      <c r="P121" s="134"/>
      <c r="Q121" s="134"/>
      <c r="R121" s="134"/>
      <c r="S121" s="134"/>
      <c r="T121" s="133">
        <f>K121*O121</f>
        <v>841.701575</v>
      </c>
      <c r="U121" s="133"/>
      <c r="V121" s="133"/>
      <c r="W121" s="133"/>
      <c r="X121" s="133"/>
      <c r="Y121" s="34">
        <v>0</v>
      </c>
      <c r="Z121" s="51">
        <f>+T121+Y121</f>
        <v>841.701575</v>
      </c>
      <c r="AG121" s="126"/>
      <c r="AI121" s="19"/>
      <c r="AJ121" s="128"/>
      <c r="AL121" s="130"/>
    </row>
    <row r="122" spans="1:36" ht="12.75">
      <c r="A122" s="7" t="s">
        <v>23</v>
      </c>
      <c r="AJ122" s="13"/>
    </row>
    <row r="123" spans="1:36" ht="25.5" customHeight="1">
      <c r="A123" s="8">
        <v>1</v>
      </c>
      <c r="B123" s="79" t="str">
        <f>CONCATENATE("Тариф на горячую воду с использованием открытых систем теплоснабжения (горячего водоснабжения) "," утвержден Приказом Министерства тарифной политики Красноярского края ",AH123," № ",AI123,"")</f>
        <v>Тариф на горячую воду с использованием открытых систем теплоснабжения (горячего водоснабжения)  утвержден Приказом Министерства тарифной политики Красноярского края от 29.11.2021 г. № 135-п</v>
      </c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9"/>
      <c r="AH123" s="30" t="str">
        <f>+'[6]Зар_2'!AH137</f>
        <v>от 29.11.2021 г.</v>
      </c>
      <c r="AI123" s="25" t="str">
        <f>+'[6]Зар_2'!AI137</f>
        <v>135-п</v>
      </c>
      <c r="AJ123" s="13"/>
    </row>
    <row r="124" spans="1:33" ht="27.75" customHeight="1">
      <c r="A124" s="8">
        <v>2</v>
      </c>
      <c r="B124" s="80" t="str">
        <f>+'[6]Шуш_1-2 эт'!B246:AE246</f>
        <v>**Приказ Министерства промышленности, энергетики и жилищно-коммунального хозяйства Красноярского края от 04.12.2020г. № 14-37н "Об утверждении нормативов потребления коммунальных услуг по холодному и горячему водоснабжению в жилых помещениях..."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G124" s="14"/>
    </row>
    <row r="125" spans="1:31" ht="30.75" customHeight="1">
      <c r="A125" s="8">
        <v>3</v>
      </c>
      <c r="B125" s="80" t="str">
        <f>+'[6]Шуш_1-2 эт'!B247:AE247</f>
        <v>*Норматив расхода тепловой энергии, используемой на подогрев холодной воды для предоставления коммунальной услуги по горячему водоснабжению принят Приказом Министерства промышленности, энергетики и жилищно-коммунального хозяйства Красноярского края от 04.12.2020г. № 14-38н, Приложение № 79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</row>
    <row r="126" spans="1:31" ht="31.5" customHeight="1">
      <c r="A126" s="8">
        <v>4</v>
      </c>
      <c r="B126" s="175" t="s">
        <v>72</v>
      </c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</row>
    <row r="127" spans="4:35" ht="9.75" customHeight="1">
      <c r="D127" s="59"/>
      <c r="E127" s="59"/>
      <c r="F127" s="59"/>
      <c r="G127" s="59"/>
      <c r="H127" s="59"/>
      <c r="I127" s="59"/>
      <c r="J127" s="59"/>
      <c r="AG127" s="14"/>
      <c r="AI127" s="19"/>
    </row>
    <row r="128" spans="1:35" s="4" customFormat="1" ht="18" hidden="1">
      <c r="A128" s="114" t="s">
        <v>13</v>
      </c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3"/>
      <c r="AG128" s="37"/>
      <c r="AH128"/>
      <c r="AI128" s="38"/>
    </row>
    <row r="129" spans="1:35" ht="36.75" customHeight="1" hidden="1">
      <c r="A129" s="180" t="s">
        <v>76</v>
      </c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G129" s="48">
        <v>0.5</v>
      </c>
      <c r="AI129" s="19"/>
    </row>
    <row r="130" spans="1:35" ht="64.5" customHeight="1" hidden="1">
      <c r="A130" s="115" t="s">
        <v>5</v>
      </c>
      <c r="B130" s="116"/>
      <c r="C130" s="116"/>
      <c r="D130" s="116"/>
      <c r="E130" s="116"/>
      <c r="F130" s="116"/>
      <c r="G130" s="116"/>
      <c r="H130" s="117"/>
      <c r="I130" s="121" t="s">
        <v>14</v>
      </c>
      <c r="J130" s="121"/>
      <c r="K130" s="121"/>
      <c r="L130" s="121"/>
      <c r="M130" s="121"/>
      <c r="N130" s="121"/>
      <c r="O130" s="122" t="s">
        <v>15</v>
      </c>
      <c r="P130" s="123"/>
      <c r="Q130" s="123"/>
      <c r="R130" s="123"/>
      <c r="S130" s="124"/>
      <c r="T130" s="122" t="s">
        <v>16</v>
      </c>
      <c r="U130" s="123"/>
      <c r="V130" s="123"/>
      <c r="W130" s="123"/>
      <c r="X130" s="123"/>
      <c r="Y130" s="52" t="s">
        <v>77</v>
      </c>
      <c r="Z130" s="52" t="s">
        <v>78</v>
      </c>
      <c r="AA130" s="52" t="s">
        <v>79</v>
      </c>
      <c r="AB130" s="55"/>
      <c r="AC130" s="55"/>
      <c r="AD130" s="55"/>
      <c r="AE130" s="56"/>
      <c r="AF130" s="71"/>
      <c r="AG130" s="14"/>
      <c r="AI130" s="19"/>
    </row>
    <row r="131" spans="1:35" ht="12.75" customHeight="1" hidden="1">
      <c r="A131" s="118"/>
      <c r="B131" s="119"/>
      <c r="C131" s="119"/>
      <c r="D131" s="119"/>
      <c r="E131" s="119"/>
      <c r="F131" s="119"/>
      <c r="G131" s="119"/>
      <c r="H131" s="120"/>
      <c r="I131" s="121" t="s">
        <v>18</v>
      </c>
      <c r="J131" s="121"/>
      <c r="K131" s="121"/>
      <c r="L131" s="121"/>
      <c r="M131" s="121"/>
      <c r="N131" s="121"/>
      <c r="O131" s="122" t="s">
        <v>19</v>
      </c>
      <c r="P131" s="123"/>
      <c r="Q131" s="123"/>
      <c r="R131" s="123"/>
      <c r="S131" s="124"/>
      <c r="T131" s="122" t="s">
        <v>20</v>
      </c>
      <c r="U131" s="123"/>
      <c r="V131" s="123"/>
      <c r="W131" s="123"/>
      <c r="X131" s="123"/>
      <c r="Y131" s="52" t="s">
        <v>21</v>
      </c>
      <c r="Z131" s="52" t="s">
        <v>21</v>
      </c>
      <c r="AA131" s="52" t="s">
        <v>21</v>
      </c>
      <c r="AB131" s="55"/>
      <c r="AC131" s="55"/>
      <c r="AD131" s="55"/>
      <c r="AE131" s="56"/>
      <c r="AF131" s="72"/>
      <c r="AG131" s="14"/>
      <c r="AI131" s="19"/>
    </row>
    <row r="132" spans="1:38" s="6" customFormat="1" ht="28.5" customHeight="1" hidden="1">
      <c r="A132" s="98">
        <v>1</v>
      </c>
      <c r="B132" s="99"/>
      <c r="C132" s="99"/>
      <c r="D132" s="99"/>
      <c r="E132" s="99"/>
      <c r="F132" s="99"/>
      <c r="G132" s="99"/>
      <c r="H132" s="100"/>
      <c r="I132" s="101">
        <v>2</v>
      </c>
      <c r="J132" s="101"/>
      <c r="K132" s="101"/>
      <c r="L132" s="101"/>
      <c r="M132" s="101"/>
      <c r="N132" s="101"/>
      <c r="O132" s="102">
        <v>3</v>
      </c>
      <c r="P132" s="103"/>
      <c r="Q132" s="103"/>
      <c r="R132" s="103"/>
      <c r="S132" s="104"/>
      <c r="T132" s="102">
        <v>4</v>
      </c>
      <c r="U132" s="103"/>
      <c r="V132" s="103"/>
      <c r="W132" s="103"/>
      <c r="X132" s="103"/>
      <c r="Y132" s="53" t="s">
        <v>22</v>
      </c>
      <c r="Z132" s="53" t="s">
        <v>80</v>
      </c>
      <c r="AA132" s="54" t="s">
        <v>81</v>
      </c>
      <c r="AB132" s="57"/>
      <c r="AC132" s="57"/>
      <c r="AD132" s="57"/>
      <c r="AE132" s="58"/>
      <c r="AF132" s="73"/>
      <c r="AG132" s="39" t="s">
        <v>32</v>
      </c>
      <c r="AH132"/>
      <c r="AI132" s="40"/>
      <c r="AJ132" s="39" t="s">
        <v>47</v>
      </c>
      <c r="AL132" s="39" t="s">
        <v>31</v>
      </c>
    </row>
    <row r="133" spans="1:38" s="21" customFormat="1" ht="23.25" customHeight="1" hidden="1">
      <c r="A133" s="82" t="s">
        <v>82</v>
      </c>
      <c r="B133" s="83"/>
      <c r="C133" s="83"/>
      <c r="D133" s="83"/>
      <c r="E133" s="83"/>
      <c r="F133" s="83"/>
      <c r="G133" s="83"/>
      <c r="H133" s="84"/>
      <c r="I133" s="88">
        <v>19.8</v>
      </c>
      <c r="J133" s="88"/>
      <c r="K133" s="88"/>
      <c r="L133" s="88"/>
      <c r="M133" s="88"/>
      <c r="N133" s="88"/>
      <c r="O133" s="89">
        <f>+ROUND('[6]Шуш_3 эт и выше'!O253,4)</f>
        <v>0.0446</v>
      </c>
      <c r="P133" s="90"/>
      <c r="Q133" s="90"/>
      <c r="R133" s="90"/>
      <c r="S133" s="91"/>
      <c r="T133" s="108">
        <f>K17</f>
        <v>11772.05</v>
      </c>
      <c r="U133" s="109"/>
      <c r="V133" s="109"/>
      <c r="W133" s="109"/>
      <c r="X133" s="109"/>
      <c r="Y133" s="74">
        <f>ROUND(I133*O133*T133,2)</f>
        <v>10395.66</v>
      </c>
      <c r="Z133" s="41">
        <f>ROUND(Y133*$AG$129,2)</f>
        <v>5197.83</v>
      </c>
      <c r="AA133" s="42">
        <f>+Y133+Z133</f>
        <v>15593.49</v>
      </c>
      <c r="AB133" s="42"/>
      <c r="AC133" s="42"/>
      <c r="AD133" s="42"/>
      <c r="AE133" s="43"/>
      <c r="AF133" s="60"/>
      <c r="AG133" s="44">
        <f>O133*T133*(1+$AG$129)</f>
        <v>787.5501449999999</v>
      </c>
      <c r="AH133"/>
      <c r="AI133" s="45"/>
      <c r="AJ133" s="46">
        <v>54.52</v>
      </c>
      <c r="AL133" s="61">
        <f>AG133/AJ133</f>
        <v>14.445160399853263</v>
      </c>
    </row>
    <row r="134" spans="1:35" s="21" customFormat="1" ht="27.75" customHeight="1" hidden="1">
      <c r="A134" s="85"/>
      <c r="B134" s="86"/>
      <c r="C134" s="86"/>
      <c r="D134" s="86"/>
      <c r="E134" s="86"/>
      <c r="F134" s="86"/>
      <c r="G134" s="86"/>
      <c r="H134" s="87"/>
      <c r="I134" s="94" t="str">
        <f>CONCATENATE(I133," ",I131," х ",O133," ",O131," х ",T133," ",T131," = ",Z133," ",Z131)</f>
        <v>19,8 кв.м х 0,0446 Гкал/кв.м х 11772,05 руб./Гкал = 5197,83 руб.</v>
      </c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75"/>
      <c r="AG134" s="47"/>
      <c r="AH134"/>
      <c r="AI134" s="45"/>
    </row>
    <row r="135" spans="1:38" s="21" customFormat="1" ht="19.5" customHeight="1" hidden="1">
      <c r="A135" s="82" t="s">
        <v>48</v>
      </c>
      <c r="B135" s="83"/>
      <c r="C135" s="83"/>
      <c r="D135" s="83"/>
      <c r="E135" s="83"/>
      <c r="F135" s="83"/>
      <c r="G135" s="83"/>
      <c r="H135" s="84"/>
      <c r="I135" s="88">
        <v>19.8</v>
      </c>
      <c r="J135" s="88"/>
      <c r="K135" s="88"/>
      <c r="L135" s="88"/>
      <c r="M135" s="88"/>
      <c r="N135" s="88"/>
      <c r="O135" s="89">
        <f>+ROUND('[6]Шуш_3 эт и выше'!O255,4)</f>
        <v>0.0452</v>
      </c>
      <c r="P135" s="90"/>
      <c r="Q135" s="90"/>
      <c r="R135" s="90"/>
      <c r="S135" s="91"/>
      <c r="T135" s="108">
        <f>+T133</f>
        <v>11772.05</v>
      </c>
      <c r="U135" s="109"/>
      <c r="V135" s="109"/>
      <c r="W135" s="109"/>
      <c r="X135" s="109"/>
      <c r="Y135" s="74">
        <f>ROUND(I135*O135*T135,2)</f>
        <v>10535.51</v>
      </c>
      <c r="Z135" s="41">
        <f>ROUND(Y135*$AG$129,2)</f>
        <v>5267.76</v>
      </c>
      <c r="AA135" s="41">
        <f>+Y135+Z135</f>
        <v>15803.27</v>
      </c>
      <c r="AB135" s="42"/>
      <c r="AC135" s="42"/>
      <c r="AD135" s="42"/>
      <c r="AE135" s="43"/>
      <c r="AF135" s="60"/>
      <c r="AG135" s="44">
        <f>ROUND(O135*T135,2)+ROUND((ROUND(O135*T135,2)*$AG$129),2)</f>
        <v>798.1500000000001</v>
      </c>
      <c r="AH135"/>
      <c r="AI135" s="45"/>
      <c r="AJ135" s="46">
        <v>54.52</v>
      </c>
      <c r="AL135" s="61">
        <f>AG135/AJ135</f>
        <v>14.63958180484226</v>
      </c>
    </row>
    <row r="136" spans="1:35" s="21" customFormat="1" ht="33" customHeight="1" hidden="1">
      <c r="A136" s="85"/>
      <c r="B136" s="86"/>
      <c r="C136" s="86"/>
      <c r="D136" s="86"/>
      <c r="E136" s="86"/>
      <c r="F136" s="86"/>
      <c r="G136" s="86"/>
      <c r="H136" s="87"/>
      <c r="I136" s="177" t="str">
        <f>CONCATENATE(I135," ",$I$131," х ",O135," ",$O$131," х ",T135," ",$T$131," = ",Y135," ",$Y$131,"                                         ",Y135," ",$Y$131,"+",Y135," ",$Y$131,"х коэф. ",$AG$129," = ",AA135,$AA$131)</f>
        <v>19,8 кв.м х 0,0452 Гкал/кв.м х 11772,05 руб./Гкал = 10535,51 руб.                                         10535,51 руб.+10535,51 руб.х коэф. 0,5 = 15803,27руб.</v>
      </c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9"/>
      <c r="AF136" s="75"/>
      <c r="AG136" s="47"/>
      <c r="AH136"/>
      <c r="AI136" s="45"/>
    </row>
    <row r="137" spans="1:38" s="21" customFormat="1" ht="19.5" customHeight="1" hidden="1">
      <c r="A137" s="82" t="s">
        <v>49</v>
      </c>
      <c r="B137" s="83"/>
      <c r="C137" s="83"/>
      <c r="D137" s="83"/>
      <c r="E137" s="83"/>
      <c r="F137" s="83"/>
      <c r="G137" s="83"/>
      <c r="H137" s="84"/>
      <c r="I137" s="88">
        <v>19.8</v>
      </c>
      <c r="J137" s="88"/>
      <c r="K137" s="88"/>
      <c r="L137" s="88"/>
      <c r="M137" s="88"/>
      <c r="N137" s="88"/>
      <c r="O137" s="89">
        <f>+ROUND('[6]Шуш_3 эт и выше'!O257,4)</f>
        <v>0.0451</v>
      </c>
      <c r="P137" s="90"/>
      <c r="Q137" s="90"/>
      <c r="R137" s="90"/>
      <c r="S137" s="91"/>
      <c r="T137" s="108">
        <f>+T133</f>
        <v>11772.05</v>
      </c>
      <c r="U137" s="109"/>
      <c r="V137" s="109"/>
      <c r="W137" s="109"/>
      <c r="X137" s="109"/>
      <c r="Y137" s="74">
        <f>ROUND(I137*O137*T137,2)</f>
        <v>10512.21</v>
      </c>
      <c r="Z137" s="41">
        <f>ROUND(Y137*$AG$129,2)</f>
        <v>5256.11</v>
      </c>
      <c r="AA137" s="41">
        <f>+Y137+Z137</f>
        <v>15768.32</v>
      </c>
      <c r="AB137" s="42"/>
      <c r="AC137" s="42"/>
      <c r="AD137" s="42"/>
      <c r="AE137" s="43"/>
      <c r="AF137" s="60"/>
      <c r="AG137" s="44">
        <f>ROUND(O137*T137,2)+ROUND((ROUND(O137*T137,2)*$AG$129),2)</f>
        <v>796.3799999999999</v>
      </c>
      <c r="AH137"/>
      <c r="AI137" s="45"/>
      <c r="AJ137" s="46">
        <v>54.52</v>
      </c>
      <c r="AL137" s="61">
        <f>AG137/AJ137</f>
        <v>14.607116654438736</v>
      </c>
    </row>
    <row r="138" spans="1:35" s="21" customFormat="1" ht="37.5" customHeight="1" hidden="1">
      <c r="A138" s="85"/>
      <c r="B138" s="86"/>
      <c r="C138" s="86"/>
      <c r="D138" s="86"/>
      <c r="E138" s="86"/>
      <c r="F138" s="86"/>
      <c r="G138" s="86"/>
      <c r="H138" s="87"/>
      <c r="I138" s="177" t="str">
        <f>CONCATENATE(I137," ",$I$131," х ",O137," ",$O$131," х ",T137," ",$T$131," = ",Y137," ",$Y$131,"                                         ",Y137," ",$Y$131,"+",Y137," ",$Y$131,"х коэф. ",$AG$129," = ",AA137,$AA$131)</f>
        <v>19,8 кв.м х 0,0451 Гкал/кв.м х 11772,05 руб./Гкал = 10512,21 руб.                                         10512,21 руб.+10512,21 руб.х коэф. 0,5 = 15768,32руб.</v>
      </c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9"/>
      <c r="AF138" s="75"/>
      <c r="AG138" s="47"/>
      <c r="AH138"/>
      <c r="AI138" s="45"/>
    </row>
    <row r="139" spans="1:38" s="21" customFormat="1" ht="19.5" customHeight="1" hidden="1">
      <c r="A139" s="82" t="s">
        <v>50</v>
      </c>
      <c r="B139" s="83"/>
      <c r="C139" s="83"/>
      <c r="D139" s="83"/>
      <c r="E139" s="83"/>
      <c r="F139" s="83"/>
      <c r="G139" s="83"/>
      <c r="H139" s="84"/>
      <c r="I139" s="88">
        <v>19.8</v>
      </c>
      <c r="J139" s="88"/>
      <c r="K139" s="88"/>
      <c r="L139" s="88"/>
      <c r="M139" s="88"/>
      <c r="N139" s="88"/>
      <c r="O139" s="89">
        <f>+ROUND('[6]Шуш_3 эт и выше'!O259,4)</f>
        <v>0.0444</v>
      </c>
      <c r="P139" s="90"/>
      <c r="Q139" s="90"/>
      <c r="R139" s="90"/>
      <c r="S139" s="91"/>
      <c r="T139" s="108">
        <f>+T133</f>
        <v>11772.05</v>
      </c>
      <c r="U139" s="109"/>
      <c r="V139" s="109"/>
      <c r="W139" s="109"/>
      <c r="X139" s="109"/>
      <c r="Y139" s="74">
        <f>ROUND(I139*O139*T139,2)</f>
        <v>10349.04</v>
      </c>
      <c r="Z139" s="41">
        <f>ROUND(Y139*$AG$129,2)</f>
        <v>5174.52</v>
      </c>
      <c r="AA139" s="41">
        <f>+Y139+Z139</f>
        <v>15523.560000000001</v>
      </c>
      <c r="AB139" s="42"/>
      <c r="AC139" s="42"/>
      <c r="AD139" s="42"/>
      <c r="AE139" s="43"/>
      <c r="AF139" s="60"/>
      <c r="AG139" s="44">
        <f>ROUND(O139*T139,2)+ROUND((ROUND(O139*T139,2)*$AG$129),2)</f>
        <v>784.02</v>
      </c>
      <c r="AH139"/>
      <c r="AI139" s="45"/>
      <c r="AJ139" s="46">
        <v>54.52</v>
      </c>
      <c r="AL139" s="61">
        <f>AG139/AJ139</f>
        <v>14.380410858400586</v>
      </c>
    </row>
    <row r="140" spans="1:35" s="21" customFormat="1" ht="30.75" customHeight="1" hidden="1">
      <c r="A140" s="85"/>
      <c r="B140" s="86"/>
      <c r="C140" s="86"/>
      <c r="D140" s="86"/>
      <c r="E140" s="86"/>
      <c r="F140" s="86"/>
      <c r="G140" s="86"/>
      <c r="H140" s="87"/>
      <c r="I140" s="177" t="str">
        <f>CONCATENATE(I139," ",$I$131," х ",O139," ",$O$131," х ",T139," ",$T$131," = ",Y139," ",$Y$131,"                                         ",Y139," ",$Y$131,"+",Y139," ",$Y$131,"х коэф. ",$AG$129," = ",AA139,$AA$131)</f>
        <v>19,8 кв.м х 0,0444 Гкал/кв.м х 11772,05 руб./Гкал = 10349,04 руб.                                         10349,04 руб.+10349,04 руб.х коэф. 0,5 = 15523,56руб.</v>
      </c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9"/>
      <c r="AF140" s="75"/>
      <c r="AG140" s="47"/>
      <c r="AH140"/>
      <c r="AI140" s="45"/>
    </row>
    <row r="141" spans="1:38" s="21" customFormat="1" ht="23.25" customHeight="1" hidden="1">
      <c r="A141" s="82" t="s">
        <v>52</v>
      </c>
      <c r="B141" s="83"/>
      <c r="C141" s="83"/>
      <c r="D141" s="83"/>
      <c r="E141" s="83"/>
      <c r="F141" s="83"/>
      <c r="G141" s="83"/>
      <c r="H141" s="84"/>
      <c r="I141" s="88">
        <v>19.8</v>
      </c>
      <c r="J141" s="88"/>
      <c r="K141" s="88"/>
      <c r="L141" s="88"/>
      <c r="M141" s="88"/>
      <c r="N141" s="88"/>
      <c r="O141" s="89">
        <f>+ROUND('[6]Шуш_3 эт и выше'!O261,4)</f>
        <v>0.0284</v>
      </c>
      <c r="P141" s="90"/>
      <c r="Q141" s="90"/>
      <c r="R141" s="90"/>
      <c r="S141" s="91"/>
      <c r="T141" s="108">
        <f>+T133</f>
        <v>11772.05</v>
      </c>
      <c r="U141" s="109"/>
      <c r="V141" s="109"/>
      <c r="W141" s="109"/>
      <c r="X141" s="109"/>
      <c r="Y141" s="74">
        <f>ROUND(I141*O141*T141,2)</f>
        <v>6619.66</v>
      </c>
      <c r="Z141" s="41">
        <f>ROUND(Y141*$AG$129,2)</f>
        <v>3309.83</v>
      </c>
      <c r="AA141" s="42">
        <f>+Y141+Z141</f>
        <v>9929.49</v>
      </c>
      <c r="AB141" s="42"/>
      <c r="AC141" s="42"/>
      <c r="AD141" s="42"/>
      <c r="AE141" s="43"/>
      <c r="AF141" s="60"/>
      <c r="AG141" s="44">
        <f>O141*T141*(1+$AG$129)</f>
        <v>501.48933</v>
      </c>
      <c r="AH141"/>
      <c r="AI141" s="45"/>
      <c r="AJ141" s="46">
        <v>54.52</v>
      </c>
      <c r="AL141" s="61">
        <f>AG141/AJ141</f>
        <v>9.198263573000734</v>
      </c>
    </row>
    <row r="142" spans="1:35" s="21" customFormat="1" ht="20.25" customHeight="1" hidden="1">
      <c r="A142" s="85"/>
      <c r="B142" s="86"/>
      <c r="C142" s="86"/>
      <c r="D142" s="86"/>
      <c r="E142" s="86"/>
      <c r="F142" s="86"/>
      <c r="G142" s="86"/>
      <c r="H142" s="87"/>
      <c r="I142" s="94" t="str">
        <f>CONCATENATE(I141," ",I$131," х ",O141," ",O$131," х ",T141," ",T$131," = ",Z141," ",Z$131)</f>
        <v>19,8 кв.м х 0,0284 Гкал/кв.м х 11772,05 руб./Гкал = 3309,83 руб.</v>
      </c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75"/>
      <c r="AG142" s="47"/>
      <c r="AH142"/>
      <c r="AI142" s="45"/>
    </row>
    <row r="143" spans="1:38" s="21" customFormat="1" ht="23.25" customHeight="1" hidden="1">
      <c r="A143" s="82" t="s">
        <v>53</v>
      </c>
      <c r="B143" s="83"/>
      <c r="C143" s="83"/>
      <c r="D143" s="83"/>
      <c r="E143" s="83"/>
      <c r="F143" s="83"/>
      <c r="G143" s="83"/>
      <c r="H143" s="84"/>
      <c r="I143" s="88">
        <v>19.8</v>
      </c>
      <c r="J143" s="88"/>
      <c r="K143" s="88"/>
      <c r="L143" s="88"/>
      <c r="M143" s="88"/>
      <c r="N143" s="88"/>
      <c r="O143" s="89">
        <f>+ROUND('[6]Шуш_3 эт и выше'!O263,4)</f>
        <v>0.0287</v>
      </c>
      <c r="P143" s="90"/>
      <c r="Q143" s="90"/>
      <c r="R143" s="90"/>
      <c r="S143" s="91"/>
      <c r="T143" s="108">
        <f>+T133</f>
        <v>11772.05</v>
      </c>
      <c r="U143" s="109"/>
      <c r="V143" s="109"/>
      <c r="W143" s="109"/>
      <c r="X143" s="109"/>
      <c r="Y143" s="74">
        <f>ROUND(I143*O143*T143,2)</f>
        <v>6689.59</v>
      </c>
      <c r="Z143" s="41">
        <f>ROUND(Y143*$AG$129,2)</f>
        <v>3344.8</v>
      </c>
      <c r="AA143" s="42">
        <f>+Y143+Z143</f>
        <v>10034.39</v>
      </c>
      <c r="AB143" s="42"/>
      <c r="AC143" s="42"/>
      <c r="AD143" s="42"/>
      <c r="AE143" s="43"/>
      <c r="AF143" s="60"/>
      <c r="AG143" s="44">
        <f>O143*T143*(1+$AG$129)</f>
        <v>506.7867524999999</v>
      </c>
      <c r="AH143"/>
      <c r="AI143" s="45"/>
      <c r="AJ143" s="46">
        <v>54.52</v>
      </c>
      <c r="AL143" s="61">
        <f>AG143/AJ143</f>
        <v>9.295428329053557</v>
      </c>
    </row>
    <row r="144" spans="1:35" s="21" customFormat="1" ht="20.25" customHeight="1" hidden="1">
      <c r="A144" s="85"/>
      <c r="B144" s="86"/>
      <c r="C144" s="86"/>
      <c r="D144" s="86"/>
      <c r="E144" s="86"/>
      <c r="F144" s="86"/>
      <c r="G144" s="86"/>
      <c r="H144" s="87"/>
      <c r="I144" s="94" t="str">
        <f>CONCATENATE(I143," ",I$131," х ",O143," ",O$131," х ",T143," ",T$131," = ",Z143," ",Z$131)</f>
        <v>19,8 кв.м х 0,0287 Гкал/кв.м х 11772,05 руб./Гкал = 3344,8 руб.</v>
      </c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75"/>
      <c r="AG144" s="47"/>
      <c r="AH144"/>
      <c r="AI144" s="45"/>
    </row>
    <row r="145" spans="1:38" s="21" customFormat="1" ht="23.25" customHeight="1" hidden="1">
      <c r="A145" s="82" t="s">
        <v>54</v>
      </c>
      <c r="B145" s="83"/>
      <c r="C145" s="83"/>
      <c r="D145" s="83"/>
      <c r="E145" s="83"/>
      <c r="F145" s="83"/>
      <c r="G145" s="83"/>
      <c r="H145" s="84"/>
      <c r="I145" s="88">
        <v>19.8</v>
      </c>
      <c r="J145" s="88"/>
      <c r="K145" s="88"/>
      <c r="L145" s="88"/>
      <c r="M145" s="88"/>
      <c r="N145" s="88"/>
      <c r="O145" s="89">
        <f>+ROUND('[6]Шуш_3 эт и выше'!O265,4)</f>
        <v>0.0243</v>
      </c>
      <c r="P145" s="90"/>
      <c r="Q145" s="90"/>
      <c r="R145" s="90"/>
      <c r="S145" s="91"/>
      <c r="T145" s="108">
        <f>+T137</f>
        <v>11772.05</v>
      </c>
      <c r="U145" s="109"/>
      <c r="V145" s="109"/>
      <c r="W145" s="109"/>
      <c r="X145" s="109"/>
      <c r="Y145" s="74">
        <f>ROUND(I145*O145*T145,2)</f>
        <v>5664</v>
      </c>
      <c r="Z145" s="41">
        <f>ROUND(Y145*$AG$129,2)</f>
        <v>2832</v>
      </c>
      <c r="AA145" s="42">
        <f>+Y145+Z145</f>
        <v>8496</v>
      </c>
      <c r="AB145" s="42"/>
      <c r="AC145" s="42"/>
      <c r="AD145" s="42"/>
      <c r="AE145" s="43"/>
      <c r="AF145" s="60"/>
      <c r="AG145" s="44">
        <f>O145*T145*(1+$AG$129)</f>
        <v>429.09122249999996</v>
      </c>
      <c r="AH145"/>
      <c r="AI145" s="45"/>
      <c r="AJ145" s="46">
        <v>54.52</v>
      </c>
      <c r="AL145" s="61">
        <f>AG145/AJ145</f>
        <v>7.8703452402787955</v>
      </c>
    </row>
    <row r="146" spans="1:35" s="21" customFormat="1" ht="20.25" customHeight="1" hidden="1">
      <c r="A146" s="85"/>
      <c r="B146" s="86"/>
      <c r="C146" s="86"/>
      <c r="D146" s="86"/>
      <c r="E146" s="86"/>
      <c r="F146" s="86"/>
      <c r="G146" s="86"/>
      <c r="H146" s="87"/>
      <c r="I146" s="94" t="str">
        <f>CONCATENATE(I145," ",I$131," х ",O145," ",O$131," х ",T145," ",T$131," = ",Z145," ",Z$131)</f>
        <v>19,8 кв.м х 0,0243 Гкал/кв.м х 11772,05 руб./Гкал = 2832 руб.</v>
      </c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75"/>
      <c r="AG146" s="47"/>
      <c r="AH146"/>
      <c r="AI146" s="45"/>
    </row>
    <row r="147" spans="1:38" s="21" customFormat="1" ht="23.25" customHeight="1" hidden="1">
      <c r="A147" s="82" t="s">
        <v>55</v>
      </c>
      <c r="B147" s="83"/>
      <c r="C147" s="83"/>
      <c r="D147" s="83"/>
      <c r="E147" s="83"/>
      <c r="F147" s="83"/>
      <c r="G147" s="83"/>
      <c r="H147" s="84"/>
      <c r="I147" s="88">
        <v>19.8</v>
      </c>
      <c r="J147" s="88"/>
      <c r="K147" s="88"/>
      <c r="L147" s="88"/>
      <c r="M147" s="88"/>
      <c r="N147" s="88"/>
      <c r="O147" s="89">
        <f>+ROUND('[6]Шуш_3 эт и выше'!O267,4)</f>
        <v>0.0247</v>
      </c>
      <c r="P147" s="90"/>
      <c r="Q147" s="90"/>
      <c r="R147" s="90"/>
      <c r="S147" s="91"/>
      <c r="T147" s="108">
        <f>+T137</f>
        <v>11772.05</v>
      </c>
      <c r="U147" s="109"/>
      <c r="V147" s="109"/>
      <c r="W147" s="109"/>
      <c r="X147" s="109"/>
      <c r="Y147" s="74">
        <f>ROUND(I147*O147*T147,2)</f>
        <v>5757.24</v>
      </c>
      <c r="Z147" s="41">
        <f>ROUND(Y147*$AG$129,2)</f>
        <v>2878.62</v>
      </c>
      <c r="AA147" s="42">
        <f>+Y147+Z147</f>
        <v>8635.86</v>
      </c>
      <c r="AB147" s="42"/>
      <c r="AC147" s="42"/>
      <c r="AD147" s="42"/>
      <c r="AE147" s="43"/>
      <c r="AF147" s="60"/>
      <c r="AG147" s="44">
        <f>O147*T147*(1+$AG$129)</f>
        <v>436.1544525</v>
      </c>
      <c r="AH147"/>
      <c r="AI147" s="45"/>
      <c r="AJ147" s="46">
        <v>54.52</v>
      </c>
      <c r="AL147" s="61">
        <f>AG147/AJ147</f>
        <v>7.999898248349229</v>
      </c>
    </row>
    <row r="148" spans="1:35" s="21" customFormat="1" ht="20.25" customHeight="1" hidden="1">
      <c r="A148" s="85"/>
      <c r="B148" s="86"/>
      <c r="C148" s="86"/>
      <c r="D148" s="86"/>
      <c r="E148" s="86"/>
      <c r="F148" s="86"/>
      <c r="G148" s="86"/>
      <c r="H148" s="87"/>
      <c r="I148" s="94" t="str">
        <f>CONCATENATE(I147," ",I$131," х ",O147," ",O$131," х ",T147," ",T$131," = ",Z147," ",Z$131)</f>
        <v>19,8 кв.м х 0,0247 Гкал/кв.м х 11772,05 руб./Гкал = 2878,62 руб.</v>
      </c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75"/>
      <c r="AG148" s="47"/>
      <c r="AH148"/>
      <c r="AI148" s="45"/>
    </row>
    <row r="149" spans="1:38" s="21" customFormat="1" ht="23.25" customHeight="1" hidden="1">
      <c r="A149" s="82" t="s">
        <v>56</v>
      </c>
      <c r="B149" s="83"/>
      <c r="C149" s="83"/>
      <c r="D149" s="83"/>
      <c r="E149" s="83"/>
      <c r="F149" s="83"/>
      <c r="G149" s="83"/>
      <c r="H149" s="84"/>
      <c r="I149" s="88">
        <v>19.8</v>
      </c>
      <c r="J149" s="88"/>
      <c r="K149" s="88"/>
      <c r="L149" s="88"/>
      <c r="M149" s="88"/>
      <c r="N149" s="88"/>
      <c r="O149" s="89">
        <f>+ROUND('[6]Шуш_3 эт и выше'!O269,4)</f>
        <v>0.0192</v>
      </c>
      <c r="P149" s="90"/>
      <c r="Q149" s="90"/>
      <c r="R149" s="90"/>
      <c r="S149" s="91"/>
      <c r="T149" s="108">
        <f>+T133</f>
        <v>11772.05</v>
      </c>
      <c r="U149" s="109"/>
      <c r="V149" s="109"/>
      <c r="W149" s="109"/>
      <c r="X149" s="109"/>
      <c r="Y149" s="74">
        <f>ROUND(I149*O149*T149,2)</f>
        <v>4475.26</v>
      </c>
      <c r="Z149" s="41">
        <f>ROUND(Y149*$AG$129,2)</f>
        <v>2237.63</v>
      </c>
      <c r="AA149" s="42">
        <f>+Y149+Z149</f>
        <v>6712.89</v>
      </c>
      <c r="AB149" s="42"/>
      <c r="AC149" s="42"/>
      <c r="AD149" s="42"/>
      <c r="AE149" s="43"/>
      <c r="AF149" s="60"/>
      <c r="AG149" s="44">
        <f>O149*T149*(1+$AG$129)</f>
        <v>339.03504</v>
      </c>
      <c r="AH149"/>
      <c r="AI149" s="45"/>
      <c r="AJ149" s="46">
        <v>54.52</v>
      </c>
      <c r="AL149" s="61">
        <f>AG149/AJ149</f>
        <v>6.218544387380777</v>
      </c>
    </row>
    <row r="150" spans="1:35" s="21" customFormat="1" ht="27.75" customHeight="1" hidden="1">
      <c r="A150" s="85"/>
      <c r="B150" s="86"/>
      <c r="C150" s="86"/>
      <c r="D150" s="86"/>
      <c r="E150" s="86"/>
      <c r="F150" s="86"/>
      <c r="G150" s="86"/>
      <c r="H150" s="87"/>
      <c r="I150" s="94" t="str">
        <f>CONCATENATE(I149," ",I$131," х ",O149," ",O$131," х ",T149," ",T$131," = ",Z149," ",Z$131)</f>
        <v>19,8 кв.м х 0,0192 Гкал/кв.м х 11772,05 руб./Гкал = 2237,63 руб.</v>
      </c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75"/>
      <c r="AG150" s="47"/>
      <c r="AH150"/>
      <c r="AI150" s="45"/>
    </row>
    <row r="151" spans="1:38" s="21" customFormat="1" ht="23.25" customHeight="1" hidden="1">
      <c r="A151" s="82" t="s">
        <v>57</v>
      </c>
      <c r="B151" s="83"/>
      <c r="C151" s="83"/>
      <c r="D151" s="83"/>
      <c r="E151" s="83"/>
      <c r="F151" s="83"/>
      <c r="G151" s="83"/>
      <c r="H151" s="84"/>
      <c r="I151" s="88">
        <v>19.8</v>
      </c>
      <c r="J151" s="88"/>
      <c r="K151" s="88"/>
      <c r="L151" s="88"/>
      <c r="M151" s="88"/>
      <c r="N151" s="88"/>
      <c r="O151" s="89">
        <f>+ROUND('[6]Шуш_3 эт и выше'!O271,4)</f>
        <v>0.0176</v>
      </c>
      <c r="P151" s="90"/>
      <c r="Q151" s="90"/>
      <c r="R151" s="90"/>
      <c r="S151" s="91"/>
      <c r="T151" s="108">
        <f>+T133</f>
        <v>11772.05</v>
      </c>
      <c r="U151" s="109"/>
      <c r="V151" s="109"/>
      <c r="W151" s="109"/>
      <c r="X151" s="109"/>
      <c r="Y151" s="74">
        <f>ROUND(I151*O151*T151,2)</f>
        <v>4102.32</v>
      </c>
      <c r="Z151" s="41">
        <f>ROUND(Y151*$AG$129,2)</f>
        <v>2051.16</v>
      </c>
      <c r="AA151" s="42">
        <f>+Y151+Z151</f>
        <v>6153.48</v>
      </c>
      <c r="AB151" s="42"/>
      <c r="AC151" s="42"/>
      <c r="AD151" s="42"/>
      <c r="AE151" s="43"/>
      <c r="AF151" s="60"/>
      <c r="AG151" s="44">
        <f>O151*T151*(1+$AG$129)</f>
        <v>310.78212</v>
      </c>
      <c r="AH151"/>
      <c r="AI151" s="45"/>
      <c r="AJ151" s="46">
        <v>54.52</v>
      </c>
      <c r="AL151" s="61">
        <f>AG151/AJ151</f>
        <v>5.700332355099047</v>
      </c>
    </row>
    <row r="152" spans="1:35" s="21" customFormat="1" ht="20.25" customHeight="1" hidden="1">
      <c r="A152" s="85"/>
      <c r="B152" s="86"/>
      <c r="C152" s="86"/>
      <c r="D152" s="86"/>
      <c r="E152" s="86"/>
      <c r="F152" s="86"/>
      <c r="G152" s="86"/>
      <c r="H152" s="87"/>
      <c r="I152" s="94" t="str">
        <f>CONCATENATE(I151," ",I$131," х ",O151," ",O$131," х ",T151," ",T$131," = ",Z151," ",Z$131)</f>
        <v>19,8 кв.м х 0,0176 Гкал/кв.м х 11772,05 руб./Гкал = 2051,16 руб.</v>
      </c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75"/>
      <c r="AG152" s="47"/>
      <c r="AH152"/>
      <c r="AI152" s="45"/>
    </row>
    <row r="153" spans="1:38" s="21" customFormat="1" ht="23.25" customHeight="1" hidden="1">
      <c r="A153" s="82" t="s">
        <v>58</v>
      </c>
      <c r="B153" s="83"/>
      <c r="C153" s="83"/>
      <c r="D153" s="83"/>
      <c r="E153" s="83"/>
      <c r="F153" s="83"/>
      <c r="G153" s="83"/>
      <c r="H153" s="84"/>
      <c r="I153" s="88">
        <v>19.8</v>
      </c>
      <c r="J153" s="88"/>
      <c r="K153" s="88"/>
      <c r="L153" s="88"/>
      <c r="M153" s="88"/>
      <c r="N153" s="88"/>
      <c r="O153" s="89">
        <f>+ROUND('[6]Шуш_3 эт и выше'!O273,4)</f>
        <v>0.0164</v>
      </c>
      <c r="P153" s="90"/>
      <c r="Q153" s="90"/>
      <c r="R153" s="90"/>
      <c r="S153" s="91"/>
      <c r="T153" s="108">
        <f>+T133</f>
        <v>11772.05</v>
      </c>
      <c r="U153" s="109"/>
      <c r="V153" s="109"/>
      <c r="W153" s="109"/>
      <c r="X153" s="109"/>
      <c r="Y153" s="74">
        <f>ROUND(I153*O153*T153,2)</f>
        <v>3822.62</v>
      </c>
      <c r="Z153" s="41">
        <f>ROUND(Y153*$AG$129,2)</f>
        <v>1911.31</v>
      </c>
      <c r="AA153" s="42">
        <f>+Y153+Z153</f>
        <v>5733.93</v>
      </c>
      <c r="AB153" s="42"/>
      <c r="AC153" s="42"/>
      <c r="AD153" s="42"/>
      <c r="AE153" s="43"/>
      <c r="AF153" s="60"/>
      <c r="AG153" s="44">
        <f>O153*T153*(1+$AG$129)</f>
        <v>289.59243000000004</v>
      </c>
      <c r="AH153"/>
      <c r="AI153" s="45"/>
      <c r="AJ153" s="46">
        <v>54.52</v>
      </c>
      <c r="AL153" s="61">
        <f>AG153/AJ153</f>
        <v>5.311673330887748</v>
      </c>
    </row>
    <row r="154" spans="1:35" s="21" customFormat="1" ht="33" customHeight="1" hidden="1">
      <c r="A154" s="85"/>
      <c r="B154" s="86"/>
      <c r="C154" s="86"/>
      <c r="D154" s="86"/>
      <c r="E154" s="86"/>
      <c r="F154" s="86"/>
      <c r="G154" s="86"/>
      <c r="H154" s="87"/>
      <c r="I154" s="94" t="str">
        <f>CONCATENATE(I153," ",I$131," х ",O153," ",O$131," х ",T153," ",T$131," = ",Z153," ",Z$131)</f>
        <v>19,8 кв.м х 0,0164 Гкал/кв.м х 11772,05 руб./Гкал = 1911,31 руб.</v>
      </c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75"/>
      <c r="AG154" s="47"/>
      <c r="AH154"/>
      <c r="AI154" s="45"/>
    </row>
    <row r="155" spans="1:38" s="21" customFormat="1" ht="23.25" customHeight="1" hidden="1">
      <c r="A155" s="82" t="s">
        <v>59</v>
      </c>
      <c r="B155" s="83"/>
      <c r="C155" s="83"/>
      <c r="D155" s="83"/>
      <c r="E155" s="83"/>
      <c r="F155" s="83"/>
      <c r="G155" s="83"/>
      <c r="H155" s="84"/>
      <c r="I155" s="88">
        <v>19.8</v>
      </c>
      <c r="J155" s="88"/>
      <c r="K155" s="88"/>
      <c r="L155" s="88"/>
      <c r="M155" s="88"/>
      <c r="N155" s="88"/>
      <c r="O155" s="89">
        <f>+ROUND('[6]Шуш_3 эт и выше'!O275,4)</f>
        <v>0.0179</v>
      </c>
      <c r="P155" s="90"/>
      <c r="Q155" s="90"/>
      <c r="R155" s="90"/>
      <c r="S155" s="91"/>
      <c r="T155" s="108">
        <f>+T133</f>
        <v>11772.05</v>
      </c>
      <c r="U155" s="109"/>
      <c r="V155" s="109"/>
      <c r="W155" s="109"/>
      <c r="X155" s="109"/>
      <c r="Y155" s="74">
        <f>ROUND(I155*O155*T155,2)</f>
        <v>4172.25</v>
      </c>
      <c r="Z155" s="41">
        <f>ROUND(Y155*$AG$129,2)</f>
        <v>2086.13</v>
      </c>
      <c r="AA155" s="42">
        <f>+Y155+Z155</f>
        <v>6258.38</v>
      </c>
      <c r="AB155" s="42"/>
      <c r="AC155" s="42"/>
      <c r="AD155" s="42"/>
      <c r="AE155" s="43"/>
      <c r="AF155" s="60"/>
      <c r="AG155" s="44">
        <f>O155*T155*(1+$AG$129)</f>
        <v>316.07954249999995</v>
      </c>
      <c r="AH155"/>
      <c r="AI155" s="45"/>
      <c r="AJ155" s="46">
        <v>54.52</v>
      </c>
      <c r="AL155" s="61">
        <f>AG155/AJ155</f>
        <v>5.79749711115187</v>
      </c>
    </row>
    <row r="156" spans="1:35" s="21" customFormat="1" ht="20.25" customHeight="1" hidden="1">
      <c r="A156" s="85"/>
      <c r="B156" s="86"/>
      <c r="C156" s="86"/>
      <c r="D156" s="86"/>
      <c r="E156" s="86"/>
      <c r="F156" s="86"/>
      <c r="G156" s="86"/>
      <c r="H156" s="87"/>
      <c r="I156" s="94" t="str">
        <f>CONCATENATE(I155," ",I$131," х ",O155," ",O$131," х ",T155," ",T$131," = ",Z155," ",Z$131)</f>
        <v>19,8 кв.м х 0,0179 Гкал/кв.м х 11772,05 руб./Гкал = 2086,13 руб.</v>
      </c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75"/>
      <c r="AG156" s="47"/>
      <c r="AH156"/>
      <c r="AI156" s="45"/>
    </row>
    <row r="157" spans="1:38" s="21" customFormat="1" ht="23.25" customHeight="1" hidden="1">
      <c r="A157" s="82" t="s">
        <v>60</v>
      </c>
      <c r="B157" s="83"/>
      <c r="C157" s="83"/>
      <c r="D157" s="83"/>
      <c r="E157" s="83"/>
      <c r="F157" s="83"/>
      <c r="G157" s="83"/>
      <c r="H157" s="84"/>
      <c r="I157" s="88">
        <v>19.8</v>
      </c>
      <c r="J157" s="88"/>
      <c r="K157" s="88"/>
      <c r="L157" s="88"/>
      <c r="M157" s="88"/>
      <c r="N157" s="88"/>
      <c r="O157" s="89">
        <f>+ROUND('[6]Шуш_3 эт и выше'!O277,4)</f>
        <v>0.0154</v>
      </c>
      <c r="P157" s="90"/>
      <c r="Q157" s="90"/>
      <c r="R157" s="90"/>
      <c r="S157" s="91"/>
      <c r="T157" s="108">
        <f>+T133</f>
        <v>11772.05</v>
      </c>
      <c r="U157" s="109"/>
      <c r="V157" s="109"/>
      <c r="W157" s="109"/>
      <c r="X157" s="109"/>
      <c r="Y157" s="74">
        <f>ROUND(I157*O157*T157,2)</f>
        <v>3589.53</v>
      </c>
      <c r="Z157" s="41">
        <f>ROUND(Y157*$AG$129,2)</f>
        <v>1794.77</v>
      </c>
      <c r="AA157" s="42">
        <f>+Y157+Z157</f>
        <v>5384.3</v>
      </c>
      <c r="AB157" s="42"/>
      <c r="AC157" s="42"/>
      <c r="AD157" s="42"/>
      <c r="AE157" s="43"/>
      <c r="AF157" s="60"/>
      <c r="AG157" s="44">
        <f>O157*T157*(1+$AG$129)</f>
        <v>271.934355</v>
      </c>
      <c r="AH157"/>
      <c r="AI157" s="45"/>
      <c r="AJ157" s="46">
        <v>54.52</v>
      </c>
      <c r="AL157" s="61">
        <f>AG157/AJ157</f>
        <v>4.987790810711664</v>
      </c>
    </row>
    <row r="158" spans="1:35" s="21" customFormat="1" ht="20.25" customHeight="1" hidden="1">
      <c r="A158" s="85"/>
      <c r="B158" s="86"/>
      <c r="C158" s="86"/>
      <c r="D158" s="86"/>
      <c r="E158" s="86"/>
      <c r="F158" s="86"/>
      <c r="G158" s="86"/>
      <c r="H158" s="87"/>
      <c r="I158" s="94" t="str">
        <f>CONCATENATE(I157," ",I$131," х ",O157," ",O$131," х ",T157," ",T$131," = ",Z157," ",Z$131)</f>
        <v>19,8 кв.м х 0,0154 Гкал/кв.м х 11772,05 руб./Гкал = 1794,77 руб.</v>
      </c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75"/>
      <c r="AG158" s="47"/>
      <c r="AH158"/>
      <c r="AI158" s="45"/>
    </row>
    <row r="159" spans="1:36" ht="12.75" hidden="1">
      <c r="A159" s="82" t="s">
        <v>61</v>
      </c>
      <c r="B159" s="83"/>
      <c r="C159" s="83"/>
      <c r="D159" s="83"/>
      <c r="E159" s="83"/>
      <c r="F159" s="83"/>
      <c r="G159" s="83"/>
      <c r="H159" s="84"/>
      <c r="I159" s="88">
        <v>19.8</v>
      </c>
      <c r="J159" s="88"/>
      <c r="K159" s="88"/>
      <c r="L159" s="88"/>
      <c r="M159" s="88"/>
      <c r="N159" s="88"/>
      <c r="O159" s="89">
        <f>+ROUND('[6]Шуш_3 эт и выше'!O279*$AG$129,4)</f>
        <v>0.007</v>
      </c>
      <c r="P159" s="90"/>
      <c r="Q159" s="90"/>
      <c r="R159" s="90"/>
      <c r="S159" s="91"/>
      <c r="T159" s="92">
        <f>+T133</f>
        <v>11772.05</v>
      </c>
      <c r="U159" s="92"/>
      <c r="V159" s="92"/>
      <c r="W159" s="92"/>
      <c r="X159" s="92"/>
      <c r="Y159" s="92"/>
      <c r="Z159" s="93">
        <f>I159*O159*T159</f>
        <v>1631.60613</v>
      </c>
      <c r="AA159" s="93"/>
      <c r="AB159" s="93"/>
      <c r="AC159" s="93"/>
      <c r="AD159" s="93"/>
      <c r="AE159" s="93"/>
      <c r="AF159" s="60"/>
      <c r="AG159" s="44">
        <f>O159*T159</f>
        <v>82.40435</v>
      </c>
      <c r="AJ159" s="13"/>
    </row>
    <row r="160" spans="1:36" s="22" customFormat="1" ht="17.25" hidden="1">
      <c r="A160" s="85"/>
      <c r="B160" s="86"/>
      <c r="C160" s="86"/>
      <c r="D160" s="86"/>
      <c r="E160" s="86"/>
      <c r="F160" s="86"/>
      <c r="G160" s="86"/>
      <c r="H160" s="87"/>
      <c r="I160" s="94" t="str">
        <f>CONCATENATE(I159," ",I$131," х ",O159," ",O$131," х ",T159," ",T$131," = ",Z159," ",Z$131)</f>
        <v>19,8 кв.м х 0,007 Гкал/кв.м х 11772,05 руб./Гкал = 1631,60613 руб.</v>
      </c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75"/>
      <c r="AG160" s="47"/>
      <c r="AJ160" s="24"/>
    </row>
    <row r="161" ht="12.75" hidden="1">
      <c r="AJ161" s="13"/>
    </row>
    <row r="162" spans="1:36" ht="17.25">
      <c r="A162" s="29" t="str">
        <f>+'[6]Шуш_3 эт и выше'!A293</f>
        <v>Начальник ПЭО                                         С.А.Окунева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3"/>
      <c r="AF162" s="23"/>
      <c r="AG162" s="24"/>
      <c r="AJ162" s="13"/>
    </row>
    <row r="163" spans="34:36" ht="12" customHeight="1">
      <c r="AH163" s="30"/>
      <c r="AI163" s="25"/>
      <c r="AJ163" s="13"/>
    </row>
    <row r="164" spans="1:36" ht="12.75" hidden="1">
      <c r="A164" s="7" t="s">
        <v>23</v>
      </c>
      <c r="AJ164" s="13"/>
    </row>
    <row r="165" spans="1:35" ht="25.5" customHeight="1" hidden="1">
      <c r="A165" s="8">
        <v>1</v>
      </c>
      <c r="B165" s="79" t="str">
        <f>CONCATENATE("Тариф на тепловую энергию в размере ",$K$17," руб./Гкал (с НДС) утвержден Приказом Министерства тарифной политики Красноярского края ",AH165," № ",AI165)</f>
        <v>Тариф на тепловую энергию в размере 11772,05 руб./Гкал (с НДС) утвержден Приказом Министерства тарифной политики Красноярского края от 15.12.2016 г. № 618-п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9"/>
      <c r="AH165" s="30" t="s">
        <v>62</v>
      </c>
      <c r="AI165" s="25" t="s">
        <v>63</v>
      </c>
    </row>
    <row r="166" spans="1:39" ht="37.5" customHeight="1" hidden="1">
      <c r="A166" s="8">
        <v>2</v>
      </c>
      <c r="B166" s="80" t="s">
        <v>51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9"/>
      <c r="AL166" s="76"/>
      <c r="AM166" s="77"/>
    </row>
    <row r="167" spans="1:31" ht="31.5" customHeight="1" hidden="1">
      <c r="A167" s="8">
        <v>3</v>
      </c>
      <c r="B167" s="175" t="s">
        <v>83</v>
      </c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  <c r="U167" s="175"/>
      <c r="V167" s="175"/>
      <c r="W167" s="175"/>
      <c r="X167" s="175"/>
      <c r="Y167" s="175"/>
      <c r="Z167" s="175"/>
      <c r="AA167" s="175"/>
      <c r="AB167" s="175"/>
      <c r="AC167" s="175"/>
      <c r="AD167" s="175"/>
      <c r="AE167" s="175"/>
    </row>
    <row r="168" spans="1:36" ht="12.75">
      <c r="A168" s="31" t="s">
        <v>45</v>
      </c>
      <c r="AJ168" s="13"/>
    </row>
    <row r="169" spans="1:36" ht="12.75">
      <c r="A169" s="32" t="s">
        <v>46</v>
      </c>
      <c r="Y169" s="176"/>
      <c r="Z169" s="176"/>
      <c r="AA169" s="176"/>
      <c r="AB169" s="176"/>
      <c r="AJ169" s="13"/>
    </row>
  </sheetData>
  <sheetProtection/>
  <mergeCells count="630">
    <mergeCell ref="A12:X12"/>
    <mergeCell ref="O91:S91"/>
    <mergeCell ref="T91:X91"/>
    <mergeCell ref="O93:S93"/>
    <mergeCell ref="A90:B91"/>
    <mergeCell ref="O97:S97"/>
    <mergeCell ref="T97:X97"/>
    <mergeCell ref="A14:B14"/>
    <mergeCell ref="C14:H14"/>
    <mergeCell ref="I14:J14"/>
    <mergeCell ref="A5:AE5"/>
    <mergeCell ref="A8:AE8"/>
    <mergeCell ref="A10:AE10"/>
    <mergeCell ref="A6:AE6"/>
    <mergeCell ref="A7:AD7"/>
    <mergeCell ref="A9:AE9"/>
    <mergeCell ref="K14:N14"/>
    <mergeCell ref="O14:S14"/>
    <mergeCell ref="T14:X14"/>
    <mergeCell ref="A15:B15"/>
    <mergeCell ref="C15:H15"/>
    <mergeCell ref="I15:J15"/>
    <mergeCell ref="K15:N15"/>
    <mergeCell ref="O15:S15"/>
    <mergeCell ref="T15:X15"/>
    <mergeCell ref="AG16:AG17"/>
    <mergeCell ref="AL16:AL17"/>
    <mergeCell ref="I17:J17"/>
    <mergeCell ref="K17:N17"/>
    <mergeCell ref="O17:S17"/>
    <mergeCell ref="T17:X17"/>
    <mergeCell ref="I16:J16"/>
    <mergeCell ref="K16:N16"/>
    <mergeCell ref="O16:S16"/>
    <mergeCell ref="T16:X16"/>
    <mergeCell ref="O25:S25"/>
    <mergeCell ref="T25:X25"/>
    <mergeCell ref="C24:H24"/>
    <mergeCell ref="I24:J24"/>
    <mergeCell ref="K24:N24"/>
    <mergeCell ref="O24:S24"/>
    <mergeCell ref="T24:X24"/>
    <mergeCell ref="A26:B27"/>
    <mergeCell ref="C26:G27"/>
    <mergeCell ref="I26:J26"/>
    <mergeCell ref="C25:H25"/>
    <mergeCell ref="I25:J25"/>
    <mergeCell ref="K25:N25"/>
    <mergeCell ref="A25:B25"/>
    <mergeCell ref="K26:N26"/>
    <mergeCell ref="A33:B33"/>
    <mergeCell ref="C33:H33"/>
    <mergeCell ref="I29:J29"/>
    <mergeCell ref="K29:N29"/>
    <mergeCell ref="O29:S29"/>
    <mergeCell ref="T29:X29"/>
    <mergeCell ref="A28:B29"/>
    <mergeCell ref="C28:G29"/>
    <mergeCell ref="I28:J28"/>
    <mergeCell ref="K28:N28"/>
    <mergeCell ref="A36:B37"/>
    <mergeCell ref="I36:J36"/>
    <mergeCell ref="K36:N36"/>
    <mergeCell ref="O36:S36"/>
    <mergeCell ref="T36:X36"/>
    <mergeCell ref="I35:J35"/>
    <mergeCell ref="K35:N35"/>
    <mergeCell ref="O35:S35"/>
    <mergeCell ref="T35:X35"/>
    <mergeCell ref="AG36:AG37"/>
    <mergeCell ref="AJ36:AJ37"/>
    <mergeCell ref="AL36:AL37"/>
    <mergeCell ref="I37:J37"/>
    <mergeCell ref="K37:N37"/>
    <mergeCell ref="O37:S37"/>
    <mergeCell ref="T37:X37"/>
    <mergeCell ref="T41:X41"/>
    <mergeCell ref="A39:AE39"/>
    <mergeCell ref="AF39:AG39"/>
    <mergeCell ref="A40:B40"/>
    <mergeCell ref="C40:H40"/>
    <mergeCell ref="I40:J40"/>
    <mergeCell ref="K40:N40"/>
    <mergeCell ref="O40:S40"/>
    <mergeCell ref="T40:X40"/>
    <mergeCell ref="A42:B43"/>
    <mergeCell ref="I42:J42"/>
    <mergeCell ref="K42:N42"/>
    <mergeCell ref="O42:S42"/>
    <mergeCell ref="T42:X42"/>
    <mergeCell ref="A41:B41"/>
    <mergeCell ref="C41:H41"/>
    <mergeCell ref="I41:J41"/>
    <mergeCell ref="K41:N41"/>
    <mergeCell ref="O41:S41"/>
    <mergeCell ref="AG42:AG43"/>
    <mergeCell ref="AJ42:AJ43"/>
    <mergeCell ref="AL42:AL43"/>
    <mergeCell ref="I43:J43"/>
    <mergeCell ref="K43:N43"/>
    <mergeCell ref="O43:S43"/>
    <mergeCell ref="T43:X43"/>
    <mergeCell ref="C48:H48"/>
    <mergeCell ref="I48:J48"/>
    <mergeCell ref="K48:N48"/>
    <mergeCell ref="O48:S48"/>
    <mergeCell ref="T48:X48"/>
    <mergeCell ref="A47:AE47"/>
    <mergeCell ref="O52:S52"/>
    <mergeCell ref="T52:X52"/>
    <mergeCell ref="AG52:AG53"/>
    <mergeCell ref="C49:H49"/>
    <mergeCell ref="I49:J49"/>
    <mergeCell ref="K49:N49"/>
    <mergeCell ref="O49:S49"/>
    <mergeCell ref="T49:X49"/>
    <mergeCell ref="A57:B57"/>
    <mergeCell ref="C57:H57"/>
    <mergeCell ref="I53:J53"/>
    <mergeCell ref="K53:N53"/>
    <mergeCell ref="O53:S53"/>
    <mergeCell ref="T53:X53"/>
    <mergeCell ref="A52:B53"/>
    <mergeCell ref="C52:G53"/>
    <mergeCell ref="I52:J52"/>
    <mergeCell ref="K52:N52"/>
    <mergeCell ref="A60:B61"/>
    <mergeCell ref="I60:J60"/>
    <mergeCell ref="K60:N60"/>
    <mergeCell ref="O60:S60"/>
    <mergeCell ref="T60:X60"/>
    <mergeCell ref="I59:J59"/>
    <mergeCell ref="K59:N59"/>
    <mergeCell ref="O59:S59"/>
    <mergeCell ref="T59:X59"/>
    <mergeCell ref="AG60:AG61"/>
    <mergeCell ref="AJ60:AJ61"/>
    <mergeCell ref="AL60:AL61"/>
    <mergeCell ref="I61:J61"/>
    <mergeCell ref="K61:N61"/>
    <mergeCell ref="O61:S61"/>
    <mergeCell ref="T61:X61"/>
    <mergeCell ref="T65:X65"/>
    <mergeCell ref="A63:AE63"/>
    <mergeCell ref="AF63:AG63"/>
    <mergeCell ref="A64:B64"/>
    <mergeCell ref="C64:H64"/>
    <mergeCell ref="I64:J64"/>
    <mergeCell ref="K64:N64"/>
    <mergeCell ref="O64:S64"/>
    <mergeCell ref="T64:X64"/>
    <mergeCell ref="A66:B67"/>
    <mergeCell ref="I66:J66"/>
    <mergeCell ref="K66:N66"/>
    <mergeCell ref="O66:S66"/>
    <mergeCell ref="T66:X66"/>
    <mergeCell ref="A65:B65"/>
    <mergeCell ref="C65:H65"/>
    <mergeCell ref="I65:J65"/>
    <mergeCell ref="K65:N65"/>
    <mergeCell ref="O65:S65"/>
    <mergeCell ref="AG66:AG67"/>
    <mergeCell ref="AJ66:AJ67"/>
    <mergeCell ref="AL66:AL67"/>
    <mergeCell ref="I67:J67"/>
    <mergeCell ref="K67:N67"/>
    <mergeCell ref="O67:S67"/>
    <mergeCell ref="T67:X67"/>
    <mergeCell ref="C72:H72"/>
    <mergeCell ref="I72:J72"/>
    <mergeCell ref="K72:N72"/>
    <mergeCell ref="O72:S72"/>
    <mergeCell ref="T72:X72"/>
    <mergeCell ref="A71:AE71"/>
    <mergeCell ref="AG76:AG77"/>
    <mergeCell ref="C73:H73"/>
    <mergeCell ref="I73:J73"/>
    <mergeCell ref="K73:N73"/>
    <mergeCell ref="O73:S73"/>
    <mergeCell ref="T73:X73"/>
    <mergeCell ref="I77:J77"/>
    <mergeCell ref="K77:N77"/>
    <mergeCell ref="O77:S77"/>
    <mergeCell ref="T77:X77"/>
    <mergeCell ref="A76:B77"/>
    <mergeCell ref="C76:G77"/>
    <mergeCell ref="I76:J76"/>
    <mergeCell ref="K76:N76"/>
    <mergeCell ref="O76:S76"/>
    <mergeCell ref="T76:X76"/>
    <mergeCell ref="I89:J89"/>
    <mergeCell ref="K89:N89"/>
    <mergeCell ref="A82:B83"/>
    <mergeCell ref="C82:G83"/>
    <mergeCell ref="I82:J82"/>
    <mergeCell ref="K82:N82"/>
    <mergeCell ref="A84:B85"/>
    <mergeCell ref="C84:G85"/>
    <mergeCell ref="I84:J84"/>
    <mergeCell ref="K84:N84"/>
    <mergeCell ref="A23:AE23"/>
    <mergeCell ref="A24:B24"/>
    <mergeCell ref="O101:S101"/>
    <mergeCell ref="T101:X101"/>
    <mergeCell ref="T99:X99"/>
    <mergeCell ref="O89:S89"/>
    <mergeCell ref="T89:X89"/>
    <mergeCell ref="T93:X93"/>
    <mergeCell ref="A89:B89"/>
    <mergeCell ref="C89:H89"/>
    <mergeCell ref="C16:G17"/>
    <mergeCell ref="A18:B19"/>
    <mergeCell ref="C18:G19"/>
    <mergeCell ref="I18:J18"/>
    <mergeCell ref="K18:N18"/>
    <mergeCell ref="A22:AE22"/>
    <mergeCell ref="A21:AE21"/>
    <mergeCell ref="A16:B17"/>
    <mergeCell ref="O18:S18"/>
    <mergeCell ref="T18:X18"/>
    <mergeCell ref="AG18:AG19"/>
    <mergeCell ref="AL18:AL19"/>
    <mergeCell ref="I19:J19"/>
    <mergeCell ref="K19:N19"/>
    <mergeCell ref="O19:S19"/>
    <mergeCell ref="T19:X19"/>
    <mergeCell ref="O26:S26"/>
    <mergeCell ref="T26:X26"/>
    <mergeCell ref="AG26:AG27"/>
    <mergeCell ref="AJ26:AJ27"/>
    <mergeCell ref="AL26:AL27"/>
    <mergeCell ref="I27:J27"/>
    <mergeCell ref="K27:N27"/>
    <mergeCell ref="O27:S27"/>
    <mergeCell ref="T27:X27"/>
    <mergeCell ref="O28:S28"/>
    <mergeCell ref="T28:X28"/>
    <mergeCell ref="AG28:AG29"/>
    <mergeCell ref="AJ28:AJ29"/>
    <mergeCell ref="AL28:AL29"/>
    <mergeCell ref="A31:AE31"/>
    <mergeCell ref="A32:B32"/>
    <mergeCell ref="C32:H32"/>
    <mergeCell ref="I32:J32"/>
    <mergeCell ref="K32:N32"/>
    <mergeCell ref="O32:S32"/>
    <mergeCell ref="T32:X32"/>
    <mergeCell ref="I33:J33"/>
    <mergeCell ref="K33:N33"/>
    <mergeCell ref="O33:S33"/>
    <mergeCell ref="T33:X33"/>
    <mergeCell ref="A34:B35"/>
    <mergeCell ref="C34:G35"/>
    <mergeCell ref="I34:J34"/>
    <mergeCell ref="K34:N34"/>
    <mergeCell ref="O34:S34"/>
    <mergeCell ref="T34:X34"/>
    <mergeCell ref="AG34:AG35"/>
    <mergeCell ref="AJ34:AJ35"/>
    <mergeCell ref="AL34:AL35"/>
    <mergeCell ref="C36:G37"/>
    <mergeCell ref="C42:G43"/>
    <mergeCell ref="A44:B45"/>
    <mergeCell ref="C44:G45"/>
    <mergeCell ref="I44:J44"/>
    <mergeCell ref="K44:N44"/>
    <mergeCell ref="O44:S44"/>
    <mergeCell ref="T44:X44"/>
    <mergeCell ref="AG44:AG45"/>
    <mergeCell ref="AJ44:AJ45"/>
    <mergeCell ref="AL44:AL45"/>
    <mergeCell ref="I45:J45"/>
    <mergeCell ref="K45:N45"/>
    <mergeCell ref="O45:S45"/>
    <mergeCell ref="T45:X45"/>
    <mergeCell ref="AF47:AG47"/>
    <mergeCell ref="A48:B48"/>
    <mergeCell ref="A49:B49"/>
    <mergeCell ref="A50:B51"/>
    <mergeCell ref="C50:G51"/>
    <mergeCell ref="I50:J50"/>
    <mergeCell ref="K50:N50"/>
    <mergeCell ref="O50:S50"/>
    <mergeCell ref="T50:X50"/>
    <mergeCell ref="AG50:AG51"/>
    <mergeCell ref="AJ50:AJ51"/>
    <mergeCell ref="AL50:AL51"/>
    <mergeCell ref="I51:J51"/>
    <mergeCell ref="K51:N51"/>
    <mergeCell ref="O51:S51"/>
    <mergeCell ref="T51:X51"/>
    <mergeCell ref="AJ52:AJ53"/>
    <mergeCell ref="AL52:AL53"/>
    <mergeCell ref="A55:AE55"/>
    <mergeCell ref="AF55:AG55"/>
    <mergeCell ref="A56:B56"/>
    <mergeCell ref="C56:H56"/>
    <mergeCell ref="I56:J56"/>
    <mergeCell ref="K56:N56"/>
    <mergeCell ref="O56:S56"/>
    <mergeCell ref="T56:X56"/>
    <mergeCell ref="I57:J57"/>
    <mergeCell ref="K57:N57"/>
    <mergeCell ref="O57:S57"/>
    <mergeCell ref="T57:X57"/>
    <mergeCell ref="A58:B59"/>
    <mergeCell ref="C58:G59"/>
    <mergeCell ref="I58:J58"/>
    <mergeCell ref="K58:N58"/>
    <mergeCell ref="O58:S58"/>
    <mergeCell ref="T58:X58"/>
    <mergeCell ref="AG58:AG59"/>
    <mergeCell ref="AJ58:AJ59"/>
    <mergeCell ref="AL58:AL59"/>
    <mergeCell ref="C60:G61"/>
    <mergeCell ref="C66:G67"/>
    <mergeCell ref="A68:B69"/>
    <mergeCell ref="C68:G69"/>
    <mergeCell ref="I68:J68"/>
    <mergeCell ref="K68:N68"/>
    <mergeCell ref="O68:S68"/>
    <mergeCell ref="T68:X68"/>
    <mergeCell ref="AG68:AG69"/>
    <mergeCell ref="AJ68:AJ69"/>
    <mergeCell ref="AL68:AL69"/>
    <mergeCell ref="I69:J69"/>
    <mergeCell ref="K69:N69"/>
    <mergeCell ref="O69:S69"/>
    <mergeCell ref="T69:X69"/>
    <mergeCell ref="AF71:AG71"/>
    <mergeCell ref="A72:B72"/>
    <mergeCell ref="A73:B73"/>
    <mergeCell ref="A74:B75"/>
    <mergeCell ref="C74:G75"/>
    <mergeCell ref="I74:J74"/>
    <mergeCell ref="K74:N74"/>
    <mergeCell ref="O74:S74"/>
    <mergeCell ref="T74:X74"/>
    <mergeCell ref="AG74:AG75"/>
    <mergeCell ref="AJ74:AJ75"/>
    <mergeCell ref="AL74:AL75"/>
    <mergeCell ref="I75:J75"/>
    <mergeCell ref="K75:N75"/>
    <mergeCell ref="O75:S75"/>
    <mergeCell ref="T75:X75"/>
    <mergeCell ref="AJ76:AJ77"/>
    <mergeCell ref="AL76:AL77"/>
    <mergeCell ref="A79:AE79"/>
    <mergeCell ref="AF79:AG79"/>
    <mergeCell ref="A80:B80"/>
    <mergeCell ref="C80:H80"/>
    <mergeCell ref="I80:J80"/>
    <mergeCell ref="K80:N80"/>
    <mergeCell ref="O80:S80"/>
    <mergeCell ref="T80:X80"/>
    <mergeCell ref="A81:B81"/>
    <mergeCell ref="C81:H81"/>
    <mergeCell ref="I81:J81"/>
    <mergeCell ref="K81:N81"/>
    <mergeCell ref="O81:S81"/>
    <mergeCell ref="T81:X81"/>
    <mergeCell ref="O82:S82"/>
    <mergeCell ref="T82:X82"/>
    <mergeCell ref="AG82:AG83"/>
    <mergeCell ref="AJ82:AJ83"/>
    <mergeCell ref="AL82:AL83"/>
    <mergeCell ref="I83:J83"/>
    <mergeCell ref="K83:N83"/>
    <mergeCell ref="O83:S83"/>
    <mergeCell ref="T83:X83"/>
    <mergeCell ref="O84:S84"/>
    <mergeCell ref="T84:X84"/>
    <mergeCell ref="AG84:AG85"/>
    <mergeCell ref="AJ84:AJ85"/>
    <mergeCell ref="AL84:AL85"/>
    <mergeCell ref="I85:J85"/>
    <mergeCell ref="K85:N85"/>
    <mergeCell ref="O85:S85"/>
    <mergeCell ref="T85:X85"/>
    <mergeCell ref="A87:AE87"/>
    <mergeCell ref="AF87:AG87"/>
    <mergeCell ref="A88:B88"/>
    <mergeCell ref="C88:H88"/>
    <mergeCell ref="I88:J88"/>
    <mergeCell ref="K88:N88"/>
    <mergeCell ref="O88:S88"/>
    <mergeCell ref="T88:X88"/>
    <mergeCell ref="C90:G91"/>
    <mergeCell ref="I90:J90"/>
    <mergeCell ref="K90:N90"/>
    <mergeCell ref="O90:S90"/>
    <mergeCell ref="T90:X90"/>
    <mergeCell ref="AG90:AG91"/>
    <mergeCell ref="AJ90:AJ91"/>
    <mergeCell ref="AL90:AL91"/>
    <mergeCell ref="I91:J91"/>
    <mergeCell ref="K91:N91"/>
    <mergeCell ref="A92:B93"/>
    <mergeCell ref="C92:G93"/>
    <mergeCell ref="I92:J92"/>
    <mergeCell ref="K92:N92"/>
    <mergeCell ref="O92:S92"/>
    <mergeCell ref="T92:X92"/>
    <mergeCell ref="T96:X96"/>
    <mergeCell ref="AG92:AG93"/>
    <mergeCell ref="AJ92:AJ93"/>
    <mergeCell ref="AL92:AL93"/>
    <mergeCell ref="I93:J93"/>
    <mergeCell ref="K93:N93"/>
    <mergeCell ref="A95:AE95"/>
    <mergeCell ref="AF95:AG95"/>
    <mergeCell ref="K98:N98"/>
    <mergeCell ref="A96:B96"/>
    <mergeCell ref="C96:H96"/>
    <mergeCell ref="I96:J96"/>
    <mergeCell ref="K96:N96"/>
    <mergeCell ref="O96:S96"/>
    <mergeCell ref="AL98:AL99"/>
    <mergeCell ref="I99:J99"/>
    <mergeCell ref="K99:N99"/>
    <mergeCell ref="A97:B97"/>
    <mergeCell ref="C97:H97"/>
    <mergeCell ref="I97:J97"/>
    <mergeCell ref="K97:N97"/>
    <mergeCell ref="A98:B99"/>
    <mergeCell ref="C98:G99"/>
    <mergeCell ref="I98:J98"/>
    <mergeCell ref="T100:X100"/>
    <mergeCell ref="O98:S98"/>
    <mergeCell ref="T98:X98"/>
    <mergeCell ref="AG98:AG99"/>
    <mergeCell ref="O99:S99"/>
    <mergeCell ref="AJ98:AJ99"/>
    <mergeCell ref="AG100:AG101"/>
    <mergeCell ref="AJ100:AJ101"/>
    <mergeCell ref="AL100:AL101"/>
    <mergeCell ref="I101:J101"/>
    <mergeCell ref="K101:N101"/>
    <mergeCell ref="A100:B101"/>
    <mergeCell ref="C100:G101"/>
    <mergeCell ref="I100:J100"/>
    <mergeCell ref="K100:N100"/>
    <mergeCell ref="O100:S100"/>
    <mergeCell ref="O116:S116"/>
    <mergeCell ref="T116:X116"/>
    <mergeCell ref="O113:S113"/>
    <mergeCell ref="T113:X113"/>
    <mergeCell ref="O111:S111"/>
    <mergeCell ref="T111:X111"/>
    <mergeCell ref="O130:S130"/>
    <mergeCell ref="T130:X130"/>
    <mergeCell ref="I132:N132"/>
    <mergeCell ref="O132:S132"/>
    <mergeCell ref="T132:X132"/>
    <mergeCell ref="O118:S118"/>
    <mergeCell ref="T118:X118"/>
    <mergeCell ref="O120:S120"/>
    <mergeCell ref="T120:X120"/>
    <mergeCell ref="A104:AE104"/>
    <mergeCell ref="A105:AE105"/>
    <mergeCell ref="A106:B106"/>
    <mergeCell ref="C106:H106"/>
    <mergeCell ref="I106:J106"/>
    <mergeCell ref="K106:N106"/>
    <mergeCell ref="O106:S106"/>
    <mergeCell ref="T106:X106"/>
    <mergeCell ref="A107:B107"/>
    <mergeCell ref="C107:H107"/>
    <mergeCell ref="I107:J107"/>
    <mergeCell ref="K107:N107"/>
    <mergeCell ref="O107:S107"/>
    <mergeCell ref="T107:X107"/>
    <mergeCell ref="I109:J109"/>
    <mergeCell ref="K109:N109"/>
    <mergeCell ref="O109:S109"/>
    <mergeCell ref="T109:X109"/>
    <mergeCell ref="A108:B109"/>
    <mergeCell ref="C108:G109"/>
    <mergeCell ref="I108:J108"/>
    <mergeCell ref="K108:N108"/>
    <mergeCell ref="O108:S108"/>
    <mergeCell ref="T108:X108"/>
    <mergeCell ref="K110:N110"/>
    <mergeCell ref="O110:S110"/>
    <mergeCell ref="T110:X110"/>
    <mergeCell ref="AG108:AG109"/>
    <mergeCell ref="AJ108:AJ109"/>
    <mergeCell ref="AL108:AL109"/>
    <mergeCell ref="AG110:AG111"/>
    <mergeCell ref="AJ110:AJ111"/>
    <mergeCell ref="AL110:AL111"/>
    <mergeCell ref="I111:J111"/>
    <mergeCell ref="K111:N111"/>
    <mergeCell ref="A112:AE112"/>
    <mergeCell ref="AF112:AG112"/>
    <mergeCell ref="A110:B111"/>
    <mergeCell ref="C110:G111"/>
    <mergeCell ref="I110:J110"/>
    <mergeCell ref="A113:B114"/>
    <mergeCell ref="C113:G114"/>
    <mergeCell ref="I113:J113"/>
    <mergeCell ref="K113:N113"/>
    <mergeCell ref="AG113:AG114"/>
    <mergeCell ref="AJ113:AJ114"/>
    <mergeCell ref="O114:S114"/>
    <mergeCell ref="T114:X114"/>
    <mergeCell ref="AL113:AL114"/>
    <mergeCell ref="I114:J114"/>
    <mergeCell ref="K114:N114"/>
    <mergeCell ref="A115:B116"/>
    <mergeCell ref="C115:G116"/>
    <mergeCell ref="I115:J115"/>
    <mergeCell ref="K115:N115"/>
    <mergeCell ref="O115:S115"/>
    <mergeCell ref="T115:X115"/>
    <mergeCell ref="AG115:AG116"/>
    <mergeCell ref="AJ115:AJ116"/>
    <mergeCell ref="AL115:AL116"/>
    <mergeCell ref="I116:J116"/>
    <mergeCell ref="K116:N116"/>
    <mergeCell ref="A117:AE117"/>
    <mergeCell ref="A118:B119"/>
    <mergeCell ref="C118:G119"/>
    <mergeCell ref="I118:J118"/>
    <mergeCell ref="K118:N118"/>
    <mergeCell ref="AG118:AG119"/>
    <mergeCell ref="AG120:AG121"/>
    <mergeCell ref="AJ120:AJ121"/>
    <mergeCell ref="AJ118:AJ119"/>
    <mergeCell ref="AL118:AL119"/>
    <mergeCell ref="I119:J119"/>
    <mergeCell ref="K119:N119"/>
    <mergeCell ref="O119:S119"/>
    <mergeCell ref="T119:X119"/>
    <mergeCell ref="AL120:AL121"/>
    <mergeCell ref="I121:J121"/>
    <mergeCell ref="K121:N121"/>
    <mergeCell ref="O121:S121"/>
    <mergeCell ref="T121:X121"/>
    <mergeCell ref="B123:AE123"/>
    <mergeCell ref="A120:B121"/>
    <mergeCell ref="C120:G121"/>
    <mergeCell ref="I120:J120"/>
    <mergeCell ref="K120:N120"/>
    <mergeCell ref="B124:AE124"/>
    <mergeCell ref="B125:AE125"/>
    <mergeCell ref="B126:AE126"/>
    <mergeCell ref="A128:AE128"/>
    <mergeCell ref="A129:AE129"/>
    <mergeCell ref="I131:N131"/>
    <mergeCell ref="O131:S131"/>
    <mergeCell ref="T131:X131"/>
    <mergeCell ref="A130:H131"/>
    <mergeCell ref="I130:N130"/>
    <mergeCell ref="A132:H132"/>
    <mergeCell ref="A133:H134"/>
    <mergeCell ref="I133:N133"/>
    <mergeCell ref="O133:S133"/>
    <mergeCell ref="T133:X133"/>
    <mergeCell ref="I134:AE134"/>
    <mergeCell ref="A135:H136"/>
    <mergeCell ref="I135:N135"/>
    <mergeCell ref="O135:S135"/>
    <mergeCell ref="T135:X135"/>
    <mergeCell ref="I136:AE136"/>
    <mergeCell ref="A137:H138"/>
    <mergeCell ref="I137:N137"/>
    <mergeCell ref="O137:S137"/>
    <mergeCell ref="T137:X137"/>
    <mergeCell ref="I138:AE138"/>
    <mergeCell ref="A139:H140"/>
    <mergeCell ref="I139:N139"/>
    <mergeCell ref="O139:S139"/>
    <mergeCell ref="T139:X139"/>
    <mergeCell ref="I140:AE140"/>
    <mergeCell ref="A141:H142"/>
    <mergeCell ref="I141:N141"/>
    <mergeCell ref="O141:S141"/>
    <mergeCell ref="T141:X141"/>
    <mergeCell ref="I142:AE142"/>
    <mergeCell ref="A143:H144"/>
    <mergeCell ref="I143:N143"/>
    <mergeCell ref="O143:S143"/>
    <mergeCell ref="T143:X143"/>
    <mergeCell ref="I144:AE144"/>
    <mergeCell ref="A145:H146"/>
    <mergeCell ref="I145:N145"/>
    <mergeCell ref="O145:S145"/>
    <mergeCell ref="T145:X145"/>
    <mergeCell ref="I146:AE146"/>
    <mergeCell ref="A147:H148"/>
    <mergeCell ref="I147:N147"/>
    <mergeCell ref="O147:S147"/>
    <mergeCell ref="T147:X147"/>
    <mergeCell ref="I148:AE148"/>
    <mergeCell ref="A149:H150"/>
    <mergeCell ref="I149:N149"/>
    <mergeCell ref="O149:S149"/>
    <mergeCell ref="T149:X149"/>
    <mergeCell ref="I150:AE150"/>
    <mergeCell ref="A151:H152"/>
    <mergeCell ref="I151:N151"/>
    <mergeCell ref="O151:S151"/>
    <mergeCell ref="T151:X151"/>
    <mergeCell ref="I152:AE152"/>
    <mergeCell ref="A153:H154"/>
    <mergeCell ref="I153:N153"/>
    <mergeCell ref="O153:S153"/>
    <mergeCell ref="T153:X153"/>
    <mergeCell ref="I154:AE154"/>
    <mergeCell ref="A155:H156"/>
    <mergeCell ref="I155:N155"/>
    <mergeCell ref="O155:S155"/>
    <mergeCell ref="T155:X155"/>
    <mergeCell ref="I156:AE156"/>
    <mergeCell ref="A157:H158"/>
    <mergeCell ref="I157:N157"/>
    <mergeCell ref="O157:S157"/>
    <mergeCell ref="T157:X157"/>
    <mergeCell ref="I158:AE158"/>
    <mergeCell ref="B165:AE165"/>
    <mergeCell ref="B166:AE166"/>
    <mergeCell ref="B167:AE167"/>
    <mergeCell ref="Y169:AB169"/>
    <mergeCell ref="A159:H160"/>
    <mergeCell ref="I159:N159"/>
    <mergeCell ref="O159:S159"/>
    <mergeCell ref="T159:Y159"/>
    <mergeCell ref="Z159:AE159"/>
    <mergeCell ref="I160:AE16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2019-02-11T06:25:31Z</cp:lastPrinted>
  <dcterms:created xsi:type="dcterms:W3CDTF">2014-03-24T09:42:31Z</dcterms:created>
  <dcterms:modified xsi:type="dcterms:W3CDTF">2021-12-23T03:57:38Z</dcterms:modified>
  <cp:category/>
  <cp:version/>
  <cp:contentType/>
  <cp:contentStatus/>
</cp:coreProperties>
</file>