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675" windowWidth="18375" windowHeight="9780"/>
  </bookViews>
  <sheets>
    <sheet name="Прил.3.3.3 2017 г." sheetId="12" r:id="rId1"/>
  </sheets>
  <externalReferences>
    <externalReference r:id="rId2"/>
  </externalReferences>
  <definedNames>
    <definedName name="_xlnm.Print_Area" localSheetId="0">'Прил.3.3.3 2017 г.'!$A$1:$AM$47</definedName>
  </definedNames>
  <calcPr calcId="124519"/>
</workbook>
</file>

<file path=xl/calcChain.xml><?xml version="1.0" encoding="utf-8"?>
<calcChain xmlns="http://schemas.openxmlformats.org/spreadsheetml/2006/main">
  <c r="R38" i="12"/>
  <c r="I38"/>
  <c r="F38"/>
  <c r="O38" s="1"/>
  <c r="D38"/>
  <c r="AK37"/>
  <c r="AL37" s="1"/>
  <c r="AM37" s="1"/>
  <c r="AC37"/>
  <c r="AD37" s="1"/>
  <c r="N37"/>
  <c r="R36"/>
  <c r="I36"/>
  <c r="F36"/>
  <c r="O36" s="1"/>
  <c r="D36"/>
  <c r="M36" s="1"/>
  <c r="AK35"/>
  <c r="AL35" s="1"/>
  <c r="AM35" s="1"/>
  <c r="AC35"/>
  <c r="AD35" s="1"/>
  <c r="N35"/>
  <c r="R34"/>
  <c r="I34"/>
  <c r="F34"/>
  <c r="O34" s="1"/>
  <c r="D34"/>
  <c r="G34" s="1"/>
  <c r="AL33"/>
  <c r="AM33" s="1"/>
  <c r="AK33"/>
  <c r="AC33"/>
  <c r="AD33" s="1"/>
  <c r="N33"/>
  <c r="R32"/>
  <c r="I32"/>
  <c r="F32"/>
  <c r="O32" s="1"/>
  <c r="D32"/>
  <c r="M32" s="1"/>
  <c r="AK31"/>
  <c r="AL31" s="1"/>
  <c r="AM31" s="1"/>
  <c r="AC31"/>
  <c r="AD31" s="1"/>
  <c r="N31"/>
  <c r="R30"/>
  <c r="I30"/>
  <c r="F30"/>
  <c r="O30" s="1"/>
  <c r="D30"/>
  <c r="AK29"/>
  <c r="AL29" s="1"/>
  <c r="AM29" s="1"/>
  <c r="AD29"/>
  <c r="AC29"/>
  <c r="N29"/>
  <c r="J29"/>
  <c r="J31" s="1"/>
  <c r="R28"/>
  <c r="I28"/>
  <c r="F28"/>
  <c r="O28" s="1"/>
  <c r="D28"/>
  <c r="M28" s="1"/>
  <c r="AK27"/>
  <c r="AL27" s="1"/>
  <c r="AM27" s="1"/>
  <c r="AC27"/>
  <c r="AD27" s="1"/>
  <c r="S27"/>
  <c r="N27"/>
  <c r="K27"/>
  <c r="L27" s="1"/>
  <c r="R23"/>
  <c r="I23"/>
  <c r="F23"/>
  <c r="O23" s="1"/>
  <c r="D23"/>
  <c r="AK22"/>
  <c r="AL22" s="1"/>
  <c r="AM22" s="1"/>
  <c r="AC22"/>
  <c r="AD22" s="1"/>
  <c r="N22"/>
  <c r="R21"/>
  <c r="I21"/>
  <c r="F21"/>
  <c r="O21" s="1"/>
  <c r="D21"/>
  <c r="M21" s="1"/>
  <c r="AK20"/>
  <c r="AL20" s="1"/>
  <c r="AM20" s="1"/>
  <c r="AC20"/>
  <c r="AD20" s="1"/>
  <c r="N20"/>
  <c r="R19"/>
  <c r="I19"/>
  <c r="F19"/>
  <c r="O19" s="1"/>
  <c r="P19" s="1"/>
  <c r="U19" s="1"/>
  <c r="D19"/>
  <c r="M19" s="1"/>
  <c r="AK18"/>
  <c r="AL18" s="1"/>
  <c r="AM18" s="1"/>
  <c r="AC18"/>
  <c r="AD18" s="1"/>
  <c r="N18"/>
  <c r="R17"/>
  <c r="I17"/>
  <c r="F17"/>
  <c r="O17" s="1"/>
  <c r="D17"/>
  <c r="M17" s="1"/>
  <c r="AK16"/>
  <c r="AL16" s="1"/>
  <c r="AM16" s="1"/>
  <c r="AC16"/>
  <c r="AD16" s="1"/>
  <c r="N16"/>
  <c r="J16"/>
  <c r="S16" s="1"/>
  <c r="T16" s="1"/>
  <c r="U16" s="1"/>
  <c r="R15"/>
  <c r="I15"/>
  <c r="F15"/>
  <c r="D15"/>
  <c r="M15" s="1"/>
  <c r="AK14"/>
  <c r="AL14" s="1"/>
  <c r="AM14" s="1"/>
  <c r="AC14"/>
  <c r="AD14" s="1"/>
  <c r="N14"/>
  <c r="J14"/>
  <c r="S14" s="1"/>
  <c r="T14" s="1"/>
  <c r="U14" s="1"/>
  <c r="R13"/>
  <c r="I13"/>
  <c r="F13"/>
  <c r="O13" s="1"/>
  <c r="D13"/>
  <c r="M13" s="1"/>
  <c r="AK12"/>
  <c r="AL12" s="1"/>
  <c r="AM12" s="1"/>
  <c r="AC12"/>
  <c r="AD12" s="1"/>
  <c r="S12"/>
  <c r="N12"/>
  <c r="K12"/>
  <c r="L12" s="1"/>
  <c r="T12" l="1"/>
  <c r="U12" s="1"/>
  <c r="P13"/>
  <c r="U13" s="1"/>
  <c r="P17"/>
  <c r="U17" s="1"/>
  <c r="G19"/>
  <c r="L19" s="1"/>
  <c r="T27"/>
  <c r="U27" s="1"/>
  <c r="AM39"/>
  <c r="G15"/>
  <c r="L15" s="1"/>
  <c r="K16"/>
  <c r="L16" s="1"/>
  <c r="K14"/>
  <c r="L14" s="1"/>
  <c r="G32"/>
  <c r="L32" s="1"/>
  <c r="G30"/>
  <c r="L30" s="1"/>
  <c r="G23"/>
  <c r="L23" s="1"/>
  <c r="G28"/>
  <c r="L28" s="1"/>
  <c r="P28"/>
  <c r="U28" s="1"/>
  <c r="AD39"/>
  <c r="P21"/>
  <c r="U21" s="1"/>
  <c r="P32"/>
  <c r="U32" s="1"/>
  <c r="G38"/>
  <c r="L38" s="1"/>
  <c r="M23"/>
  <c r="P23" s="1"/>
  <c r="U23" s="1"/>
  <c r="AM24"/>
  <c r="L34"/>
  <c r="O15"/>
  <c r="P15" s="1"/>
  <c r="U15" s="1"/>
  <c r="P36"/>
  <c r="U36" s="1"/>
  <c r="S31"/>
  <c r="T31" s="1"/>
  <c r="U31" s="1"/>
  <c r="K31"/>
  <c r="L31" s="1"/>
  <c r="J33"/>
  <c r="AD24"/>
  <c r="G13"/>
  <c r="L13" s="1"/>
  <c r="G17"/>
  <c r="L17" s="1"/>
  <c r="J18"/>
  <c r="G21"/>
  <c r="L21" s="1"/>
  <c r="K29"/>
  <c r="L29" s="1"/>
  <c r="M30"/>
  <c r="P30" s="1"/>
  <c r="U30" s="1"/>
  <c r="M34"/>
  <c r="P34" s="1"/>
  <c r="U34" s="1"/>
  <c r="M38"/>
  <c r="P38" s="1"/>
  <c r="U38" s="1"/>
  <c r="S29"/>
  <c r="T29" s="1"/>
  <c r="U29" s="1"/>
  <c r="G36"/>
  <c r="L36" s="1"/>
  <c r="AM40" l="1"/>
  <c r="AD40"/>
  <c r="J35"/>
  <c r="S33"/>
  <c r="T33" s="1"/>
  <c r="U33" s="1"/>
  <c r="K33"/>
  <c r="L33" s="1"/>
  <c r="K18"/>
  <c r="L18" s="1"/>
  <c r="J20"/>
  <c r="J22"/>
  <c r="S18"/>
  <c r="T18" s="1"/>
  <c r="U18" s="1"/>
  <c r="S20" l="1"/>
  <c r="T20" s="1"/>
  <c r="U20" s="1"/>
  <c r="K20"/>
  <c r="L20" s="1"/>
  <c r="S35"/>
  <c r="T35" s="1"/>
  <c r="U35" s="1"/>
  <c r="K35"/>
  <c r="L35" s="1"/>
  <c r="J37"/>
  <c r="K22"/>
  <c r="L22" s="1"/>
  <c r="S22"/>
  <c r="T22" s="1"/>
  <c r="U22" s="1"/>
  <c r="U24" l="1"/>
  <c r="L24"/>
  <c r="S37"/>
  <c r="T37" s="1"/>
  <c r="U37" s="1"/>
  <c r="U39" s="1"/>
  <c r="U40" s="1"/>
  <c r="K37"/>
  <c r="L37" s="1"/>
  <c r="L39" s="1"/>
  <c r="L40" l="1"/>
</calcChain>
</file>

<file path=xl/sharedStrings.xml><?xml version="1.0" encoding="utf-8"?>
<sst xmlns="http://schemas.openxmlformats.org/spreadsheetml/2006/main" count="115" uniqueCount="46">
  <si>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</si>
  <si>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</si>
  <si>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</si>
  <si>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</si>
  <si>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</si>
  <si>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</si>
  <si>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</si>
  <si>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</si>
  <si>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</si>
  <si>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</si>
  <si>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</si>
  <si>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</si>
  <si>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содержание электрических сетей</t>
  </si>
  <si>
    <t>за технологический расход (потери)</t>
  </si>
  <si>
    <t>заявленная мощность, МВт</t>
  </si>
  <si>
    <t>тариф, руб./МВт.мес</t>
  </si>
  <si>
    <t>полезный отпуск, тыс. кВтч</t>
  </si>
  <si>
    <t>тариф, руб./МВт.ч</t>
  </si>
  <si>
    <t>№ п/п</t>
  </si>
  <si>
    <t>Наименование показателя</t>
  </si>
  <si>
    <t>План</t>
  </si>
  <si>
    <t>Факт</t>
  </si>
  <si>
    <t>Сведения по взаиморасчетам со смежными сетевыми организациями и субъектами оптового рынка</t>
  </si>
  <si>
    <t>двухставочный тариф</t>
  </si>
  <si>
    <t>одноставочный тариф</t>
  </si>
  <si>
    <t>тариф, руб./кВт.ч</t>
  </si>
  <si>
    <t>всего, тыс. руб.</t>
  </si>
  <si>
    <t>сумма, тыс. руб.</t>
  </si>
  <si>
    <t>расчет за услуги по передаче электрической энергии (получатель платежа)</t>
  </si>
  <si>
    <t>расчет за услуги по передаче электрической энергии (плательщик)</t>
  </si>
  <si>
    <t>Месяц/полугодие/год</t>
  </si>
  <si>
    <t>I ПОЛУГОДИЕ</t>
  </si>
  <si>
    <t>II ПОЛУГОДИЕ</t>
  </si>
  <si>
    <t>Директор МУП "ШТЭС" __________________________ А.П. Щербаков</t>
  </si>
  <si>
    <t>ПАО "МРСК-Сибири"</t>
  </si>
  <si>
    <t>ПАО "ФСК ЕЭС"</t>
  </si>
  <si>
    <t>Приложение 6</t>
  </si>
  <si>
    <t>2018 ГОД</t>
  </si>
  <si>
    <t>Итого 1 полугодие 2018 года</t>
  </si>
  <si>
    <t>Итого 2 полугодие 2018 года</t>
  </si>
  <si>
    <t>Итого 2018 год</t>
  </si>
  <si>
    <t>Берем из планов нза прошедший год. 2018</t>
  </si>
  <si>
    <t>берем из ставки тарифа на услуги по передачи э/э(текущий месяц соответствует месяцу ПРЕД предшествующему, например январь 2018= ноябрь 2017)</t>
  </si>
  <si>
    <t>берем из актов на оказание услуг по передачи э/э (можно из фактического баланса за минусом собственного потребления = 1.1.1.-3.3.1</t>
  </si>
  <si>
    <t>берем из актов на оказание услуг по передачи э/э</t>
  </si>
  <si>
    <t>проверять по акты на оказание услуг по передачи э/э с ФСК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</si>
</sst>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9">
    <xf numFmtId="0" fontId="0" fillId="0" borderId="0"/>
    <xf numFmtId="0" fontId="2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5" fillId="2" borderId="0" applyBorder="0">
      <alignment horizontal="right"/>
    </xf>
  </cellStyleXfs>
  <cellXfs count="69">
    <xf numFmtId="0" fontId="0" fillId="0" borderId="0" xfId="0"/>
    <xf numFmtId="0" fontId="6" fillId="0" borderId="0" xfId="3" applyFont="1" applyFill="1" applyBorder="1" applyAlignment="1">
      <alignment horizontal="right" wrapText="1"/>
    </xf>
    <xf numFmtId="0" fontId="6" fillId="0" borderId="0" xfId="3" applyFont="1" applyAlignment="1">
      <alignment wrapText="1"/>
    </xf>
    <xf numFmtId="0" fontId="6" fillId="0" borderId="0" xfId="3" applyFont="1" applyFill="1"/>
    <xf numFmtId="0" fontId="7" fillId="0" borderId="0" xfId="3" applyFont="1" applyFill="1" applyBorder="1" applyAlignment="1">
      <alignment horizontal="center" wrapText="1"/>
    </xf>
    <xf numFmtId="0" fontId="7" fillId="0" borderId="0" xfId="3" applyFont="1" applyBorder="1" applyAlignment="1">
      <alignment horizontal="center" wrapText="1"/>
    </xf>
    <xf numFmtId="0" fontId="7" fillId="0" borderId="0" xfId="3" applyFont="1" applyBorder="1" applyAlignment="1">
      <alignment wrapText="1"/>
    </xf>
    <xf numFmtId="0" fontId="7" fillId="0" borderId="1" xfId="3" applyFont="1" applyFill="1" applyBorder="1" applyAlignment="1">
      <alignment horizontal="center" wrapText="1"/>
    </xf>
    <xf numFmtId="0" fontId="7" fillId="0" borderId="1" xfId="3" applyFont="1" applyBorder="1" applyAlignment="1">
      <alignment horizontal="center" wrapText="1"/>
    </xf>
    <xf numFmtId="0" fontId="7" fillId="0" borderId="1" xfId="3" applyFont="1" applyBorder="1" applyAlignment="1">
      <alignment wrapText="1"/>
    </xf>
    <xf numFmtId="0" fontId="6" fillId="0" borderId="3" xfId="3" applyFont="1" applyFill="1" applyBorder="1" applyAlignment="1">
      <alignment horizontal="center" vertical="center" textRotation="90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wrapText="1"/>
    </xf>
    <xf numFmtId="0" fontId="6" fillId="0" borderId="6" xfId="3" applyFont="1" applyBorder="1" applyAlignment="1">
      <alignment horizontal="center" wrapText="1"/>
    </xf>
    <xf numFmtId="0" fontId="6" fillId="0" borderId="3" xfId="3" applyFont="1" applyBorder="1" applyAlignment="1">
      <alignment textRotation="90"/>
    </xf>
    <xf numFmtId="0" fontId="6" fillId="0" borderId="2" xfId="3" applyFont="1" applyBorder="1" applyAlignment="1">
      <alignment wrapText="1"/>
    </xf>
    <xf numFmtId="0" fontId="6" fillId="0" borderId="5" xfId="3" applyFont="1" applyBorder="1" applyAlignment="1">
      <alignment horizontal="center" vertical="center" textRotation="90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textRotation="90"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7" xfId="3" applyFont="1" applyBorder="1" applyAlignment="1">
      <alignment wrapText="1"/>
    </xf>
    <xf numFmtId="0" fontId="6" fillId="0" borderId="7" xfId="3" applyFont="1" applyBorder="1" applyAlignment="1">
      <alignment horizontal="center" vertical="center" textRotation="90" wrapText="1"/>
    </xf>
    <xf numFmtId="0" fontId="6" fillId="0" borderId="3" xfId="3" applyFont="1" applyFill="1" applyBorder="1" applyAlignment="1">
      <alignment horizontal="center" vertical="center" textRotation="90" wrapText="1"/>
    </xf>
    <xf numFmtId="0" fontId="7" fillId="0" borderId="3" xfId="3" applyFont="1" applyFill="1" applyBorder="1" applyAlignment="1">
      <alignment horizontal="center" vertical="center" wrapText="1"/>
    </xf>
    <xf numFmtId="16" fontId="7" fillId="0" borderId="8" xfId="3" applyNumberFormat="1" applyFont="1" applyFill="1" applyBorder="1" applyAlignment="1">
      <alignment horizontal="center" vertical="center" wrapText="1"/>
    </xf>
    <xf numFmtId="16" fontId="7" fillId="0" borderId="9" xfId="3" applyNumberFormat="1" applyFont="1" applyFill="1" applyBorder="1" applyAlignment="1">
      <alignment horizontal="center" vertical="center" wrapText="1"/>
    </xf>
    <xf numFmtId="0" fontId="7" fillId="0" borderId="9" xfId="3" applyFont="1" applyBorder="1" applyAlignment="1">
      <alignment wrapText="1"/>
    </xf>
    <xf numFmtId="0" fontId="6" fillId="0" borderId="9" xfId="3" applyFont="1" applyBorder="1" applyAlignment="1">
      <alignment wrapText="1"/>
    </xf>
    <xf numFmtId="0" fontId="6" fillId="0" borderId="10" xfId="3" applyFont="1" applyBorder="1" applyAlignment="1">
      <alignment wrapText="1"/>
    </xf>
    <xf numFmtId="16" fontId="6" fillId="4" borderId="5" xfId="3" applyNumberFormat="1" applyFont="1" applyFill="1" applyBorder="1" applyAlignment="1">
      <alignment horizontal="center" vertical="center" textRotation="90" wrapText="1"/>
    </xf>
    <xf numFmtId="0" fontId="6" fillId="4" borderId="3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vertical="center" wrapText="1"/>
    </xf>
    <xf numFmtId="0" fontId="6" fillId="4" borderId="3" xfId="3" applyFont="1" applyFill="1" applyBorder="1" applyAlignment="1">
      <alignment horizontal="left" vertical="center" wrapText="1"/>
    </xf>
    <xf numFmtId="2" fontId="6" fillId="4" borderId="3" xfId="3" applyNumberFormat="1" applyFont="1" applyFill="1" applyBorder="1" applyAlignment="1">
      <alignment horizontal="center" vertical="center" wrapText="1"/>
    </xf>
    <xf numFmtId="0" fontId="6" fillId="6" borderId="0" xfId="3" applyFont="1" applyFill="1"/>
    <xf numFmtId="16" fontId="6" fillId="4" borderId="7" xfId="3" applyNumberFormat="1" applyFont="1" applyFill="1" applyBorder="1" applyAlignment="1">
      <alignment horizontal="center" vertical="center" textRotation="90" wrapText="1"/>
    </xf>
    <xf numFmtId="164" fontId="6" fillId="4" borderId="3" xfId="3" applyNumberFormat="1" applyFont="1" applyFill="1" applyBorder="1" applyAlignment="1">
      <alignment horizontal="center" vertical="center" wrapText="1"/>
    </xf>
    <xf numFmtId="2" fontId="7" fillId="4" borderId="3" xfId="3" applyNumberFormat="1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center" vertical="center" wrapText="1"/>
    </xf>
    <xf numFmtId="0" fontId="6" fillId="4" borderId="5" xfId="3" applyFont="1" applyFill="1" applyBorder="1" applyAlignment="1">
      <alignment horizontal="left" vertical="center" wrapText="1"/>
    </xf>
    <xf numFmtId="0" fontId="6" fillId="4" borderId="5" xfId="3" applyFont="1" applyFill="1" applyBorder="1" applyAlignment="1">
      <alignment horizontal="center" vertical="center" wrapText="1"/>
    </xf>
    <xf numFmtId="2" fontId="6" fillId="4" borderId="5" xfId="3" applyNumberFormat="1" applyFont="1" applyFill="1" applyBorder="1" applyAlignment="1">
      <alignment horizontal="center" vertical="center" wrapText="1"/>
    </xf>
    <xf numFmtId="0" fontId="6" fillId="4" borderId="11" xfId="3" applyFont="1" applyFill="1" applyBorder="1" applyAlignment="1">
      <alignment horizontal="center" vertical="center" wrapText="1"/>
    </xf>
    <xf numFmtId="0" fontId="6" fillId="4" borderId="12" xfId="3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horizontal="center" vertical="center" wrapText="1"/>
    </xf>
    <xf numFmtId="0" fontId="6" fillId="4" borderId="11" xfId="3" applyFont="1" applyFill="1" applyBorder="1" applyAlignment="1">
      <alignment horizontal="left" vertical="center" wrapText="1"/>
    </xf>
    <xf numFmtId="2" fontId="6" fillId="4" borderId="11" xfId="3" applyNumberFormat="1" applyFont="1" applyFill="1" applyBorder="1" applyAlignment="1">
      <alignment horizontal="center" vertical="center" wrapText="1"/>
    </xf>
    <xf numFmtId="16" fontId="7" fillId="4" borderId="8" xfId="3" applyNumberFormat="1" applyFont="1" applyFill="1" applyBorder="1" applyAlignment="1">
      <alignment horizontal="center" vertical="center" wrapText="1"/>
    </xf>
    <xf numFmtId="16" fontId="7" fillId="4" borderId="9" xfId="3" applyNumberFormat="1" applyFont="1" applyFill="1" applyBorder="1" applyAlignment="1">
      <alignment horizontal="center" vertical="center" wrapText="1"/>
    </xf>
    <xf numFmtId="0" fontId="7" fillId="4" borderId="9" xfId="3" applyFont="1" applyFill="1" applyBorder="1" applyAlignment="1">
      <alignment wrapText="1"/>
    </xf>
    <xf numFmtId="0" fontId="6" fillId="4" borderId="9" xfId="3" applyFont="1" applyFill="1" applyBorder="1" applyAlignment="1">
      <alignment wrapText="1"/>
    </xf>
    <xf numFmtId="0" fontId="6" fillId="4" borderId="10" xfId="3" applyFont="1" applyFill="1" applyBorder="1" applyAlignment="1">
      <alignment wrapText="1"/>
    </xf>
    <xf numFmtId="0" fontId="6" fillId="0" borderId="11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left" vertical="center" wrapText="1"/>
    </xf>
    <xf numFmtId="2" fontId="6" fillId="0" borderId="11" xfId="3" applyNumberFormat="1" applyFont="1" applyFill="1" applyBorder="1" applyAlignment="1">
      <alignment horizontal="center" vertical="center" wrapText="1"/>
    </xf>
    <xf numFmtId="0" fontId="6" fillId="0" borderId="14" xfId="3" applyFont="1" applyFill="1" applyBorder="1" applyAlignment="1">
      <alignment horizontal="center" vertical="center" wrapText="1"/>
    </xf>
    <xf numFmtId="0" fontId="6" fillId="0" borderId="15" xfId="3" applyFont="1" applyFill="1" applyBorder="1" applyAlignment="1">
      <alignment horizontal="center" vertical="center" wrapText="1"/>
    </xf>
    <xf numFmtId="0" fontId="6" fillId="0" borderId="16" xfId="3" applyFont="1" applyFill="1" applyBorder="1" applyAlignment="1">
      <alignment horizontal="left" vertical="center" wrapText="1"/>
    </xf>
    <xf numFmtId="0" fontId="6" fillId="0" borderId="16" xfId="3" applyFont="1" applyFill="1" applyBorder="1" applyAlignment="1">
      <alignment horizontal="center" vertical="center" wrapText="1"/>
    </xf>
    <xf numFmtId="2" fontId="6" fillId="0" borderId="16" xfId="3" applyNumberFormat="1" applyFont="1" applyFill="1" applyBorder="1" applyAlignment="1">
      <alignment horizontal="center" vertical="center" wrapText="1"/>
    </xf>
    <xf numFmtId="0" fontId="6" fillId="3" borderId="0" xfId="3" applyFont="1" applyFill="1"/>
    <xf numFmtId="0" fontId="6" fillId="5" borderId="0" xfId="3" applyFont="1" applyFill="1" applyAlignment="1">
      <alignment horizontal="center" vertical="top" wrapText="1"/>
    </xf>
    <xf numFmtId="0" fontId="8" fillId="0" borderId="0" xfId="3" applyFont="1" applyFill="1" applyAlignment="1">
      <alignment horizontal="center" vertical="top" wrapText="1"/>
    </xf>
    <xf numFmtId="0" fontId="8" fillId="0" borderId="0" xfId="3" applyFont="1" applyFill="1"/>
  </cellXfs>
  <cellStyles count="79">
    <cellStyle name="Гиперссылка 2" xfId="4"/>
    <cellStyle name="Обычный" xfId="0" builtinId="0"/>
    <cellStyle name="Обычный 10" xfId="7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2"/>
    <cellStyle name="Обычный 2 2" xfId="3"/>
    <cellStyle name="Обычный 20" xfId="22"/>
    <cellStyle name="Обычный 21" xfId="23"/>
    <cellStyle name="Обычный 22" xfId="25"/>
    <cellStyle name="Обычный 23" xfId="24"/>
    <cellStyle name="Обычный 24" xfId="26"/>
    <cellStyle name="Обычный 25" xfId="27"/>
    <cellStyle name="Обычный 26" xfId="28"/>
    <cellStyle name="Обычный 27" xfId="29"/>
    <cellStyle name="Обычный 28" xfId="37"/>
    <cellStyle name="Обычный 29" xfId="30"/>
    <cellStyle name="Обычный 3" xfId="6"/>
    <cellStyle name="Обычный 30" xfId="31"/>
    <cellStyle name="Обычный 31" xfId="32"/>
    <cellStyle name="Обычный 32" xfId="33"/>
    <cellStyle name="Обычный 33" xfId="34"/>
    <cellStyle name="Обычный 34" xfId="35"/>
    <cellStyle name="Обычный 35" xfId="36"/>
    <cellStyle name="Обычный 36" xfId="38"/>
    <cellStyle name="Обычный 37" xfId="39"/>
    <cellStyle name="Обычный 38" xfId="40"/>
    <cellStyle name="Обычный 39" xfId="41"/>
    <cellStyle name="Обычный 4" xfId="7"/>
    <cellStyle name="Обычный 40" xfId="43"/>
    <cellStyle name="Обычный 41" xfId="45"/>
    <cellStyle name="Обычный 42" xfId="44"/>
    <cellStyle name="Обычный 43" xfId="51"/>
    <cellStyle name="Обычный 44" xfId="47"/>
    <cellStyle name="Обычный 45" xfId="52"/>
    <cellStyle name="Обычный 46" xfId="61"/>
    <cellStyle name="Обычный 47" xfId="42"/>
    <cellStyle name="Обычный 48" xfId="58"/>
    <cellStyle name="Обычный 49" xfId="60"/>
    <cellStyle name="Обычный 5" xfId="8"/>
    <cellStyle name="Обычный 50" xfId="63"/>
    <cellStyle name="Обычный 51" xfId="62"/>
    <cellStyle name="Обычный 52" xfId="59"/>
    <cellStyle name="Обычный 53" xfId="55"/>
    <cellStyle name="Обычный 54" xfId="56"/>
    <cellStyle name="Обычный 55" xfId="54"/>
    <cellStyle name="Обычный 56" xfId="57"/>
    <cellStyle name="Обычный 57" xfId="49"/>
    <cellStyle name="Обычный 58" xfId="50"/>
    <cellStyle name="Обычный 59" xfId="5"/>
    <cellStyle name="Обычный 6" xfId="9"/>
    <cellStyle name="Обычный 60" xfId="46"/>
    <cellStyle name="Обычный 61" xfId="48"/>
    <cellStyle name="Обычный 62" xfId="75"/>
    <cellStyle name="Обычный 63" xfId="76"/>
    <cellStyle name="Обычный 64" xfId="65"/>
    <cellStyle name="Обычный 65" xfId="67"/>
    <cellStyle name="Обычный 66" xfId="66"/>
    <cellStyle name="Обычный 67" xfId="70"/>
    <cellStyle name="Обычный 68" xfId="64"/>
    <cellStyle name="Обычный 69" xfId="71"/>
    <cellStyle name="Обычный 7" xfId="10"/>
    <cellStyle name="Обычный 70" xfId="69"/>
    <cellStyle name="Обычный 71" xfId="73"/>
    <cellStyle name="Обычный 72" xfId="68"/>
    <cellStyle name="Обычный 73" xfId="74"/>
    <cellStyle name="Обычный 74" xfId="77"/>
    <cellStyle name="Обычный 75" xfId="53"/>
    <cellStyle name="Обычный 8" xfId="11"/>
    <cellStyle name="Обычный 9" xfId="12"/>
    <cellStyle name="Стиль 1" xfId="1"/>
    <cellStyle name="Формула" xfId="78"/>
  </cellStyles>
  <dxfs count="0"/>
  <tableStyles count="0" defaultTableStyle="TableStyleMedium9" defaultPivotStyle="PivotStyleLight16"/>
  <colors>
    <mruColors>
      <color rgb="FF66FFFF"/>
      <color rgb="FFCCFFCC"/>
      <color rgb="FFFFCCFF"/>
      <color rgb="FFFFCCCC"/>
      <color rgb="FFFF99FF"/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4;%20&#1056;&#1069;&#1050;%20!!!\2020%20&#1075;&#1086;&#1076;\&#1043;&#1086;&#1090;&#1086;&#1074;&#1086;\&#1087;&#1088;&#1080;&#1083;.%203.2.1%203.3.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 3.2.1 2018"/>
      <sheetName val="Прил.3.3.1 2018 г "/>
      <sheetName val="Прил.3.3.3 2018 г."/>
      <sheetName val="Прил. 3.4.1 2018 г."/>
      <sheetName val="Приложение 1"/>
      <sheetName val="Приложение 2"/>
      <sheetName val="Приложение 3"/>
    </sheetNames>
    <sheetDataSet>
      <sheetData sheetId="0">
        <row r="9">
          <cell r="C9">
            <v>4.6520000000000001</v>
          </cell>
          <cell r="D9">
            <v>164095.64000000001</v>
          </cell>
        </row>
        <row r="10">
          <cell r="C10">
            <v>4.6520000000000001</v>
          </cell>
          <cell r="D10">
            <v>164095.64000000001</v>
          </cell>
        </row>
        <row r="11">
          <cell r="C11">
            <v>4.6520000000000001</v>
          </cell>
          <cell r="D11">
            <v>164095.64000000001</v>
          </cell>
        </row>
        <row r="12">
          <cell r="C12">
            <v>4.6520000000000001</v>
          </cell>
          <cell r="D12">
            <v>164095.64000000001</v>
          </cell>
        </row>
        <row r="13">
          <cell r="C13">
            <v>4.6520000000000001</v>
          </cell>
          <cell r="D13">
            <v>164095.64000000001</v>
          </cell>
        </row>
        <row r="14">
          <cell r="C14">
            <v>4.6520000000000001</v>
          </cell>
          <cell r="D14">
            <v>164095.64000000001</v>
          </cell>
        </row>
        <row r="15">
          <cell r="C15">
            <v>4.6520000000000001</v>
          </cell>
          <cell r="D15">
            <v>173164.15</v>
          </cell>
        </row>
        <row r="16">
          <cell r="C16">
            <v>4.6520000000000001</v>
          </cell>
          <cell r="D16">
            <v>173164.15</v>
          </cell>
        </row>
        <row r="17">
          <cell r="C17">
            <v>4.6520000000000001</v>
          </cell>
          <cell r="D17">
            <v>173164.15</v>
          </cell>
        </row>
        <row r="18">
          <cell r="C18">
            <v>4.6520000000000001</v>
          </cell>
          <cell r="D18">
            <v>173164.15</v>
          </cell>
        </row>
        <row r="19">
          <cell r="C19">
            <v>4.6520000000000001</v>
          </cell>
          <cell r="D19">
            <v>173164.15</v>
          </cell>
        </row>
        <row r="20">
          <cell r="C20">
            <v>4.6520000000000001</v>
          </cell>
          <cell r="D20">
            <v>173164.15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AM50"/>
  <sheetViews>
    <sheetView showGridLines="0" tabSelected="1" view="pageBreakPreview" topLeftCell="A4" zoomScale="70" zoomScaleNormal="70" zoomScaleSheetLayoutView="70" workbookViewId="0">
      <selection activeCell="A54" sqref="A54:XFD71"/>
    </sheetView>
  </sheetViews>
  <sheetFormatPr defaultRowHeight="12.75"/>
  <cols>
    <col min="1" max="2" width="3.28515625" style="3" customWidth="1"/>
    <col min="3" max="3" width="12.7109375" style="3" customWidth="1"/>
    <col min="4" max="4" width="7.7109375" style="3" customWidth="1"/>
    <col min="5" max="5" width="8.7109375" style="3" customWidth="1"/>
    <col min="6" max="6" width="11.42578125" style="3" customWidth="1"/>
    <col min="7" max="7" width="8.5703125" style="3" customWidth="1"/>
    <col min="8" max="8" width="8.140625" style="3" customWidth="1"/>
    <col min="9" max="9" width="8.5703125" style="3" customWidth="1"/>
    <col min="10" max="10" width="7.28515625" style="3" customWidth="1"/>
    <col min="11" max="11" width="9.85546875" style="3" customWidth="1"/>
    <col min="12" max="12" width="9.5703125" style="3" customWidth="1"/>
    <col min="13" max="13" width="6.42578125" style="3" customWidth="1"/>
    <col min="14" max="14" width="8.85546875" style="3" customWidth="1"/>
    <col min="15" max="15" width="8.7109375" style="3" customWidth="1"/>
    <col min="16" max="16" width="8.42578125" style="3" customWidth="1"/>
    <col min="17" max="18" width="8.28515625" style="3" customWidth="1"/>
    <col min="19" max="19" width="7.42578125" style="3" customWidth="1"/>
    <col min="20" max="20" width="10.7109375" style="3" customWidth="1"/>
    <col min="21" max="21" width="9" style="3" customWidth="1"/>
    <col min="22" max="22" width="6.85546875" style="3" customWidth="1"/>
    <col min="23" max="23" width="10.140625" style="3" customWidth="1"/>
    <col min="24" max="24" width="6.140625" style="3" customWidth="1"/>
    <col min="25" max="25" width="8" style="3" customWidth="1"/>
    <col min="26" max="26" width="5.7109375" style="3" customWidth="1"/>
    <col min="27" max="27" width="9.140625" style="3"/>
    <col min="28" max="28" width="10.7109375" style="3" customWidth="1"/>
    <col min="29" max="29" width="8.7109375" style="3" customWidth="1"/>
    <col min="30" max="30" width="8" style="3" customWidth="1"/>
    <col min="31" max="31" width="6.140625" style="3" customWidth="1"/>
    <col min="32" max="32" width="7.85546875" style="3" customWidth="1"/>
    <col min="33" max="33" width="6.140625" style="3" customWidth="1"/>
    <col min="34" max="34" width="7.85546875" style="3" customWidth="1"/>
    <col min="35" max="35" width="5.7109375" style="3" customWidth="1"/>
    <col min="36" max="36" width="9.7109375" style="3" customWidth="1"/>
    <col min="37" max="37" width="8.140625" style="3" customWidth="1"/>
    <col min="38" max="38" width="9.28515625" style="3" customWidth="1"/>
    <col min="39" max="39" width="7.7109375" style="3" customWidth="1"/>
    <col min="40" max="16384" width="9.140625" style="3"/>
  </cols>
  <sheetData>
    <row r="1" spans="1:39">
      <c r="A1" s="1" t="s">
        <v>36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>
      <c r="A2" s="4" t="s">
        <v>22</v>
      </c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>
      <c r="A3" s="7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 ht="12.75" customHeight="1">
      <c r="A4" s="10" t="s">
        <v>30</v>
      </c>
      <c r="B4" s="11" t="s">
        <v>18</v>
      </c>
      <c r="C4" s="11" t="s">
        <v>19</v>
      </c>
      <c r="D4" s="12" t="s">
        <v>20</v>
      </c>
      <c r="E4" s="13"/>
      <c r="F4" s="13"/>
      <c r="G4" s="13"/>
      <c r="H4" s="13"/>
      <c r="I4" s="13"/>
      <c r="J4" s="13"/>
      <c r="K4" s="13"/>
      <c r="L4" s="13"/>
      <c r="M4" s="12" t="s">
        <v>21</v>
      </c>
      <c r="N4" s="13"/>
      <c r="O4" s="13"/>
      <c r="P4" s="13"/>
      <c r="Q4" s="13"/>
      <c r="R4" s="13"/>
      <c r="S4" s="13"/>
      <c r="T4" s="13"/>
      <c r="U4" s="13"/>
      <c r="V4" s="12" t="s">
        <v>20</v>
      </c>
      <c r="W4" s="13"/>
      <c r="X4" s="13"/>
      <c r="Y4" s="13"/>
      <c r="Z4" s="13"/>
      <c r="AA4" s="13"/>
      <c r="AB4" s="13"/>
      <c r="AC4" s="13"/>
      <c r="AD4" s="13"/>
      <c r="AE4" s="12" t="s">
        <v>21</v>
      </c>
      <c r="AF4" s="13"/>
      <c r="AG4" s="13"/>
      <c r="AH4" s="13"/>
      <c r="AI4" s="13"/>
      <c r="AJ4" s="13"/>
      <c r="AK4" s="13"/>
      <c r="AL4" s="13"/>
      <c r="AM4" s="13"/>
    </row>
    <row r="5" spans="1:39" ht="29.25" customHeight="1">
      <c r="A5" s="14"/>
      <c r="B5" s="15"/>
      <c r="C5" s="15"/>
      <c r="D5" s="16" t="s">
        <v>14</v>
      </c>
      <c r="E5" s="16" t="s">
        <v>16</v>
      </c>
      <c r="F5" s="17" t="s">
        <v>28</v>
      </c>
      <c r="G5" s="17"/>
      <c r="H5" s="17"/>
      <c r="I5" s="17"/>
      <c r="J5" s="18"/>
      <c r="K5" s="18"/>
      <c r="L5" s="18"/>
      <c r="M5" s="16" t="s">
        <v>14</v>
      </c>
      <c r="N5" s="16" t="s">
        <v>16</v>
      </c>
      <c r="O5" s="17" t="s">
        <v>28</v>
      </c>
      <c r="P5" s="17"/>
      <c r="Q5" s="17"/>
      <c r="R5" s="17"/>
      <c r="S5" s="18"/>
      <c r="T5" s="18"/>
      <c r="U5" s="18"/>
      <c r="V5" s="16" t="s">
        <v>14</v>
      </c>
      <c r="W5" s="16" t="s">
        <v>16</v>
      </c>
      <c r="X5" s="17" t="s">
        <v>29</v>
      </c>
      <c r="Y5" s="17"/>
      <c r="Z5" s="17"/>
      <c r="AA5" s="17"/>
      <c r="AB5" s="18"/>
      <c r="AC5" s="18"/>
      <c r="AD5" s="18"/>
      <c r="AE5" s="16" t="s">
        <v>14</v>
      </c>
      <c r="AF5" s="16" t="s">
        <v>16</v>
      </c>
      <c r="AG5" s="17" t="s">
        <v>29</v>
      </c>
      <c r="AH5" s="17"/>
      <c r="AI5" s="17"/>
      <c r="AJ5" s="17"/>
      <c r="AK5" s="18"/>
      <c r="AL5" s="18"/>
      <c r="AM5" s="18"/>
    </row>
    <row r="6" spans="1:39" ht="26.25" customHeight="1">
      <c r="A6" s="14"/>
      <c r="B6" s="15"/>
      <c r="C6" s="15"/>
      <c r="D6" s="19"/>
      <c r="E6" s="19"/>
      <c r="F6" s="20" t="s">
        <v>23</v>
      </c>
      <c r="G6" s="21"/>
      <c r="H6" s="21"/>
      <c r="I6" s="22"/>
      <c r="J6" s="17" t="s">
        <v>24</v>
      </c>
      <c r="K6" s="17"/>
      <c r="L6" s="17" t="s">
        <v>26</v>
      </c>
      <c r="M6" s="19"/>
      <c r="N6" s="19"/>
      <c r="O6" s="17" t="s">
        <v>23</v>
      </c>
      <c r="P6" s="17"/>
      <c r="Q6" s="17"/>
      <c r="R6" s="17"/>
      <c r="S6" s="17" t="s">
        <v>24</v>
      </c>
      <c r="T6" s="17"/>
      <c r="U6" s="17" t="s">
        <v>26</v>
      </c>
      <c r="V6" s="19"/>
      <c r="W6" s="19"/>
      <c r="X6" s="17" t="s">
        <v>23</v>
      </c>
      <c r="Y6" s="17"/>
      <c r="Z6" s="17"/>
      <c r="AA6" s="17"/>
      <c r="AB6" s="17" t="s">
        <v>24</v>
      </c>
      <c r="AC6" s="17"/>
      <c r="AD6" s="17" t="s">
        <v>26</v>
      </c>
      <c r="AE6" s="19"/>
      <c r="AF6" s="19"/>
      <c r="AG6" s="17" t="s">
        <v>23</v>
      </c>
      <c r="AH6" s="17"/>
      <c r="AI6" s="17"/>
      <c r="AJ6" s="17"/>
      <c r="AK6" s="17" t="s">
        <v>24</v>
      </c>
      <c r="AL6" s="17"/>
      <c r="AM6" s="17" t="s">
        <v>26</v>
      </c>
    </row>
    <row r="7" spans="1:39" ht="63" customHeight="1">
      <c r="A7" s="14"/>
      <c r="B7" s="15"/>
      <c r="C7" s="15"/>
      <c r="D7" s="19"/>
      <c r="E7" s="19"/>
      <c r="F7" s="20" t="s">
        <v>12</v>
      </c>
      <c r="G7" s="22"/>
      <c r="H7" s="20" t="s">
        <v>13</v>
      </c>
      <c r="I7" s="22"/>
      <c r="J7" s="18"/>
      <c r="K7" s="18"/>
      <c r="L7" s="18"/>
      <c r="M7" s="19"/>
      <c r="N7" s="19"/>
      <c r="O7" s="17" t="s">
        <v>12</v>
      </c>
      <c r="P7" s="17"/>
      <c r="Q7" s="17" t="s">
        <v>13</v>
      </c>
      <c r="R7" s="17"/>
      <c r="S7" s="18"/>
      <c r="T7" s="18"/>
      <c r="U7" s="18"/>
      <c r="V7" s="19"/>
      <c r="W7" s="19"/>
      <c r="X7" s="17" t="s">
        <v>12</v>
      </c>
      <c r="Y7" s="17"/>
      <c r="Z7" s="17" t="s">
        <v>13</v>
      </c>
      <c r="AA7" s="17"/>
      <c r="AB7" s="18"/>
      <c r="AC7" s="18"/>
      <c r="AD7" s="18"/>
      <c r="AE7" s="19"/>
      <c r="AF7" s="19"/>
      <c r="AG7" s="17" t="s">
        <v>12</v>
      </c>
      <c r="AH7" s="17"/>
      <c r="AI7" s="17" t="s">
        <v>13</v>
      </c>
      <c r="AJ7" s="17"/>
      <c r="AK7" s="18"/>
      <c r="AL7" s="18"/>
      <c r="AM7" s="18"/>
    </row>
    <row r="8" spans="1:39" ht="66" customHeight="1">
      <c r="A8" s="14"/>
      <c r="B8" s="23"/>
      <c r="C8" s="23"/>
      <c r="D8" s="24"/>
      <c r="E8" s="24"/>
      <c r="F8" s="25" t="s">
        <v>15</v>
      </c>
      <c r="G8" s="25" t="s">
        <v>27</v>
      </c>
      <c r="H8" s="25" t="s">
        <v>17</v>
      </c>
      <c r="I8" s="25" t="s">
        <v>27</v>
      </c>
      <c r="J8" s="25" t="s">
        <v>25</v>
      </c>
      <c r="K8" s="25" t="s">
        <v>27</v>
      </c>
      <c r="L8" s="18"/>
      <c r="M8" s="24"/>
      <c r="N8" s="24"/>
      <c r="O8" s="25" t="s">
        <v>15</v>
      </c>
      <c r="P8" s="25" t="s">
        <v>27</v>
      </c>
      <c r="Q8" s="25" t="s">
        <v>17</v>
      </c>
      <c r="R8" s="25" t="s">
        <v>27</v>
      </c>
      <c r="S8" s="25" t="s">
        <v>25</v>
      </c>
      <c r="T8" s="25" t="s">
        <v>27</v>
      </c>
      <c r="U8" s="18"/>
      <c r="V8" s="24"/>
      <c r="W8" s="24"/>
      <c r="X8" s="25" t="s">
        <v>15</v>
      </c>
      <c r="Y8" s="25" t="s">
        <v>27</v>
      </c>
      <c r="Z8" s="25" t="s">
        <v>17</v>
      </c>
      <c r="AA8" s="25" t="s">
        <v>27</v>
      </c>
      <c r="AB8" s="25" t="s">
        <v>25</v>
      </c>
      <c r="AC8" s="25" t="s">
        <v>27</v>
      </c>
      <c r="AD8" s="18"/>
      <c r="AE8" s="24"/>
      <c r="AF8" s="24"/>
      <c r="AG8" s="25" t="s">
        <v>15</v>
      </c>
      <c r="AH8" s="25" t="s">
        <v>27</v>
      </c>
      <c r="AI8" s="25" t="s">
        <v>17</v>
      </c>
      <c r="AJ8" s="25" t="s">
        <v>27</v>
      </c>
      <c r="AK8" s="25" t="s">
        <v>25</v>
      </c>
      <c r="AL8" s="25" t="s">
        <v>27</v>
      </c>
      <c r="AM8" s="18"/>
    </row>
    <row r="9" spans="1:39">
      <c r="A9" s="26">
        <v>1</v>
      </c>
      <c r="B9" s="26">
        <v>2</v>
      </c>
      <c r="C9" s="26">
        <v>3</v>
      </c>
      <c r="D9" s="26">
        <v>4</v>
      </c>
      <c r="E9" s="26">
        <v>5</v>
      </c>
      <c r="F9" s="26">
        <v>6</v>
      </c>
      <c r="G9" s="26">
        <v>7</v>
      </c>
      <c r="H9" s="26">
        <v>8</v>
      </c>
      <c r="I9" s="26">
        <v>9</v>
      </c>
      <c r="J9" s="26">
        <v>10</v>
      </c>
      <c r="K9" s="26">
        <v>11</v>
      </c>
      <c r="L9" s="26">
        <v>12</v>
      </c>
      <c r="M9" s="26">
        <v>13</v>
      </c>
      <c r="N9" s="26">
        <v>14</v>
      </c>
      <c r="O9" s="26">
        <v>15</v>
      </c>
      <c r="P9" s="26">
        <v>16</v>
      </c>
      <c r="Q9" s="26">
        <v>17</v>
      </c>
      <c r="R9" s="26">
        <v>18</v>
      </c>
      <c r="S9" s="26">
        <v>19</v>
      </c>
      <c r="T9" s="26">
        <v>20</v>
      </c>
      <c r="U9" s="26">
        <v>21</v>
      </c>
      <c r="V9" s="26">
        <v>22</v>
      </c>
      <c r="W9" s="26">
        <v>23</v>
      </c>
      <c r="X9" s="26">
        <v>24</v>
      </c>
      <c r="Y9" s="26">
        <v>25</v>
      </c>
      <c r="Z9" s="26">
        <v>26</v>
      </c>
      <c r="AA9" s="26">
        <v>27</v>
      </c>
      <c r="AB9" s="26">
        <v>28</v>
      </c>
      <c r="AC9" s="26">
        <v>29</v>
      </c>
      <c r="AD9" s="26">
        <v>30</v>
      </c>
      <c r="AE9" s="26">
        <v>31</v>
      </c>
      <c r="AF9" s="26">
        <v>32</v>
      </c>
      <c r="AG9" s="26">
        <v>33</v>
      </c>
      <c r="AH9" s="26">
        <v>34</v>
      </c>
      <c r="AI9" s="26">
        <v>35</v>
      </c>
      <c r="AJ9" s="26">
        <v>36</v>
      </c>
      <c r="AK9" s="26">
        <v>37</v>
      </c>
      <c r="AL9" s="26">
        <v>38</v>
      </c>
      <c r="AM9" s="26">
        <v>39</v>
      </c>
    </row>
    <row r="10" spans="1:39">
      <c r="A10" s="27" t="s">
        <v>37</v>
      </c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1"/>
    </row>
    <row r="11" spans="1:39">
      <c r="A11" s="27" t="s">
        <v>31</v>
      </c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1"/>
    </row>
    <row r="12" spans="1:39" s="37" customFormat="1" ht="43.5" customHeight="1">
      <c r="A12" s="32" t="s">
        <v>0</v>
      </c>
      <c r="B12" s="33">
        <v>1</v>
      </c>
      <c r="C12" s="34" t="s">
        <v>34</v>
      </c>
      <c r="D12" s="35">
        <v>5.0529999999999999</v>
      </c>
      <c r="E12" s="35">
        <v>3760.5740000000001</v>
      </c>
      <c r="F12" s="33"/>
      <c r="G12" s="36"/>
      <c r="H12" s="33"/>
      <c r="I12" s="36"/>
      <c r="J12" s="33">
        <v>350.15</v>
      </c>
      <c r="K12" s="36">
        <f>(J12*E12)/1000</f>
        <v>1316.7649860999998</v>
      </c>
      <c r="L12" s="36">
        <f>K12</f>
        <v>1316.7649860999998</v>
      </c>
      <c r="M12" s="35"/>
      <c r="N12" s="35">
        <f>4769.592-284.867</f>
        <v>4484.7249999999995</v>
      </c>
      <c r="O12" s="33"/>
      <c r="P12" s="36"/>
      <c r="Q12" s="33"/>
      <c r="R12" s="36"/>
      <c r="S12" s="33">
        <f>J12</f>
        <v>350.15</v>
      </c>
      <c r="T12" s="36">
        <f>(S12*N12)/1000</f>
        <v>1570.3264587499998</v>
      </c>
      <c r="U12" s="36">
        <f>T12</f>
        <v>1570.3264587499998</v>
      </c>
      <c r="V12" s="35">
        <v>7.9000000000000001E-2</v>
      </c>
      <c r="W12" s="35">
        <v>58.850999999999999</v>
      </c>
      <c r="X12" s="33"/>
      <c r="Y12" s="36"/>
      <c r="Z12" s="33"/>
      <c r="AA12" s="36"/>
      <c r="AB12" s="33">
        <v>0</v>
      </c>
      <c r="AC12" s="36">
        <f>(AB12*W12)/1000</f>
        <v>0</v>
      </c>
      <c r="AD12" s="36">
        <f>AC12</f>
        <v>0</v>
      </c>
      <c r="AE12" s="35"/>
      <c r="AF12" s="35">
        <v>72.302999999999997</v>
      </c>
      <c r="AG12" s="33"/>
      <c r="AH12" s="36"/>
      <c r="AI12" s="33"/>
      <c r="AJ12" s="36"/>
      <c r="AK12" s="33">
        <f>AB12</f>
        <v>0</v>
      </c>
      <c r="AL12" s="36">
        <f>(AK12*AF12)/1000</f>
        <v>0</v>
      </c>
      <c r="AM12" s="36">
        <f>AL12</f>
        <v>0</v>
      </c>
    </row>
    <row r="13" spans="1:39" s="37" customFormat="1" ht="43.5" customHeight="1">
      <c r="A13" s="38"/>
      <c r="B13" s="33">
        <v>2</v>
      </c>
      <c r="C13" s="34" t="s">
        <v>35</v>
      </c>
      <c r="D13" s="35">
        <f>'[1]Прил. 3.2.1 2018'!C9</f>
        <v>4.6520000000000001</v>
      </c>
      <c r="E13" s="35">
        <v>65.016000000000005</v>
      </c>
      <c r="F13" s="36">
        <f>'[1]Прил. 3.2.1 2018'!D9</f>
        <v>164095.64000000001</v>
      </c>
      <c r="G13" s="36">
        <f>(F13*D13)/1000</f>
        <v>763.37291728000002</v>
      </c>
      <c r="H13" s="39">
        <v>1387.11</v>
      </c>
      <c r="I13" s="36">
        <f>(H13*E13)/1000</f>
        <v>90.184343760000004</v>
      </c>
      <c r="J13" s="33"/>
      <c r="K13" s="36"/>
      <c r="L13" s="36">
        <f>G13+I13</f>
        <v>853.55726104000007</v>
      </c>
      <c r="M13" s="35">
        <f>D13</f>
        <v>4.6520000000000001</v>
      </c>
      <c r="N13" s="35">
        <v>72.641000000000005</v>
      </c>
      <c r="O13" s="33">
        <f>F13</f>
        <v>164095.64000000001</v>
      </c>
      <c r="P13" s="36">
        <f>(O13*M13)/1000</f>
        <v>763.37291728000002</v>
      </c>
      <c r="Q13" s="39">
        <v>1578.69</v>
      </c>
      <c r="R13" s="36">
        <f>(Q13*N13)/1000</f>
        <v>114.67762029000001</v>
      </c>
      <c r="S13" s="33"/>
      <c r="T13" s="36"/>
      <c r="U13" s="36">
        <f>P13+R13</f>
        <v>878.05053757000007</v>
      </c>
      <c r="V13" s="35"/>
      <c r="W13" s="35"/>
      <c r="X13" s="33"/>
      <c r="Y13" s="36"/>
      <c r="Z13" s="33"/>
      <c r="AA13" s="36"/>
      <c r="AB13" s="33"/>
      <c r="AC13" s="36"/>
      <c r="AD13" s="36"/>
      <c r="AE13" s="35"/>
      <c r="AF13" s="35"/>
      <c r="AG13" s="33"/>
      <c r="AH13" s="36"/>
      <c r="AI13" s="33"/>
      <c r="AJ13" s="36"/>
      <c r="AK13" s="33"/>
      <c r="AL13" s="36"/>
      <c r="AM13" s="36"/>
    </row>
    <row r="14" spans="1:39" s="37" customFormat="1" ht="43.5" customHeight="1">
      <c r="A14" s="32" t="s">
        <v>1</v>
      </c>
      <c r="B14" s="33">
        <v>1</v>
      </c>
      <c r="C14" s="34" t="s">
        <v>34</v>
      </c>
      <c r="D14" s="35">
        <v>5.1420000000000003</v>
      </c>
      <c r="E14" s="35">
        <v>3455.82</v>
      </c>
      <c r="F14" s="36"/>
      <c r="G14" s="36"/>
      <c r="H14" s="33"/>
      <c r="I14" s="36"/>
      <c r="J14" s="33">
        <f>J12</f>
        <v>350.15</v>
      </c>
      <c r="K14" s="36">
        <f>(J14*E14)/1000</f>
        <v>1210.0553729999999</v>
      </c>
      <c r="L14" s="36">
        <f>K14</f>
        <v>1210.0553729999999</v>
      </c>
      <c r="M14" s="35"/>
      <c r="N14" s="35">
        <f>3906.177-237.72</f>
        <v>3668.4570000000003</v>
      </c>
      <c r="O14" s="33"/>
      <c r="P14" s="36"/>
      <c r="Q14" s="33"/>
      <c r="R14" s="36"/>
      <c r="S14" s="33">
        <f>J14</f>
        <v>350.15</v>
      </c>
      <c r="T14" s="36">
        <f>(S14*N14)/1000</f>
        <v>1284.5102185500002</v>
      </c>
      <c r="U14" s="36">
        <f>T14</f>
        <v>1284.5102185500002</v>
      </c>
      <c r="V14" s="35">
        <v>8.2000000000000003E-2</v>
      </c>
      <c r="W14" s="35">
        <v>55.042000000000002</v>
      </c>
      <c r="X14" s="33"/>
      <c r="Y14" s="36"/>
      <c r="Z14" s="33"/>
      <c r="AA14" s="36"/>
      <c r="AB14" s="33">
        <v>0</v>
      </c>
      <c r="AC14" s="36">
        <f>(AB14*W14)/1000</f>
        <v>0</v>
      </c>
      <c r="AD14" s="36">
        <f>AC14</f>
        <v>0</v>
      </c>
      <c r="AE14" s="35"/>
      <c r="AF14" s="35">
        <v>57.186999999999998</v>
      </c>
      <c r="AG14" s="33"/>
      <c r="AH14" s="36"/>
      <c r="AI14" s="33"/>
      <c r="AJ14" s="36"/>
      <c r="AK14" s="33">
        <f>AB14</f>
        <v>0</v>
      </c>
      <c r="AL14" s="36">
        <f>(AK14*AF14)/1000</f>
        <v>0</v>
      </c>
      <c r="AM14" s="36">
        <f>AL14</f>
        <v>0</v>
      </c>
    </row>
    <row r="15" spans="1:39" s="37" customFormat="1" ht="43.5" customHeight="1">
      <c r="A15" s="38"/>
      <c r="B15" s="33">
        <v>2</v>
      </c>
      <c r="C15" s="34" t="s">
        <v>35</v>
      </c>
      <c r="D15" s="35">
        <f>'[1]Прил. 3.2.1 2018'!C10</f>
        <v>4.6520000000000001</v>
      </c>
      <c r="E15" s="35">
        <v>57.988</v>
      </c>
      <c r="F15" s="36">
        <f>'[1]Прил. 3.2.1 2018'!D10</f>
        <v>164095.64000000001</v>
      </c>
      <c r="G15" s="36">
        <f>(F15*D15)/1000</f>
        <v>763.37291728000002</v>
      </c>
      <c r="H15" s="36">
        <v>1220.07</v>
      </c>
      <c r="I15" s="36">
        <f>(H15*E15)/1000</f>
        <v>70.749419159999988</v>
      </c>
      <c r="J15" s="33"/>
      <c r="K15" s="36"/>
      <c r="L15" s="36">
        <f>G15+I15</f>
        <v>834.12233644000003</v>
      </c>
      <c r="M15" s="35">
        <f t="shared" ref="M15:M23" si="0">D15</f>
        <v>4.6520000000000001</v>
      </c>
      <c r="N15" s="35">
        <v>59.633000000000003</v>
      </c>
      <c r="O15" s="33">
        <f>F15</f>
        <v>164095.64000000001</v>
      </c>
      <c r="P15" s="36">
        <f>(O15*M15)/1000</f>
        <v>763.37291728000002</v>
      </c>
      <c r="Q15" s="33">
        <v>1490.44</v>
      </c>
      <c r="R15" s="36">
        <f>(Q15*N15)/1000</f>
        <v>88.879408520000013</v>
      </c>
      <c r="S15" s="33"/>
      <c r="T15" s="36"/>
      <c r="U15" s="36">
        <f>P15+R15</f>
        <v>852.25232579999999</v>
      </c>
      <c r="V15" s="35"/>
      <c r="W15" s="35"/>
      <c r="X15" s="33"/>
      <c r="Y15" s="36"/>
      <c r="Z15" s="33"/>
      <c r="AA15" s="36"/>
      <c r="AB15" s="33"/>
      <c r="AC15" s="40"/>
      <c r="AD15" s="40"/>
      <c r="AE15" s="35"/>
      <c r="AF15" s="35"/>
      <c r="AG15" s="33"/>
      <c r="AH15" s="36"/>
      <c r="AI15" s="33"/>
      <c r="AJ15" s="36"/>
      <c r="AK15" s="33"/>
      <c r="AL15" s="40"/>
      <c r="AM15" s="40"/>
    </row>
    <row r="16" spans="1:39" s="37" customFormat="1" ht="43.5" customHeight="1">
      <c r="A16" s="32" t="s">
        <v>2</v>
      </c>
      <c r="B16" s="33">
        <v>1</v>
      </c>
      <c r="C16" s="34" t="s">
        <v>34</v>
      </c>
      <c r="D16" s="35">
        <v>4.1890000000000001</v>
      </c>
      <c r="E16" s="35">
        <v>3117.2539999999999</v>
      </c>
      <c r="F16" s="36"/>
      <c r="G16" s="36"/>
      <c r="H16" s="33"/>
      <c r="I16" s="36"/>
      <c r="J16" s="33">
        <f>J12</f>
        <v>350.15</v>
      </c>
      <c r="K16" s="36">
        <f>(J16*E16)/1000</f>
        <v>1091.5064881000001</v>
      </c>
      <c r="L16" s="36">
        <f>K16</f>
        <v>1091.5064881000001</v>
      </c>
      <c r="M16" s="35"/>
      <c r="N16" s="35">
        <f>3768.814-224.05</f>
        <v>3544.7639999999997</v>
      </c>
      <c r="O16" s="33"/>
      <c r="P16" s="36"/>
      <c r="Q16" s="33"/>
      <c r="R16" s="36"/>
      <c r="S16" s="33">
        <f>J16</f>
        <v>350.15</v>
      </c>
      <c r="T16" s="36">
        <f>(S16*N16)/1000</f>
        <v>1241.1991145999998</v>
      </c>
      <c r="U16" s="36">
        <f>T16</f>
        <v>1241.1991145999998</v>
      </c>
      <c r="V16" s="35">
        <v>7.0999999999999994E-2</v>
      </c>
      <c r="W16" s="35">
        <v>53.058999999999997</v>
      </c>
      <c r="X16" s="33"/>
      <c r="Y16" s="36"/>
      <c r="Z16" s="33"/>
      <c r="AA16" s="36"/>
      <c r="AB16" s="33">
        <v>0</v>
      </c>
      <c r="AC16" s="36">
        <f>(AB16*W16)/1000</f>
        <v>0</v>
      </c>
      <c r="AD16" s="36">
        <f>AC16</f>
        <v>0</v>
      </c>
      <c r="AE16" s="35"/>
      <c r="AF16" s="35">
        <v>60.088000000000001</v>
      </c>
      <c r="AG16" s="33"/>
      <c r="AH16" s="36"/>
      <c r="AI16" s="33"/>
      <c r="AJ16" s="36"/>
      <c r="AK16" s="33">
        <f>AB16</f>
        <v>0</v>
      </c>
      <c r="AL16" s="36">
        <f>(AK16*AF16)/1000</f>
        <v>0</v>
      </c>
      <c r="AM16" s="36">
        <f>AL16</f>
        <v>0</v>
      </c>
    </row>
    <row r="17" spans="1:39" s="37" customFormat="1" ht="43.5" customHeight="1">
      <c r="A17" s="38"/>
      <c r="B17" s="33">
        <v>2</v>
      </c>
      <c r="C17" s="34" t="s">
        <v>35</v>
      </c>
      <c r="D17" s="35">
        <f>'[1]Прил. 3.2.1 2018'!C11</f>
        <v>4.6520000000000001</v>
      </c>
      <c r="E17" s="35">
        <v>55.848999999999997</v>
      </c>
      <c r="F17" s="36">
        <f>'[1]Прил. 3.2.1 2018'!D11</f>
        <v>164095.64000000001</v>
      </c>
      <c r="G17" s="36">
        <f>(F17*D17)/1000</f>
        <v>763.37291728000002</v>
      </c>
      <c r="H17" s="36">
        <v>1578.69</v>
      </c>
      <c r="I17" s="36">
        <f>(H17*E17)/1000</f>
        <v>88.16825781</v>
      </c>
      <c r="J17" s="33"/>
      <c r="K17" s="36"/>
      <c r="L17" s="36">
        <f>G17+I17</f>
        <v>851.54117509000002</v>
      </c>
      <c r="M17" s="35">
        <f t="shared" si="0"/>
        <v>4.6520000000000001</v>
      </c>
      <c r="N17" s="35">
        <v>56.122999999999998</v>
      </c>
      <c r="O17" s="33">
        <f>F17</f>
        <v>164095.64000000001</v>
      </c>
      <c r="P17" s="36">
        <f>(O17*M17)/1000</f>
        <v>763.37291728000002</v>
      </c>
      <c r="Q17" s="33">
        <v>2054.46</v>
      </c>
      <c r="R17" s="36">
        <f>(Q17*N17)/1000</f>
        <v>115.30245857999999</v>
      </c>
      <c r="S17" s="33"/>
      <c r="T17" s="36"/>
      <c r="U17" s="36">
        <f>P17+R17</f>
        <v>878.67537586000003</v>
      </c>
      <c r="V17" s="35"/>
      <c r="W17" s="35"/>
      <c r="X17" s="33"/>
      <c r="Y17" s="36"/>
      <c r="Z17" s="33"/>
      <c r="AA17" s="36"/>
      <c r="AB17" s="33"/>
      <c r="AC17" s="36"/>
      <c r="AD17" s="36"/>
      <c r="AE17" s="35"/>
      <c r="AF17" s="35"/>
      <c r="AG17" s="33"/>
      <c r="AH17" s="36"/>
      <c r="AI17" s="33"/>
      <c r="AJ17" s="36"/>
      <c r="AK17" s="33"/>
      <c r="AL17" s="36"/>
      <c r="AM17" s="36"/>
    </row>
    <row r="18" spans="1:39" s="37" customFormat="1" ht="43.5" customHeight="1">
      <c r="A18" s="32" t="s">
        <v>3</v>
      </c>
      <c r="B18" s="33">
        <v>1</v>
      </c>
      <c r="C18" s="34" t="s">
        <v>34</v>
      </c>
      <c r="D18" s="35">
        <v>3.5680000000000001</v>
      </c>
      <c r="E18" s="35">
        <v>2569.4079999999999</v>
      </c>
      <c r="F18" s="36"/>
      <c r="G18" s="36"/>
      <c r="H18" s="33"/>
      <c r="I18" s="36"/>
      <c r="J18" s="33">
        <f>J16</f>
        <v>350.15</v>
      </c>
      <c r="K18" s="36">
        <f>(J18*E18)/1000</f>
        <v>899.67821119999985</v>
      </c>
      <c r="L18" s="36">
        <f>K18</f>
        <v>899.67821119999985</v>
      </c>
      <c r="M18" s="35"/>
      <c r="N18" s="35">
        <f>2990.97-172.711</f>
        <v>2818.259</v>
      </c>
      <c r="O18" s="33"/>
      <c r="P18" s="36"/>
      <c r="Q18" s="33"/>
      <c r="R18" s="36"/>
      <c r="S18" s="33">
        <f>J18</f>
        <v>350.15</v>
      </c>
      <c r="T18" s="36">
        <f>(S18*N18)/1000</f>
        <v>986.81338885000002</v>
      </c>
      <c r="U18" s="36">
        <f>T18</f>
        <v>986.81338885000002</v>
      </c>
      <c r="V18" s="35">
        <v>5.8000000000000003E-2</v>
      </c>
      <c r="W18" s="35">
        <v>41.783000000000001</v>
      </c>
      <c r="X18" s="33"/>
      <c r="Y18" s="36"/>
      <c r="Z18" s="33"/>
      <c r="AA18" s="36"/>
      <c r="AB18" s="33">
        <v>0</v>
      </c>
      <c r="AC18" s="36">
        <f>(AB18*W18)/1000</f>
        <v>0</v>
      </c>
      <c r="AD18" s="36">
        <f>AC18</f>
        <v>0</v>
      </c>
      <c r="AE18" s="35"/>
      <c r="AF18" s="35">
        <v>41.502000000000002</v>
      </c>
      <c r="AG18" s="33"/>
      <c r="AH18" s="36"/>
      <c r="AI18" s="33"/>
      <c r="AJ18" s="36"/>
      <c r="AK18" s="33">
        <f>AB18</f>
        <v>0</v>
      </c>
      <c r="AL18" s="36">
        <f>(AK18*AF18)/1000</f>
        <v>0</v>
      </c>
      <c r="AM18" s="36">
        <f>AL18</f>
        <v>0</v>
      </c>
    </row>
    <row r="19" spans="1:39" s="37" customFormat="1" ht="43.5" customHeight="1">
      <c r="A19" s="38"/>
      <c r="B19" s="33">
        <v>2</v>
      </c>
      <c r="C19" s="34" t="s">
        <v>35</v>
      </c>
      <c r="D19" s="35">
        <f>'[1]Прил. 3.2.1 2018'!C12</f>
        <v>4.6520000000000001</v>
      </c>
      <c r="E19" s="35">
        <v>41.500999999999998</v>
      </c>
      <c r="F19" s="36">
        <f>'[1]Прил. 3.2.1 2018'!D12</f>
        <v>164095.64000000001</v>
      </c>
      <c r="G19" s="36">
        <f>(F19*D19)/1000</f>
        <v>763.37291728000002</v>
      </c>
      <c r="H19" s="36">
        <v>1490.44</v>
      </c>
      <c r="I19" s="36">
        <f>(H19*E19)/1000</f>
        <v>61.854750439999997</v>
      </c>
      <c r="J19" s="33"/>
      <c r="K19" s="36"/>
      <c r="L19" s="36">
        <f>G19+I19</f>
        <v>825.22766772</v>
      </c>
      <c r="M19" s="35">
        <f t="shared" si="0"/>
        <v>4.6520000000000001</v>
      </c>
      <c r="N19" s="35">
        <v>45.009</v>
      </c>
      <c r="O19" s="33">
        <f>F19</f>
        <v>164095.64000000001</v>
      </c>
      <c r="P19" s="36">
        <f>(O19*M19)/1000</f>
        <v>763.37291728000002</v>
      </c>
      <c r="Q19" s="33">
        <v>1827.25</v>
      </c>
      <c r="R19" s="36">
        <f>(Q19*N19)/1000</f>
        <v>82.242695250000011</v>
      </c>
      <c r="S19" s="33"/>
      <c r="T19" s="36"/>
      <c r="U19" s="36">
        <f>P19+R19</f>
        <v>845.61561253000002</v>
      </c>
      <c r="V19" s="35"/>
      <c r="W19" s="35"/>
      <c r="X19" s="33"/>
      <c r="Y19" s="36"/>
      <c r="Z19" s="33"/>
      <c r="AA19" s="36"/>
      <c r="AB19" s="33"/>
      <c r="AC19" s="36"/>
      <c r="AD19" s="36"/>
      <c r="AE19" s="35"/>
      <c r="AF19" s="35"/>
      <c r="AG19" s="33"/>
      <c r="AH19" s="36"/>
      <c r="AI19" s="33"/>
      <c r="AJ19" s="36"/>
      <c r="AK19" s="33"/>
      <c r="AL19" s="36"/>
      <c r="AM19" s="36"/>
    </row>
    <row r="20" spans="1:39" s="37" customFormat="1" ht="43.5" customHeight="1">
      <c r="A20" s="32" t="s">
        <v>4</v>
      </c>
      <c r="B20" s="33">
        <v>1</v>
      </c>
      <c r="C20" s="34" t="s">
        <v>34</v>
      </c>
      <c r="D20" s="35">
        <v>4.3659999999999997</v>
      </c>
      <c r="E20" s="35">
        <v>3248.2370000000001</v>
      </c>
      <c r="F20" s="36"/>
      <c r="G20" s="36"/>
      <c r="H20" s="33"/>
      <c r="I20" s="36"/>
      <c r="J20" s="33">
        <f>J18</f>
        <v>350.15</v>
      </c>
      <c r="K20" s="36">
        <f>(J20*E20)/1000</f>
        <v>1137.3701855500001</v>
      </c>
      <c r="L20" s="36">
        <f>K20</f>
        <v>1137.3701855500001</v>
      </c>
      <c r="M20" s="35"/>
      <c r="N20" s="35">
        <f>4218.707-127.076</f>
        <v>4091.6310000000003</v>
      </c>
      <c r="O20" s="33"/>
      <c r="P20" s="36"/>
      <c r="Q20" s="33"/>
      <c r="R20" s="36"/>
      <c r="S20" s="33">
        <f>J20</f>
        <v>350.15</v>
      </c>
      <c r="T20" s="36">
        <f>(S20*N20)/1000</f>
        <v>1432.68459465</v>
      </c>
      <c r="U20" s="36">
        <f>T20</f>
        <v>1432.68459465</v>
      </c>
      <c r="V20" s="35">
        <v>0.05</v>
      </c>
      <c r="W20" s="35">
        <v>37.168999999999997</v>
      </c>
      <c r="X20" s="33"/>
      <c r="Y20" s="36"/>
      <c r="Z20" s="33"/>
      <c r="AA20" s="36"/>
      <c r="AB20" s="33">
        <v>0</v>
      </c>
      <c r="AC20" s="36">
        <f>(AB20*W20)/1000</f>
        <v>0</v>
      </c>
      <c r="AD20" s="36">
        <f>AC20</f>
        <v>0</v>
      </c>
      <c r="AE20" s="35"/>
      <c r="AF20" s="35">
        <v>42.292000000000002</v>
      </c>
      <c r="AG20" s="33"/>
      <c r="AH20" s="36"/>
      <c r="AI20" s="33"/>
      <c r="AJ20" s="36"/>
      <c r="AK20" s="33">
        <f>AB20</f>
        <v>0</v>
      </c>
      <c r="AL20" s="36">
        <f>(AK20*AF20)/1000</f>
        <v>0</v>
      </c>
      <c r="AM20" s="36">
        <f>AL20</f>
        <v>0</v>
      </c>
    </row>
    <row r="21" spans="1:39" s="37" customFormat="1" ht="43.5" customHeight="1">
      <c r="A21" s="38"/>
      <c r="B21" s="33">
        <v>2</v>
      </c>
      <c r="C21" s="34" t="s">
        <v>35</v>
      </c>
      <c r="D21" s="35">
        <f>'[1]Прил. 3.2.1 2018'!C13</f>
        <v>4.6520000000000001</v>
      </c>
      <c r="E21" s="35">
        <v>7.7119999999999997</v>
      </c>
      <c r="F21" s="36">
        <f>'[1]Прил. 3.2.1 2018'!D13</f>
        <v>164095.64000000001</v>
      </c>
      <c r="G21" s="36">
        <f>(F21*D21)/1000</f>
        <v>763.37291728000002</v>
      </c>
      <c r="H21" s="36">
        <v>2054.46</v>
      </c>
      <c r="I21" s="36">
        <f>(H21*E21)/1000</f>
        <v>15.84399552</v>
      </c>
      <c r="J21" s="33"/>
      <c r="K21" s="36"/>
      <c r="L21" s="36">
        <f>G21+I21</f>
        <v>779.21691280000005</v>
      </c>
      <c r="M21" s="35">
        <f t="shared" si="0"/>
        <v>4.6520000000000001</v>
      </c>
      <c r="N21" s="35">
        <v>2.286</v>
      </c>
      <c r="O21" s="33">
        <f>F21</f>
        <v>164095.64000000001</v>
      </c>
      <c r="P21" s="36">
        <f>(O21*M21)/1000</f>
        <v>763.37291728000002</v>
      </c>
      <c r="Q21" s="33">
        <v>1371.9</v>
      </c>
      <c r="R21" s="36">
        <f>(Q21*N21)/1000</f>
        <v>3.1361634000000005</v>
      </c>
      <c r="S21" s="33"/>
      <c r="T21" s="36"/>
      <c r="U21" s="36">
        <f>P21+R21</f>
        <v>766.50908068000001</v>
      </c>
      <c r="V21" s="35"/>
      <c r="W21" s="35"/>
      <c r="X21" s="33"/>
      <c r="Y21" s="36"/>
      <c r="Z21" s="33"/>
      <c r="AA21" s="36"/>
      <c r="AB21" s="33"/>
      <c r="AC21" s="36"/>
      <c r="AD21" s="36"/>
      <c r="AE21" s="35"/>
      <c r="AF21" s="35"/>
      <c r="AG21" s="33"/>
      <c r="AH21" s="36"/>
      <c r="AI21" s="33"/>
      <c r="AJ21" s="36"/>
      <c r="AK21" s="33"/>
      <c r="AL21" s="36"/>
      <c r="AM21" s="36"/>
    </row>
    <row r="22" spans="1:39" s="37" customFormat="1" ht="43.5" customHeight="1">
      <c r="A22" s="32" t="s">
        <v>5</v>
      </c>
      <c r="B22" s="33">
        <v>1</v>
      </c>
      <c r="C22" s="34" t="s">
        <v>34</v>
      </c>
      <c r="D22" s="35">
        <v>4.7910000000000004</v>
      </c>
      <c r="E22" s="35">
        <v>3450.3119999999999</v>
      </c>
      <c r="F22" s="36"/>
      <c r="G22" s="36"/>
      <c r="H22" s="33"/>
      <c r="I22" s="36"/>
      <c r="J22" s="33">
        <f>J18</f>
        <v>350.15</v>
      </c>
      <c r="K22" s="36">
        <f>(J22*E22)/1000</f>
        <v>1208.1267467999999</v>
      </c>
      <c r="L22" s="36">
        <f>K22</f>
        <v>1208.1267467999999</v>
      </c>
      <c r="M22" s="35"/>
      <c r="N22" s="35">
        <f>3801.939-11.766</f>
        <v>3790.1729999999998</v>
      </c>
      <c r="O22" s="33"/>
      <c r="P22" s="36"/>
      <c r="Q22" s="33"/>
      <c r="R22" s="36"/>
      <c r="S22" s="33">
        <f>J22</f>
        <v>350.15</v>
      </c>
      <c r="T22" s="36">
        <f>(S22*N22)/1000</f>
        <v>1327.1290759499998</v>
      </c>
      <c r="U22" s="36">
        <f>T22</f>
        <v>1327.1290759499998</v>
      </c>
      <c r="V22" s="35">
        <v>2.5999999999999999E-2</v>
      </c>
      <c r="W22" s="35">
        <v>18.459</v>
      </c>
      <c r="X22" s="33"/>
      <c r="Y22" s="36"/>
      <c r="Z22" s="33"/>
      <c r="AA22" s="36"/>
      <c r="AB22" s="33">
        <v>0</v>
      </c>
      <c r="AC22" s="36">
        <f>(AB22*W22)/1000</f>
        <v>0</v>
      </c>
      <c r="AD22" s="36">
        <f>AC22</f>
        <v>0</v>
      </c>
      <c r="AE22" s="35"/>
      <c r="AF22" s="35">
        <v>19.195</v>
      </c>
      <c r="AG22" s="33"/>
      <c r="AH22" s="36"/>
      <c r="AI22" s="33"/>
      <c r="AJ22" s="36"/>
      <c r="AK22" s="33">
        <f>AB22</f>
        <v>0</v>
      </c>
      <c r="AL22" s="36">
        <f>(AK22*AF22)/1000</f>
        <v>0</v>
      </c>
      <c r="AM22" s="36">
        <f>AL22</f>
        <v>0</v>
      </c>
    </row>
    <row r="23" spans="1:39" s="37" customFormat="1" ht="43.5" customHeight="1">
      <c r="A23" s="38"/>
      <c r="B23" s="41">
        <v>2</v>
      </c>
      <c r="C23" s="34" t="s">
        <v>35</v>
      </c>
      <c r="D23" s="35">
        <f>'[1]Прил. 3.2.1 2018'!C14</f>
        <v>4.6520000000000001</v>
      </c>
      <c r="E23" s="35">
        <v>0</v>
      </c>
      <c r="F23" s="36">
        <f>'[1]Прил. 3.2.1 2018'!D14</f>
        <v>164095.64000000001</v>
      </c>
      <c r="G23" s="36">
        <f>(F23*D23)/1000</f>
        <v>763.37291728000002</v>
      </c>
      <c r="H23" s="36">
        <v>1827.25</v>
      </c>
      <c r="I23" s="36">
        <f>(H23*E23)/1000</f>
        <v>0</v>
      </c>
      <c r="J23" s="33"/>
      <c r="K23" s="36"/>
      <c r="L23" s="36">
        <f>G23+I23</f>
        <v>763.37291728000002</v>
      </c>
      <c r="M23" s="35">
        <f t="shared" si="0"/>
        <v>4.6520000000000001</v>
      </c>
      <c r="N23" s="42">
        <v>0</v>
      </c>
      <c r="O23" s="33">
        <f>F23</f>
        <v>164095.64000000001</v>
      </c>
      <c r="P23" s="36">
        <f>(O23*M23)/1000</f>
        <v>763.37291728000002</v>
      </c>
      <c r="Q23" s="33">
        <v>1194.75</v>
      </c>
      <c r="R23" s="36">
        <f>(Q23*N23)/1000</f>
        <v>0</v>
      </c>
      <c r="S23" s="33"/>
      <c r="T23" s="36"/>
      <c r="U23" s="36">
        <f>P23+R23</f>
        <v>763.37291728000002</v>
      </c>
      <c r="V23" s="42"/>
      <c r="W23" s="42"/>
      <c r="X23" s="43"/>
      <c r="Y23" s="44"/>
      <c r="Z23" s="43"/>
      <c r="AA23" s="44"/>
      <c r="AB23" s="43"/>
      <c r="AC23" s="44"/>
      <c r="AD23" s="44"/>
      <c r="AE23" s="42"/>
      <c r="AF23" s="42"/>
      <c r="AG23" s="43"/>
      <c r="AH23" s="44"/>
      <c r="AI23" s="43"/>
      <c r="AJ23" s="44"/>
      <c r="AK23" s="43"/>
      <c r="AL23" s="44"/>
      <c r="AM23" s="44"/>
    </row>
    <row r="24" spans="1:39" ht="27" customHeight="1" thickBot="1">
      <c r="A24" s="45"/>
      <c r="B24" s="46" t="s">
        <v>38</v>
      </c>
      <c r="C24" s="47"/>
      <c r="D24" s="48"/>
      <c r="E24" s="48"/>
      <c r="F24" s="45"/>
      <c r="G24" s="49"/>
      <c r="H24" s="45"/>
      <c r="I24" s="49"/>
      <c r="J24" s="45"/>
      <c r="K24" s="49"/>
      <c r="L24" s="49">
        <f>SUM(L12:L23)</f>
        <v>11770.540261120001</v>
      </c>
      <c r="M24" s="48"/>
      <c r="N24" s="48"/>
      <c r="O24" s="45"/>
      <c r="P24" s="49"/>
      <c r="Q24" s="45"/>
      <c r="R24" s="49"/>
      <c r="S24" s="45"/>
      <c r="T24" s="49"/>
      <c r="U24" s="49">
        <f>SUM(U12:U23)</f>
        <v>12827.13870107</v>
      </c>
      <c r="V24" s="48"/>
      <c r="W24" s="48"/>
      <c r="X24" s="45"/>
      <c r="Y24" s="49"/>
      <c r="Z24" s="45"/>
      <c r="AA24" s="49"/>
      <c r="AB24" s="45"/>
      <c r="AC24" s="49"/>
      <c r="AD24" s="49">
        <f>SUM(AD12:AD23)</f>
        <v>0</v>
      </c>
      <c r="AE24" s="48"/>
      <c r="AF24" s="48"/>
      <c r="AG24" s="45"/>
      <c r="AH24" s="49"/>
      <c r="AI24" s="45"/>
      <c r="AJ24" s="49"/>
      <c r="AK24" s="45"/>
      <c r="AL24" s="49"/>
      <c r="AM24" s="49">
        <f>SUM(AM12:AM23)</f>
        <v>0</v>
      </c>
    </row>
    <row r="25" spans="1:39">
      <c r="A25" s="50" t="s">
        <v>37</v>
      </c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4"/>
    </row>
    <row r="26" spans="1:39">
      <c r="A26" s="50" t="s">
        <v>32</v>
      </c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4"/>
    </row>
    <row r="27" spans="1:39" s="37" customFormat="1" ht="43.5" customHeight="1">
      <c r="A27" s="32" t="s">
        <v>6</v>
      </c>
      <c r="B27" s="33">
        <v>1</v>
      </c>
      <c r="C27" s="34" t="s">
        <v>34</v>
      </c>
      <c r="D27" s="35">
        <v>4.7519999999999998</v>
      </c>
      <c r="E27" s="35">
        <v>3534.7629999999999</v>
      </c>
      <c r="F27" s="33"/>
      <c r="G27" s="36"/>
      <c r="H27" s="33"/>
      <c r="I27" s="36"/>
      <c r="J27" s="33">
        <v>281.18</v>
      </c>
      <c r="K27" s="36">
        <f>(J27*E27)/1000</f>
        <v>993.90466033999996</v>
      </c>
      <c r="L27" s="36">
        <f>K27</f>
        <v>993.90466033999996</v>
      </c>
      <c r="M27" s="35"/>
      <c r="N27" s="35">
        <f>3593.931-5.904</f>
        <v>3588.027</v>
      </c>
      <c r="O27" s="33"/>
      <c r="P27" s="36"/>
      <c r="Q27" s="33"/>
      <c r="R27" s="36"/>
      <c r="S27" s="33">
        <f>J27</f>
        <v>281.18</v>
      </c>
      <c r="T27" s="36">
        <f>(S27*N27)/1000</f>
        <v>1008.88143186</v>
      </c>
      <c r="U27" s="36">
        <f>T27</f>
        <v>1008.88143186</v>
      </c>
      <c r="V27" s="35">
        <v>2.3E-2</v>
      </c>
      <c r="W27" s="35">
        <v>17.43</v>
      </c>
      <c r="X27" s="33"/>
      <c r="Y27" s="36"/>
      <c r="Z27" s="33"/>
      <c r="AA27" s="36"/>
      <c r="AB27" s="33">
        <v>0</v>
      </c>
      <c r="AC27" s="36">
        <f>(AB27*W27)/1000</f>
        <v>0</v>
      </c>
      <c r="AD27" s="36">
        <f>AC27</f>
        <v>0</v>
      </c>
      <c r="AE27" s="35"/>
      <c r="AF27" s="35">
        <v>19.245999999999999</v>
      </c>
      <c r="AG27" s="33"/>
      <c r="AH27" s="36"/>
      <c r="AI27" s="33"/>
      <c r="AJ27" s="36"/>
      <c r="AK27" s="33">
        <f>AB27</f>
        <v>0</v>
      </c>
      <c r="AL27" s="36">
        <f>(AK27*AF27)/1000</f>
        <v>0</v>
      </c>
      <c r="AM27" s="36">
        <f>AL27</f>
        <v>0</v>
      </c>
    </row>
    <row r="28" spans="1:39" s="37" customFormat="1" ht="43.5" customHeight="1">
      <c r="A28" s="38"/>
      <c r="B28" s="33">
        <v>2</v>
      </c>
      <c r="C28" s="34" t="s">
        <v>35</v>
      </c>
      <c r="D28" s="35">
        <f>'[1]Прил. 3.2.1 2018'!C15</f>
        <v>4.6520000000000001</v>
      </c>
      <c r="E28" s="35">
        <v>0</v>
      </c>
      <c r="F28" s="33">
        <f>'[1]Прил. 3.2.1 2018'!D15</f>
        <v>173164.15</v>
      </c>
      <c r="G28" s="36">
        <f>(F28*D28)/1000</f>
        <v>805.55962580000005</v>
      </c>
      <c r="H28" s="36">
        <v>1371.9</v>
      </c>
      <c r="I28" s="36">
        <f>(H28*E28)/1000</f>
        <v>0</v>
      </c>
      <c r="J28" s="33"/>
      <c r="K28" s="36"/>
      <c r="L28" s="36">
        <f>G28+I28</f>
        <v>805.55962580000005</v>
      </c>
      <c r="M28" s="35">
        <f>D28</f>
        <v>4.6520000000000001</v>
      </c>
      <c r="N28" s="35">
        <v>0</v>
      </c>
      <c r="O28" s="33">
        <f>F28</f>
        <v>173164.15</v>
      </c>
      <c r="P28" s="36">
        <f>(O28*M28)/1000</f>
        <v>805.55962580000005</v>
      </c>
      <c r="Q28" s="33">
        <v>1258.6199999999999</v>
      </c>
      <c r="R28" s="36">
        <f>(Q28*N28)/1000</f>
        <v>0</v>
      </c>
      <c r="S28" s="33"/>
      <c r="T28" s="36"/>
      <c r="U28" s="36">
        <f>P28+R28</f>
        <v>805.55962580000005</v>
      </c>
      <c r="V28" s="35"/>
      <c r="W28" s="35"/>
      <c r="X28" s="33"/>
      <c r="Y28" s="36"/>
      <c r="Z28" s="33"/>
      <c r="AA28" s="36"/>
      <c r="AB28" s="33"/>
      <c r="AC28" s="36"/>
      <c r="AD28" s="36"/>
      <c r="AE28" s="35"/>
      <c r="AF28" s="35"/>
      <c r="AG28" s="33"/>
      <c r="AH28" s="36"/>
      <c r="AI28" s="33"/>
      <c r="AJ28" s="36"/>
      <c r="AK28" s="33"/>
      <c r="AL28" s="36"/>
      <c r="AM28" s="36"/>
    </row>
    <row r="29" spans="1:39" s="37" customFormat="1" ht="43.5" customHeight="1">
      <c r="A29" s="32" t="s">
        <v>7</v>
      </c>
      <c r="B29" s="33">
        <v>1</v>
      </c>
      <c r="C29" s="34" t="s">
        <v>34</v>
      </c>
      <c r="D29" s="35">
        <v>5.0229999999999997</v>
      </c>
      <c r="E29" s="35">
        <v>3737.3290000000002</v>
      </c>
      <c r="F29" s="33"/>
      <c r="G29" s="36"/>
      <c r="H29" s="33"/>
      <c r="I29" s="36"/>
      <c r="J29" s="33">
        <f>J27</f>
        <v>281.18</v>
      </c>
      <c r="K29" s="36">
        <f>(J29*E29)/1000</f>
        <v>1050.8621682200001</v>
      </c>
      <c r="L29" s="36">
        <f>K29</f>
        <v>1050.8621682200001</v>
      </c>
      <c r="M29" s="35"/>
      <c r="N29" s="35">
        <f>3560.606-17.726</f>
        <v>3542.88</v>
      </c>
      <c r="O29" s="33"/>
      <c r="P29" s="36"/>
      <c r="Q29" s="33"/>
      <c r="R29" s="36"/>
      <c r="S29" s="33">
        <f>J29</f>
        <v>281.18</v>
      </c>
      <c r="T29" s="36">
        <f>(S29*N29)/1000</f>
        <v>996.18699839999999</v>
      </c>
      <c r="U29" s="36">
        <f>T29</f>
        <v>996.18699839999999</v>
      </c>
      <c r="V29" s="35">
        <v>0.03</v>
      </c>
      <c r="W29" s="35">
        <v>22.448</v>
      </c>
      <c r="X29" s="33"/>
      <c r="Y29" s="36"/>
      <c r="Z29" s="33"/>
      <c r="AA29" s="36"/>
      <c r="AB29" s="33">
        <v>0</v>
      </c>
      <c r="AC29" s="36">
        <f>(AB29*W29)/1000</f>
        <v>0</v>
      </c>
      <c r="AD29" s="36">
        <f>AC29</f>
        <v>0</v>
      </c>
      <c r="AE29" s="35"/>
      <c r="AF29" s="35">
        <v>20.617999999999999</v>
      </c>
      <c r="AG29" s="33"/>
      <c r="AH29" s="36"/>
      <c r="AI29" s="33"/>
      <c r="AJ29" s="36"/>
      <c r="AK29" s="33">
        <f>AB29</f>
        <v>0</v>
      </c>
      <c r="AL29" s="36">
        <f>(AK29*AF29)/1000</f>
        <v>0</v>
      </c>
      <c r="AM29" s="36">
        <f>AL29</f>
        <v>0</v>
      </c>
    </row>
    <row r="30" spans="1:39" s="37" customFormat="1" ht="43.5" customHeight="1">
      <c r="A30" s="38"/>
      <c r="B30" s="33">
        <v>2</v>
      </c>
      <c r="C30" s="34" t="s">
        <v>35</v>
      </c>
      <c r="D30" s="35">
        <f>'[1]Прил. 3.2.1 2018'!C16</f>
        <v>4.6520000000000001</v>
      </c>
      <c r="E30" s="35">
        <v>0</v>
      </c>
      <c r="F30" s="33">
        <f>'[1]Прил. 3.2.1 2018'!D16</f>
        <v>173164.15</v>
      </c>
      <c r="G30" s="36">
        <f>(F30*D30)/1000</f>
        <v>805.55962580000005</v>
      </c>
      <c r="H30" s="36">
        <v>1194.75</v>
      </c>
      <c r="I30" s="36">
        <f>(H30*E30)/1000</f>
        <v>0</v>
      </c>
      <c r="J30" s="33"/>
      <c r="K30" s="36"/>
      <c r="L30" s="36">
        <f>G30+I30</f>
        <v>805.55962580000005</v>
      </c>
      <c r="M30" s="35">
        <f t="shared" ref="M30:M38" si="1">D30</f>
        <v>4.6520000000000001</v>
      </c>
      <c r="N30" s="35">
        <v>0</v>
      </c>
      <c r="O30" s="33">
        <f>F30</f>
        <v>173164.15</v>
      </c>
      <c r="P30" s="36">
        <f>(O30*M30)/1000</f>
        <v>805.55962580000005</v>
      </c>
      <c r="Q30" s="36">
        <v>1252.82</v>
      </c>
      <c r="R30" s="36">
        <f>(Q30*N30)/1000</f>
        <v>0</v>
      </c>
      <c r="S30" s="33"/>
      <c r="T30" s="36"/>
      <c r="U30" s="36">
        <f>P30+R30</f>
        <v>805.55962580000005</v>
      </c>
      <c r="V30" s="35"/>
      <c r="W30" s="35"/>
      <c r="X30" s="33"/>
      <c r="Y30" s="36"/>
      <c r="Z30" s="33"/>
      <c r="AA30" s="36"/>
      <c r="AB30" s="33"/>
      <c r="AC30" s="40"/>
      <c r="AD30" s="40"/>
      <c r="AE30" s="35"/>
      <c r="AF30" s="35"/>
      <c r="AG30" s="33"/>
      <c r="AH30" s="36"/>
      <c r="AI30" s="33"/>
      <c r="AJ30" s="36"/>
      <c r="AK30" s="33"/>
      <c r="AL30" s="40"/>
      <c r="AM30" s="40"/>
    </row>
    <row r="31" spans="1:39" s="37" customFormat="1" ht="43.5" customHeight="1">
      <c r="A31" s="32" t="s">
        <v>8</v>
      </c>
      <c r="B31" s="33">
        <v>1</v>
      </c>
      <c r="C31" s="34" t="s">
        <v>34</v>
      </c>
      <c r="D31" s="35">
        <v>5.2359999999999998</v>
      </c>
      <c r="E31" s="35">
        <v>3769.1480000000001</v>
      </c>
      <c r="F31" s="33"/>
      <c r="G31" s="36"/>
      <c r="H31" s="33"/>
      <c r="I31" s="36"/>
      <c r="J31" s="33">
        <f>J29</f>
        <v>281.18</v>
      </c>
      <c r="K31" s="36">
        <f>(J31*E31)/1000</f>
        <v>1059.8090346399999</v>
      </c>
      <c r="L31" s="36">
        <f>K31</f>
        <v>1059.8090346399999</v>
      </c>
      <c r="M31" s="35"/>
      <c r="N31" s="35">
        <f>4106.995-86.488</f>
        <v>4020.5070000000001</v>
      </c>
      <c r="O31" s="33"/>
      <c r="P31" s="36"/>
      <c r="Q31" s="33"/>
      <c r="R31" s="36"/>
      <c r="S31" s="33">
        <f>J31</f>
        <v>281.18</v>
      </c>
      <c r="T31" s="36">
        <f>(S31*N31)/1000</f>
        <v>1130.4861582599999</v>
      </c>
      <c r="U31" s="36">
        <f>T31</f>
        <v>1130.4861582599999</v>
      </c>
      <c r="V31" s="35">
        <v>3.4000000000000002E-2</v>
      </c>
      <c r="W31" s="35">
        <v>24.472000000000001</v>
      </c>
      <c r="X31" s="33"/>
      <c r="Y31" s="36"/>
      <c r="Z31" s="33"/>
      <c r="AA31" s="36"/>
      <c r="AB31" s="33">
        <v>0</v>
      </c>
      <c r="AC31" s="36">
        <f>(AB31*W31)/1000</f>
        <v>0</v>
      </c>
      <c r="AD31" s="36">
        <f>AC31</f>
        <v>0</v>
      </c>
      <c r="AE31" s="35"/>
      <c r="AF31" s="35">
        <v>28.091000000000001</v>
      </c>
      <c r="AG31" s="33"/>
      <c r="AH31" s="36"/>
      <c r="AI31" s="33"/>
      <c r="AJ31" s="36"/>
      <c r="AK31" s="33">
        <f>AB31</f>
        <v>0</v>
      </c>
      <c r="AL31" s="36">
        <f>(AK31*AF31)/1000</f>
        <v>0</v>
      </c>
      <c r="AM31" s="36">
        <f>AL31</f>
        <v>0</v>
      </c>
    </row>
    <row r="32" spans="1:39" s="37" customFormat="1" ht="43.5" customHeight="1">
      <c r="A32" s="38"/>
      <c r="B32" s="33">
        <v>2</v>
      </c>
      <c r="C32" s="34" t="s">
        <v>35</v>
      </c>
      <c r="D32" s="35">
        <f>'[1]Прил. 3.2.1 2018'!C17</f>
        <v>4.6520000000000001</v>
      </c>
      <c r="E32" s="35">
        <v>0</v>
      </c>
      <c r="F32" s="33">
        <f>'[1]Прил. 3.2.1 2018'!D17</f>
        <v>173164.15</v>
      </c>
      <c r="G32" s="36">
        <f>(F32*D32)/1000</f>
        <v>805.55962580000005</v>
      </c>
      <c r="H32" s="36">
        <v>1258.6199999999999</v>
      </c>
      <c r="I32" s="36">
        <f>(H32*E32)/1000</f>
        <v>0</v>
      </c>
      <c r="J32" s="33"/>
      <c r="K32" s="36"/>
      <c r="L32" s="36">
        <f>G32+I32</f>
        <v>805.55962580000005</v>
      </c>
      <c r="M32" s="35">
        <f t="shared" si="1"/>
        <v>4.6520000000000001</v>
      </c>
      <c r="N32" s="35">
        <v>0</v>
      </c>
      <c r="O32" s="33">
        <f>F32</f>
        <v>173164.15</v>
      </c>
      <c r="P32" s="36">
        <f>(O32*M32)/1000</f>
        <v>805.55962580000005</v>
      </c>
      <c r="Q32" s="33">
        <v>1571.65</v>
      </c>
      <c r="R32" s="36">
        <f>(Q32*N32)/1000</f>
        <v>0</v>
      </c>
      <c r="S32" s="33"/>
      <c r="T32" s="36"/>
      <c r="U32" s="36">
        <f>P32+R32</f>
        <v>805.55962580000005</v>
      </c>
      <c r="V32" s="35"/>
      <c r="W32" s="35"/>
      <c r="X32" s="33"/>
      <c r="Y32" s="36"/>
      <c r="Z32" s="33"/>
      <c r="AA32" s="36"/>
      <c r="AB32" s="33"/>
      <c r="AC32" s="36"/>
      <c r="AD32" s="36"/>
      <c r="AE32" s="35"/>
      <c r="AF32" s="35"/>
      <c r="AG32" s="33"/>
      <c r="AH32" s="36"/>
      <c r="AI32" s="33"/>
      <c r="AJ32" s="36"/>
      <c r="AK32" s="33"/>
      <c r="AL32" s="36"/>
      <c r="AM32" s="36"/>
    </row>
    <row r="33" spans="1:39" s="37" customFormat="1" ht="43.5" customHeight="1">
      <c r="A33" s="32" t="s">
        <v>9</v>
      </c>
      <c r="B33" s="33">
        <v>1</v>
      </c>
      <c r="C33" s="34" t="s">
        <v>34</v>
      </c>
      <c r="D33" s="35">
        <v>4.7709999999999999</v>
      </c>
      <c r="E33" s="35">
        <v>3550.5740000000001</v>
      </c>
      <c r="F33" s="33"/>
      <c r="G33" s="36"/>
      <c r="H33" s="33"/>
      <c r="I33" s="36"/>
      <c r="J33" s="33">
        <f>J31</f>
        <v>281.18</v>
      </c>
      <c r="K33" s="36">
        <f>(J33*E33)/1000</f>
        <v>998.35039731999996</v>
      </c>
      <c r="L33" s="36">
        <f>K33</f>
        <v>998.35039731999996</v>
      </c>
      <c r="M33" s="35"/>
      <c r="N33" s="35">
        <f>3423.898-167.509</f>
        <v>3256.3890000000001</v>
      </c>
      <c r="O33" s="33"/>
      <c r="P33" s="36"/>
      <c r="Q33" s="33"/>
      <c r="R33" s="36"/>
      <c r="S33" s="33">
        <f>J33</f>
        <v>281.18</v>
      </c>
      <c r="T33" s="36">
        <f>(S33*N33)/1000</f>
        <v>915.63145902000008</v>
      </c>
      <c r="U33" s="36">
        <f>T33</f>
        <v>915.63145902000008</v>
      </c>
      <c r="V33" s="35">
        <v>6.9000000000000006E-2</v>
      </c>
      <c r="W33" s="35">
        <v>51.298000000000002</v>
      </c>
      <c r="X33" s="33"/>
      <c r="Y33" s="36"/>
      <c r="Z33" s="33"/>
      <c r="AA33" s="36"/>
      <c r="AB33" s="33">
        <v>0</v>
      </c>
      <c r="AC33" s="36">
        <f>(AB33*W33)/1000</f>
        <v>0</v>
      </c>
      <c r="AD33" s="36">
        <f>AC33</f>
        <v>0</v>
      </c>
      <c r="AE33" s="35"/>
      <c r="AF33" s="35">
        <v>44.402000000000001</v>
      </c>
      <c r="AG33" s="33"/>
      <c r="AH33" s="36"/>
      <c r="AI33" s="33"/>
      <c r="AJ33" s="36"/>
      <c r="AK33" s="33">
        <f>AB33</f>
        <v>0</v>
      </c>
      <c r="AL33" s="36">
        <f>(AK33*AF33)/1000</f>
        <v>0</v>
      </c>
      <c r="AM33" s="36">
        <f>AL33</f>
        <v>0</v>
      </c>
    </row>
    <row r="34" spans="1:39" s="37" customFormat="1" ht="43.5" customHeight="1">
      <c r="A34" s="38"/>
      <c r="B34" s="33">
        <v>2</v>
      </c>
      <c r="C34" s="34" t="s">
        <v>35</v>
      </c>
      <c r="D34" s="35">
        <f>'[1]Прил. 3.2.1 2018'!C18</f>
        <v>4.6520000000000001</v>
      </c>
      <c r="E34" s="35">
        <v>10.047000000000001</v>
      </c>
      <c r="F34" s="33">
        <f>'[1]Прил. 3.2.1 2018'!D18</f>
        <v>173164.15</v>
      </c>
      <c r="G34" s="36">
        <f>(F34*D34)/1000</f>
        <v>805.55962580000005</v>
      </c>
      <c r="H34" s="36">
        <v>1252.82</v>
      </c>
      <c r="I34" s="36">
        <f>(H34*E34)/1000</f>
        <v>12.587082539999999</v>
      </c>
      <c r="J34" s="33"/>
      <c r="K34" s="36"/>
      <c r="L34" s="36">
        <f>G34+I34</f>
        <v>818.14670834000003</v>
      </c>
      <c r="M34" s="35">
        <f t="shared" si="1"/>
        <v>4.6520000000000001</v>
      </c>
      <c r="N34" s="35">
        <v>39.316000000000003</v>
      </c>
      <c r="O34" s="33">
        <f>F34</f>
        <v>173164.15</v>
      </c>
      <c r="P34" s="36">
        <f>(O34*M34)/1000</f>
        <v>805.55962580000005</v>
      </c>
      <c r="Q34" s="33">
        <v>1728.25</v>
      </c>
      <c r="R34" s="36">
        <f>(Q34*N34)/1000</f>
        <v>67.947877000000005</v>
      </c>
      <c r="S34" s="33"/>
      <c r="T34" s="36"/>
      <c r="U34" s="36">
        <f>P34+R34</f>
        <v>873.50750280000011</v>
      </c>
      <c r="V34" s="35"/>
      <c r="W34" s="35"/>
      <c r="X34" s="33"/>
      <c r="Y34" s="36"/>
      <c r="Z34" s="33"/>
      <c r="AA34" s="36"/>
      <c r="AB34" s="33"/>
      <c r="AC34" s="36"/>
      <c r="AD34" s="36"/>
      <c r="AE34" s="35"/>
      <c r="AF34" s="35"/>
      <c r="AG34" s="33"/>
      <c r="AH34" s="36"/>
      <c r="AI34" s="33"/>
      <c r="AJ34" s="36"/>
      <c r="AK34" s="33"/>
      <c r="AL34" s="36"/>
      <c r="AM34" s="36"/>
    </row>
    <row r="35" spans="1:39" s="37" customFormat="1" ht="43.5" customHeight="1">
      <c r="A35" s="32" t="s">
        <v>10</v>
      </c>
      <c r="B35" s="33">
        <v>1</v>
      </c>
      <c r="C35" s="34" t="s">
        <v>34</v>
      </c>
      <c r="D35" s="35">
        <v>5.1379999999999999</v>
      </c>
      <c r="E35" s="35">
        <v>3700.56</v>
      </c>
      <c r="F35" s="33"/>
      <c r="G35" s="36"/>
      <c r="H35" s="33"/>
      <c r="I35" s="36"/>
      <c r="J35" s="33">
        <f>J33</f>
        <v>281.18</v>
      </c>
      <c r="K35" s="36">
        <f>(J35*E35)/1000</f>
        <v>1040.5234608000001</v>
      </c>
      <c r="L35" s="36">
        <f>K35</f>
        <v>1040.5234608000001</v>
      </c>
      <c r="M35" s="35"/>
      <c r="N35" s="35">
        <f>3719.191-203.135</f>
        <v>3516.0559999999996</v>
      </c>
      <c r="O35" s="33"/>
      <c r="P35" s="36"/>
      <c r="Q35" s="33"/>
      <c r="R35" s="36"/>
      <c r="S35" s="33">
        <f>J35</f>
        <v>281.18</v>
      </c>
      <c r="T35" s="36">
        <f>(S35*N35)/1000</f>
        <v>988.64462607999997</v>
      </c>
      <c r="U35" s="36">
        <f>T35</f>
        <v>988.64462607999997</v>
      </c>
      <c r="V35" s="35">
        <v>7.6999999999999999E-2</v>
      </c>
      <c r="W35" s="35">
        <v>55.722000000000001</v>
      </c>
      <c r="X35" s="33"/>
      <c r="Y35" s="36"/>
      <c r="Z35" s="33"/>
      <c r="AA35" s="36"/>
      <c r="AB35" s="33">
        <v>0</v>
      </c>
      <c r="AC35" s="36">
        <f>(AB35*W35)/1000</f>
        <v>0</v>
      </c>
      <c r="AD35" s="36">
        <f>AC35</f>
        <v>0</v>
      </c>
      <c r="AE35" s="35"/>
      <c r="AF35" s="35">
        <v>52.508000000000003</v>
      </c>
      <c r="AG35" s="33"/>
      <c r="AH35" s="36"/>
      <c r="AI35" s="33"/>
      <c r="AJ35" s="36"/>
      <c r="AK35" s="33">
        <f>AB35</f>
        <v>0</v>
      </c>
      <c r="AL35" s="36">
        <f>(AK35*AF35)/1000</f>
        <v>0</v>
      </c>
      <c r="AM35" s="36">
        <f>AL35</f>
        <v>0</v>
      </c>
    </row>
    <row r="36" spans="1:39" s="37" customFormat="1" ht="43.5" customHeight="1">
      <c r="A36" s="38"/>
      <c r="B36" s="33">
        <v>2</v>
      </c>
      <c r="C36" s="34" t="s">
        <v>35</v>
      </c>
      <c r="D36" s="35">
        <f>'[1]Прил. 3.2.1 2018'!C19</f>
        <v>4.6520000000000001</v>
      </c>
      <c r="E36" s="35">
        <v>59.671999999999997</v>
      </c>
      <c r="F36" s="33">
        <f>'[1]Прил. 3.2.1 2018'!D19</f>
        <v>173164.15</v>
      </c>
      <c r="G36" s="36">
        <f>(F36*D36)/1000</f>
        <v>805.55962580000005</v>
      </c>
      <c r="H36" s="36">
        <v>1571.65</v>
      </c>
      <c r="I36" s="36">
        <f>(H36*E36)/1000</f>
        <v>93.783498800000004</v>
      </c>
      <c r="J36" s="33"/>
      <c r="K36" s="36"/>
      <c r="L36" s="36">
        <f>G36+I36</f>
        <v>899.34312460000001</v>
      </c>
      <c r="M36" s="35">
        <f t="shared" si="1"/>
        <v>4.6520000000000001</v>
      </c>
      <c r="N36" s="35">
        <v>53.652000000000001</v>
      </c>
      <c r="O36" s="33">
        <f>F36</f>
        <v>173164.15</v>
      </c>
      <c r="P36" s="36">
        <f>(O36*M36)/1000</f>
        <v>805.55962580000005</v>
      </c>
      <c r="Q36" s="33">
        <v>1449.03</v>
      </c>
      <c r="R36" s="36">
        <f>(Q36*N36)/1000</f>
        <v>77.743357560000007</v>
      </c>
      <c r="S36" s="33"/>
      <c r="T36" s="36"/>
      <c r="U36" s="36">
        <f>P36+R36</f>
        <v>883.3029833600001</v>
      </c>
      <c r="V36" s="35"/>
      <c r="W36" s="35"/>
      <c r="X36" s="33"/>
      <c r="Y36" s="36"/>
      <c r="Z36" s="33"/>
      <c r="AA36" s="36"/>
      <c r="AB36" s="33"/>
      <c r="AC36" s="36"/>
      <c r="AD36" s="36"/>
      <c r="AE36" s="35"/>
      <c r="AF36" s="35"/>
      <c r="AG36" s="33"/>
      <c r="AH36" s="36"/>
      <c r="AI36" s="33"/>
      <c r="AJ36" s="36"/>
      <c r="AK36" s="33"/>
      <c r="AL36" s="36"/>
      <c r="AM36" s="36"/>
    </row>
    <row r="37" spans="1:39" s="37" customFormat="1" ht="43.5" customHeight="1">
      <c r="A37" s="32" t="s">
        <v>11</v>
      </c>
      <c r="B37" s="33">
        <v>1</v>
      </c>
      <c r="C37" s="34" t="s">
        <v>34</v>
      </c>
      <c r="D37" s="35">
        <v>5.6559999999999997</v>
      </c>
      <c r="E37" s="35">
        <v>4210.29</v>
      </c>
      <c r="F37" s="33"/>
      <c r="G37" s="36"/>
      <c r="H37" s="33"/>
      <c r="I37" s="36"/>
      <c r="J37" s="33">
        <f>J35</f>
        <v>281.18</v>
      </c>
      <c r="K37" s="36">
        <f>(J37*E37)/1000</f>
        <v>1183.8493422000001</v>
      </c>
      <c r="L37" s="36">
        <f>K37</f>
        <v>1183.8493422000001</v>
      </c>
      <c r="M37" s="35"/>
      <c r="N37" s="35">
        <f>4597.095-256.463</f>
        <v>4340.6320000000005</v>
      </c>
      <c r="O37" s="33"/>
      <c r="P37" s="36"/>
      <c r="Q37" s="33"/>
      <c r="R37" s="36"/>
      <c r="S37" s="33">
        <f>J37</f>
        <v>281.18</v>
      </c>
      <c r="T37" s="36">
        <f>(S37*N37)/1000</f>
        <v>1220.4989057600003</v>
      </c>
      <c r="U37" s="36">
        <f>T37</f>
        <v>1220.4989057600003</v>
      </c>
      <c r="V37" s="35">
        <v>7.8E-2</v>
      </c>
      <c r="W37" s="35">
        <v>58.241</v>
      </c>
      <c r="X37" s="33"/>
      <c r="Y37" s="36"/>
      <c r="Z37" s="33"/>
      <c r="AA37" s="36"/>
      <c r="AB37" s="33">
        <v>0</v>
      </c>
      <c r="AC37" s="36">
        <f>(AB37*W37)/1000</f>
        <v>0</v>
      </c>
      <c r="AD37" s="36">
        <f>AC37</f>
        <v>0</v>
      </c>
      <c r="AE37" s="35"/>
      <c r="AF37" s="35">
        <v>54.134</v>
      </c>
      <c r="AG37" s="33"/>
      <c r="AH37" s="36"/>
      <c r="AI37" s="33"/>
      <c r="AJ37" s="36"/>
      <c r="AK37" s="33">
        <f>AB37</f>
        <v>0</v>
      </c>
      <c r="AL37" s="36">
        <f>(AK37*AF37)/1000</f>
        <v>0</v>
      </c>
      <c r="AM37" s="36">
        <f>AL37</f>
        <v>0</v>
      </c>
    </row>
    <row r="38" spans="1:39" s="37" customFormat="1" ht="43.5" customHeight="1">
      <c r="A38" s="38"/>
      <c r="B38" s="41">
        <v>2</v>
      </c>
      <c r="C38" s="34" t="s">
        <v>35</v>
      </c>
      <c r="D38" s="35">
        <f>'[1]Прил. 3.2.1 2018'!C20</f>
        <v>4.6520000000000001</v>
      </c>
      <c r="E38" s="35">
        <v>63.468000000000004</v>
      </c>
      <c r="F38" s="33">
        <f>'[1]Прил. 3.2.1 2018'!D20</f>
        <v>173164.15</v>
      </c>
      <c r="G38" s="36">
        <f>(F38*D38)/1000</f>
        <v>805.55962580000005</v>
      </c>
      <c r="H38" s="36">
        <v>1728.25</v>
      </c>
      <c r="I38" s="36">
        <f>(H38*E38)/1000</f>
        <v>109.68857100000001</v>
      </c>
      <c r="J38" s="33"/>
      <c r="K38" s="36"/>
      <c r="L38" s="36">
        <f>G38+I38</f>
        <v>915.24819680000007</v>
      </c>
      <c r="M38" s="35">
        <f t="shared" si="1"/>
        <v>4.6520000000000001</v>
      </c>
      <c r="N38" s="42">
        <v>69.299000000000007</v>
      </c>
      <c r="O38" s="33">
        <f>F38</f>
        <v>173164.15</v>
      </c>
      <c r="P38" s="36">
        <f>(O38*M38)/1000</f>
        <v>805.55962580000005</v>
      </c>
      <c r="Q38" s="33">
        <v>1585.08</v>
      </c>
      <c r="R38" s="36">
        <f>(Q38*N38)/1000</f>
        <v>109.84445892000001</v>
      </c>
      <c r="S38" s="33"/>
      <c r="T38" s="36"/>
      <c r="U38" s="36">
        <f>P38+R38</f>
        <v>915.40408472000001</v>
      </c>
      <c r="V38" s="42"/>
      <c r="W38" s="42"/>
      <c r="X38" s="43"/>
      <c r="Y38" s="44"/>
      <c r="Z38" s="43"/>
      <c r="AA38" s="44"/>
      <c r="AB38" s="43"/>
      <c r="AC38" s="44"/>
      <c r="AD38" s="44"/>
      <c r="AE38" s="42"/>
      <c r="AF38" s="42"/>
      <c r="AG38" s="43"/>
      <c r="AH38" s="44"/>
      <c r="AI38" s="43"/>
      <c r="AJ38" s="44"/>
      <c r="AK38" s="43"/>
      <c r="AL38" s="44"/>
      <c r="AM38" s="44"/>
    </row>
    <row r="39" spans="1:39" ht="27" customHeight="1" thickBot="1">
      <c r="A39" s="55"/>
      <c r="B39" s="56" t="s">
        <v>39</v>
      </c>
      <c r="C39" s="57"/>
      <c r="D39" s="58"/>
      <c r="E39" s="58"/>
      <c r="F39" s="55"/>
      <c r="G39" s="59"/>
      <c r="H39" s="55"/>
      <c r="I39" s="59"/>
      <c r="J39" s="55"/>
      <c r="K39" s="59"/>
      <c r="L39" s="59">
        <f>SUM(L27:L38)</f>
        <v>11376.71597066</v>
      </c>
      <c r="M39" s="58"/>
      <c r="N39" s="58"/>
      <c r="O39" s="55"/>
      <c r="P39" s="59"/>
      <c r="Q39" s="55"/>
      <c r="R39" s="59"/>
      <c r="S39" s="55"/>
      <c r="T39" s="59"/>
      <c r="U39" s="59">
        <f>SUM(U27:U38)</f>
        <v>11349.223027659998</v>
      </c>
      <c r="V39" s="58"/>
      <c r="W39" s="59"/>
      <c r="X39" s="55"/>
      <c r="Y39" s="59"/>
      <c r="Z39" s="55"/>
      <c r="AA39" s="59"/>
      <c r="AB39" s="55"/>
      <c r="AC39" s="59"/>
      <c r="AD39" s="59">
        <f>SUM(AD27:AD38)</f>
        <v>0</v>
      </c>
      <c r="AE39" s="58"/>
      <c r="AF39" s="58"/>
      <c r="AG39" s="55"/>
      <c r="AH39" s="59"/>
      <c r="AI39" s="55"/>
      <c r="AJ39" s="59"/>
      <c r="AK39" s="55"/>
      <c r="AL39" s="59"/>
      <c r="AM39" s="59">
        <f>SUM(AM27:AM38)</f>
        <v>0</v>
      </c>
    </row>
    <row r="40" spans="1:39" ht="27" customHeight="1" thickBot="1">
      <c r="A40" s="55"/>
      <c r="B40" s="60" t="s">
        <v>40</v>
      </c>
      <c r="C40" s="61"/>
      <c r="D40" s="58"/>
      <c r="E40" s="58"/>
      <c r="F40" s="55"/>
      <c r="G40" s="59"/>
      <c r="H40" s="55"/>
      <c r="I40" s="59"/>
      <c r="J40" s="55"/>
      <c r="K40" s="59"/>
      <c r="L40" s="59">
        <f>L39+L24</f>
        <v>23147.25623178</v>
      </c>
      <c r="M40" s="58"/>
      <c r="N40" s="58"/>
      <c r="O40" s="55"/>
      <c r="P40" s="59"/>
      <c r="Q40" s="55"/>
      <c r="R40" s="59"/>
      <c r="S40" s="55"/>
      <c r="T40" s="59"/>
      <c r="U40" s="59">
        <f>U39+U24</f>
        <v>24176.36172873</v>
      </c>
      <c r="V40" s="62"/>
      <c r="W40" s="58"/>
      <c r="X40" s="55"/>
      <c r="Y40" s="59"/>
      <c r="Z40" s="55"/>
      <c r="AA40" s="59"/>
      <c r="AB40" s="63"/>
      <c r="AC40" s="64"/>
      <c r="AD40" s="59">
        <f>AD39+AD24</f>
        <v>0</v>
      </c>
      <c r="AE40" s="62"/>
      <c r="AF40" s="62"/>
      <c r="AG40" s="63"/>
      <c r="AH40" s="64"/>
      <c r="AI40" s="63"/>
      <c r="AJ40" s="64"/>
      <c r="AK40" s="63"/>
      <c r="AL40" s="64"/>
      <c r="AM40" s="59">
        <f>AM39+AM24</f>
        <v>0</v>
      </c>
    </row>
    <row r="45" spans="1:39">
      <c r="Q45" s="65" t="s">
        <v>33</v>
      </c>
    </row>
    <row r="49" spans="4:22" ht="12.75" hidden="1" customHeight="1"/>
    <row r="50" spans="4:22" ht="63.75" hidden="1" customHeight="1">
      <c r="D50" s="66" t="s">
        <v>41</v>
      </c>
      <c r="E50" s="66" t="s">
        <v>41</v>
      </c>
      <c r="H50" s="67" t="s">
        <v>42</v>
      </c>
      <c r="I50" s="68"/>
      <c r="J50" s="68"/>
      <c r="K50" s="68"/>
      <c r="L50" s="68"/>
      <c r="M50" s="68"/>
      <c r="N50" s="67" t="s">
        <v>43</v>
      </c>
      <c r="O50" s="68"/>
      <c r="P50" s="68"/>
      <c r="Q50" s="67" t="s">
        <v>44</v>
      </c>
      <c r="R50" s="68"/>
      <c r="S50" s="68"/>
      <c r="T50" s="68"/>
      <c r="U50" s="67" t="s">
        <v>45</v>
      </c>
      <c r="V50" s="68"/>
    </row>
  </sheetData>
  <mergeCells count="61">
    <mergeCell ref="A1:AM1"/>
    <mergeCell ref="A2:AM2"/>
    <mergeCell ref="A3:AM3"/>
    <mergeCell ref="A4:A8"/>
    <mergeCell ref="B4:B8"/>
    <mergeCell ref="C4:C8"/>
    <mergeCell ref="D4:L4"/>
    <mergeCell ref="M4:U4"/>
    <mergeCell ref="V4:AD4"/>
    <mergeCell ref="AE4:AM4"/>
    <mergeCell ref="O5:U5"/>
    <mergeCell ref="F6:I6"/>
    <mergeCell ref="J6:K7"/>
    <mergeCell ref="L6:L8"/>
    <mergeCell ref="O6:R6"/>
    <mergeCell ref="D5:D8"/>
    <mergeCell ref="E5:E8"/>
    <mergeCell ref="F5:L5"/>
    <mergeCell ref="M5:M8"/>
    <mergeCell ref="N5:N8"/>
    <mergeCell ref="AD6:AD8"/>
    <mergeCell ref="S6:T7"/>
    <mergeCell ref="U6:U8"/>
    <mergeCell ref="F7:G7"/>
    <mergeCell ref="H7:I7"/>
    <mergeCell ref="O7:P7"/>
    <mergeCell ref="Q7:R7"/>
    <mergeCell ref="AG6:AJ6"/>
    <mergeCell ref="AG7:AH7"/>
    <mergeCell ref="AI7:AJ7"/>
    <mergeCell ref="V5:V8"/>
    <mergeCell ref="W5:W8"/>
    <mergeCell ref="X5:AD5"/>
    <mergeCell ref="AE5:AE8"/>
    <mergeCell ref="AF5:AF8"/>
    <mergeCell ref="AG5:AM5"/>
    <mergeCell ref="AK6:AL7"/>
    <mergeCell ref="AM6:AM8"/>
    <mergeCell ref="Z7:AA7"/>
    <mergeCell ref="X6:AA6"/>
    <mergeCell ref="AB6:AC7"/>
    <mergeCell ref="X7:Y7"/>
    <mergeCell ref="A27:A28"/>
    <mergeCell ref="A10:AM10"/>
    <mergeCell ref="A11:AM11"/>
    <mergeCell ref="A12:A13"/>
    <mergeCell ref="A14:A15"/>
    <mergeCell ref="A16:A17"/>
    <mergeCell ref="A18:A19"/>
    <mergeCell ref="A20:A21"/>
    <mergeCell ref="A22:A23"/>
    <mergeCell ref="B24:C24"/>
    <mergeCell ref="A25:AM25"/>
    <mergeCell ref="A26:AM26"/>
    <mergeCell ref="B40:C40"/>
    <mergeCell ref="A29:A30"/>
    <mergeCell ref="A31:A32"/>
    <mergeCell ref="A33:A34"/>
    <mergeCell ref="A35:A36"/>
    <mergeCell ref="A37:A38"/>
    <mergeCell ref="B39:C39"/>
  </mergeCells>
  <pageMargins left="0.78740157480314965" right="0.78740157480314965" top="0.78740157480314965" bottom="0.39370078740157483" header="0.31496062992125984" footer="0.31496062992125984"/>
  <pageSetup paperSize="9" scale="4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Прил.3.3.3 2017 г.</vt:lpstr>
      <vt:lpstr>'Прил.3.3.3 2017 г.'!Область_печати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Дьяченко</dc:creator>
  <cp:lastModifiedBy>admin</cp:lastModifiedBy>
  <cp:lastPrinted>2017-08-29T04:21:21Z</cp:lastPrinted>
  <dcterms:created xsi:type="dcterms:W3CDTF">2014-07-30T07:44:10Z</dcterms:created>
  <dcterms:modified xsi:type="dcterms:W3CDTF">2019-04-25T06:31:48Z</dcterms:modified>
</cp:coreProperties>
</file>