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без коэффициента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коэффициента'!bhg</definedName>
    <definedName name="bhg" localSheetId="1">'с повыш коэф'!bhg</definedName>
    <definedName name="bhg">[0]!bhg</definedName>
    <definedName name="CompOt" localSheetId="0">'без коэффициента'!CompOt</definedName>
    <definedName name="CompOt" localSheetId="1">'с повыш коэф'!CompOt</definedName>
    <definedName name="CompOt">[0]!CompOt</definedName>
    <definedName name="CompRas" localSheetId="0">'без коэффициента'!CompRas</definedName>
    <definedName name="CompRas" localSheetId="1">'с повыш коэф'!CompRas</definedName>
    <definedName name="CompRas">[0]!CompRas</definedName>
    <definedName name="ew" localSheetId="0">'без коэффициента'!ew</definedName>
    <definedName name="ew" localSheetId="1">'с повыш коэф'!ew</definedName>
    <definedName name="ew">[0]!ew</definedName>
    <definedName name="fg" localSheetId="0">'без коэффициента'!fg</definedName>
    <definedName name="fg" localSheetId="1">'с повыш коэф'!fg</definedName>
    <definedName name="fg">[0]!fg</definedName>
    <definedName name="fghy" localSheetId="0">'без коэффициента'!fghy</definedName>
    <definedName name="fghy" localSheetId="1">'с повыш коэф'!fghy</definedName>
    <definedName name="fghy">[0]!fghy</definedName>
    <definedName name="jhu" localSheetId="0">'без коэффициента'!jhu</definedName>
    <definedName name="jhu" localSheetId="1">'с повыш коэф'!jhu</definedName>
    <definedName name="jhu">[0]!jhu</definedName>
    <definedName name="ke" localSheetId="0">'без коэффициента'!ke</definedName>
    <definedName name="ke" localSheetId="1">'с повыш коэф'!ke</definedName>
    <definedName name="ke">[0]!ke</definedName>
    <definedName name="kkk" localSheetId="0">'без коэффициента'!kkk</definedName>
    <definedName name="kkk" localSheetId="1">'с повыш коэф'!kkk</definedName>
    <definedName name="kkk">[0]!kkk</definedName>
    <definedName name="l" localSheetId="0">'без коэффициента'!l</definedName>
    <definedName name="l" localSheetId="1">'с повыш коэф'!l</definedName>
    <definedName name="l">[0]!l</definedName>
    <definedName name="mj" localSheetId="0">'без коэффициента'!mj</definedName>
    <definedName name="mj" localSheetId="1">'с повыш коэф'!mj</definedName>
    <definedName name="mj">[0]!mj</definedName>
    <definedName name="nh" localSheetId="0">'без коэффициента'!nh</definedName>
    <definedName name="nh" localSheetId="1">'с повыш коэф'!nh</definedName>
    <definedName name="nh">[0]!nh</definedName>
    <definedName name="njh" localSheetId="0">'без коэффициента'!njh</definedName>
    <definedName name="njh" localSheetId="1">'с повыш коэф'!njh</definedName>
    <definedName name="njh">[0]!njh</definedName>
    <definedName name="q" localSheetId="0">'без коэффициента'!q</definedName>
    <definedName name="q" localSheetId="1">'с повыш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коэффициента'!tyt</definedName>
    <definedName name="tyt" localSheetId="1">'с повыш коэф'!tyt</definedName>
    <definedName name="tyt">[0]!tyt</definedName>
    <definedName name="yui" localSheetId="0">'без коэффициента'!yui</definedName>
    <definedName name="yui" localSheetId="1">'с повыш коэф'!yui</definedName>
    <definedName name="yui">[0]!yui</definedName>
    <definedName name="второй">#REF!</definedName>
    <definedName name="дек.">'[4]кап.ремонт'!$AY:$AY</definedName>
    <definedName name="ен" localSheetId="0">'без коэффициента'!ен</definedName>
    <definedName name="ен" localSheetId="1">'с повыш коэф'!ен</definedName>
    <definedName name="ен">[0]!ен</definedName>
    <definedName name="ке" localSheetId="0">'без коэффициента'!ке</definedName>
    <definedName name="ке" localSheetId="1">'с повыш коэф'!ке</definedName>
    <definedName name="ке">[0]!ке</definedName>
    <definedName name="лд" localSheetId="0">'без коэффициента'!лд</definedName>
    <definedName name="лд" localSheetId="1">'с повыш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коэффициента'!не</definedName>
    <definedName name="не" localSheetId="1">'с повыш коэф'!не</definedName>
    <definedName name="не">[0]!не</definedName>
    <definedName name="_xlnm.Print_Area" localSheetId="0">'без коэффициента'!$A$1:$AG$296</definedName>
    <definedName name="_xlnm.Print_Area" localSheetId="1">'с повыш коэф'!$A$1:$AG$284</definedName>
    <definedName name="первый">#REF!</definedName>
    <definedName name="р" localSheetId="0">'без коэффициента'!р</definedName>
    <definedName name="р" localSheetId="1">'с повыш коэф'!р</definedName>
    <definedName name="р">[0]!р</definedName>
    <definedName name="т" localSheetId="0">'без коэффициента'!т</definedName>
    <definedName name="т" localSheetId="1">'с повыш коэф'!т</definedName>
    <definedName name="т">[0]!т</definedName>
    <definedName name="третий">#REF!</definedName>
    <definedName name="цу" localSheetId="0">'без коэффициента'!цу</definedName>
    <definedName name="цу" localSheetId="1">'с повыш коэф'!цу</definedName>
    <definedName name="цу">[0]!цу</definedName>
    <definedName name="четвертый">#REF!</definedName>
    <definedName name="ю" localSheetId="0">'без коэффициента'!ю</definedName>
    <definedName name="ю" localSheetId="1">'с повыш коэф'!ю</definedName>
    <definedName name="ю">[0]!ю</definedName>
    <definedName name="юж" localSheetId="0">'без коэффициента'!юж</definedName>
    <definedName name="юж" localSheetId="1">'с повыш коэф'!юж</definedName>
    <definedName name="юж">[0]!юж</definedName>
  </definedNames>
  <calcPr fullCalcOnLoad="1" fullPrecision="0"/>
</workbook>
</file>

<file path=xl/comments1.xml><?xml version="1.0" encoding="utf-8"?>
<comments xmlns="http://schemas.openxmlformats.org/spreadsheetml/2006/main">
  <authors>
    <author>Пользователь</author>
  </authors>
  <commentList>
    <comment ref="K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ПО ТАРИФУ ХОЛОДНОЙ ВОДЫ, ТАК КАК ХОЛОДНАЯ ВОДА НАША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K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ПО ТАРИФУ ХОЛОДНОЙ ВОДЫ, ТАК КАК ХОЛОДНАЯ ВОДА НАША</t>
        </r>
      </text>
    </comment>
  </commentList>
</comments>
</file>

<file path=xl/sharedStrings.xml><?xml version="1.0" encoding="utf-8"?>
<sst xmlns="http://schemas.openxmlformats.org/spreadsheetml/2006/main" count="1333" uniqueCount="124">
  <si>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</si>
  <si>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</si>
  <si>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</si>
  <si>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</si>
  <si>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</si>
  <si>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</si>
  <si>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</si>
  <si>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</si>
  <si>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</si>
  <si>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</si>
  <si>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</si>
  <si>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</si>
  <si>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</si>
  <si>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</si>
  <si>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</si>
  <si>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</si>
  <si>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</si>
  <si>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</si>
  <si>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</si>
  <si>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</si>
  <si>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</si>
  <si>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</si>
  <si>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</si>
  <si>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</si>
  <si>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</si>
  <si>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</si>
  <si>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</si>
  <si>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</si>
  <si>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</si>
  <si>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</si>
  <si>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</si>
  <si>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</si>
  <si>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</si>
  <si>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</si>
  <si>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</si>
  <si>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</si>
  <si>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</si>
  <si>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</si>
  <si>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Мартынова Елена Дмитриевна</t>
  </si>
  <si>
    <t>3-44-79</t>
  </si>
  <si>
    <t>п. Ильичево</t>
  </si>
  <si>
    <t>руб./кв.м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</si>
  <si>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</si>
  <si>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</si>
  <si>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</si>
  <si>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</si>
  <si>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</si>
  <si>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</si>
  <si>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</si>
  <si>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</si>
  <si>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</si>
  <si>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</si>
  <si>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</si>
  <si>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</si>
  <si>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</si>
  <si>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Одноэтажные многоквартирные 
и жилые дома со стенами из  панелей, блоков после 1999 года постройки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</si>
  <si>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</si>
  <si>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</si>
  <si>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</si>
  <si>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</si>
  <si>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</si>
  <si>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</si>
  <si>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</si>
  <si>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</si>
  <si>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</si>
  <si>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</si>
  <si>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</si>
  <si>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7 = гр.6 * коэф 0,5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</si>
  <si>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</si>
  <si>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</si>
  <si>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</si>
  <si>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</si>
  <si>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</si>
  <si>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</si>
  <si>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</si>
  <si>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129)</t>
  </si>
  <si>
    <t>3. При отсутствии приборов учета   (на 2 человек в месяц)</t>
  </si>
  <si>
    <t>Объем теплоносителя, Гкал на нагрев, (м3, Гкал)</t>
  </si>
  <si>
    <t>от 29.11.2021 г.</t>
  </si>
  <si>
    <t>135-п</t>
  </si>
  <si>
    <t>4. При отсутствии приборов учета   (на 3 человек в месяц)</t>
  </si>
  <si>
    <t>5. При отсутствии приборов учета   (на 4 человека в месяц)</t>
  </si>
  <si>
    <t>6. При отсутствии приборов учета   (на 5 человек в месяц)</t>
  </si>
  <si>
    <t>Мартынова Елена Дмитриевна 3-44-79</t>
  </si>
  <si>
    <t xml:space="preserve">Общая площадь помещения </t>
  </si>
  <si>
    <t>Надворные постройки</t>
  </si>
  <si>
    <t>Бани (сауны, бассейны) (индивидуальные)</t>
  </si>
  <si>
    <t>Гаражи (индивидуальные)</t>
  </si>
  <si>
    <t>Летние кухни (индивидуальные)</t>
  </si>
  <si>
    <t>6.</t>
  </si>
  <si>
    <t>Приказ Министерства промышленности, энергетики и жилищно-коммунального хозяйства Красноярского края от 24.12.2021г. № 14-42н "Об утверждении нормативов потребления коммунальной услуги по отоплению при использовании земельного участка и надворных построек на территории отдельных муниципальных образований  Красноярского края" (Приложение № 21)</t>
  </si>
  <si>
    <t>III. Размер платы за отопление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</si>
  <si>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</si>
  <si>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Общая площадь помещения (квартиры) в многоквартирном доме или общая площадь жилого дома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</si>
  <si>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</si>
  <si>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</si>
  <si>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</si>
  <si>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</si>
  <si>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</si>
  <si>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 xml:space="preserve"> Двухэтажные многоквартирные 
и жилые дома со стенами из камня, кирпича до 1999 года постройки включительно
</t>
  </si>
  <si>
    <t>19,8 кв.м х 0,0433 Гкал/кв.м х 4991,99 руб./Гкал = 4279,83 руб.                                         4279,83 руб.+4279,83 руб.х коэф. 0,4 = 5991,76руб.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</si>
  <si>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</si>
  <si>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</si>
  <si>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</si>
  <si>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</si>
  <si>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>от 15.12.2016 г.</t>
  </si>
  <si>
    <t>618-п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</si>
  <si>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</si>
  <si>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29.11.2017г.</t>
  </si>
  <si>
    <t>602-в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</si>
  <si>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</si>
  <si>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от 21.11.2023г.</t>
  </si>
  <si>
    <t>479-в</t>
  </si>
  <si>
    <t>Закрытая система горячего водоснабжения</t>
  </si>
  <si>
    <t>Открытая система горячего водоснабжения</t>
  </si>
  <si>
    <t>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</si>
  <si>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7.</t>
  </si>
  <si>
    <t>При отсутствии приборов учета   (на 1 человека в месяц)</t>
  </si>
  <si>
    <t>При отсутствии приборов учета   (на 2 человек в месяц)</t>
  </si>
  <si>
    <t>При отсутствии приборов учета   (на 3 человек в месяц)</t>
  </si>
  <si>
    <t>При отсутствии приборов учета   (на 4 человека в месяц)</t>
  </si>
  <si>
    <t>При отсутствии приборов учета   (на 5 человек в месяц)</t>
  </si>
  <si>
    <t>8.</t>
  </si>
  <si>
    <t>При закрытой системе горячего водоснабжения тариф на теплоноситель = тарифу холодной воды, так как вода для ГВС берется из системы холодного водоснабжения.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</si>
</sst>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9"/>
      <name val="Tahoma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3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1" fillId="0" borderId="17" xfId="0" applyNumberFormat="1" applyFont="1" applyBorder="1" applyAlignment="1">
      <alignment horizontal="center"/>
    </xf>
    <xf numFmtId="173" fontId="3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73" fontId="0" fillId="0" borderId="0" xfId="67" applyAlignment="1">
      <alignment/>
    </xf>
    <xf numFmtId="173" fontId="31" fillId="0" borderId="0" xfId="67" applyFont="1" applyBorder="1" applyAlignment="1">
      <alignment/>
    </xf>
    <xf numFmtId="185" fontId="31" fillId="0" borderId="0" xfId="67" applyNumberFormat="1" applyFont="1" applyBorder="1" applyAlignment="1">
      <alignment/>
    </xf>
    <xf numFmtId="177" fontId="0" fillId="24" borderId="15" xfId="62" applyNumberFormat="1" applyFill="1" applyBorder="1" applyAlignment="1">
      <alignment horizontal="center" vertical="center"/>
    </xf>
    <xf numFmtId="177" fontId="0" fillId="24" borderId="0" xfId="62" applyNumberFormat="1" applyFill="1" applyBorder="1" applyAlignment="1">
      <alignment horizontal="center" vertical="center"/>
    </xf>
    <xf numFmtId="181" fontId="0" fillId="0" borderId="0" xfId="67" applyNumberFormat="1" applyBorder="1" applyAlignment="1">
      <alignment horizontal="center" vertical="center"/>
    </xf>
    <xf numFmtId="177" fontId="0" fillId="24" borderId="14" xfId="62" applyNumberForma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173" fontId="31" fillId="0" borderId="23" xfId="67" applyFont="1" applyBorder="1" applyAlignment="1">
      <alignment vertical="center"/>
    </xf>
    <xf numFmtId="181" fontId="31" fillId="0" borderId="18" xfId="67" applyNumberFormat="1" applyFont="1" applyBorder="1" applyAlignment="1">
      <alignment vertical="center"/>
    </xf>
    <xf numFmtId="181" fontId="31" fillId="0" borderId="17" xfId="67" applyNumberFormat="1" applyFont="1" applyBorder="1" applyAlignment="1">
      <alignment vertical="center"/>
    </xf>
    <xf numFmtId="181" fontId="31" fillId="0" borderId="19" xfId="67" applyNumberFormat="1" applyFont="1" applyBorder="1" applyAlignment="1">
      <alignment vertical="center"/>
    </xf>
    <xf numFmtId="181" fontId="31" fillId="0" borderId="0" xfId="67" applyNumberFormat="1" applyFont="1" applyBorder="1" applyAlignment="1">
      <alignment vertical="center"/>
    </xf>
    <xf numFmtId="181" fontId="31" fillId="0" borderId="20" xfId="67" applyNumberFormat="1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20" xfId="0" applyFont="1" applyBorder="1" applyAlignment="1">
      <alignment vertical="center"/>
    </xf>
    <xf numFmtId="0" fontId="37" fillId="0" borderId="0" xfId="0" applyFont="1" applyAlignment="1">
      <alignment horizontal="center"/>
    </xf>
    <xf numFmtId="173" fontId="0" fillId="0" borderId="25" xfId="0" applyNumberFormat="1" applyBorder="1" applyAlignment="1">
      <alignment horizontal="center" vertical="center"/>
    </xf>
    <xf numFmtId="173" fontId="0" fillId="24" borderId="25" xfId="0" applyNumberFormat="1" applyFill="1" applyBorder="1" applyAlignment="1">
      <alignment horizontal="center" vertical="center"/>
    </xf>
    <xf numFmtId="177" fontId="0" fillId="24" borderId="25" xfId="62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0" fillId="0" borderId="26" xfId="0" applyFont="1" applyBorder="1" applyAlignment="1">
      <alignment horizontal="left" wrapText="1"/>
    </xf>
    <xf numFmtId="0" fontId="30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0" fillId="0" borderId="29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30" fillId="0" borderId="0" xfId="0" applyFont="1" applyAlignment="1">
      <alignment horizontal="left" vertical="top" wrapText="1"/>
    </xf>
    <xf numFmtId="0" fontId="38" fillId="0" borderId="18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173" fontId="31" fillId="0" borderId="18" xfId="67" applyFont="1" applyBorder="1" applyAlignment="1">
      <alignment/>
    </xf>
    <xf numFmtId="173" fontId="31" fillId="0" borderId="24" xfId="67" applyFont="1" applyBorder="1" applyAlignment="1">
      <alignment/>
    </xf>
    <xf numFmtId="173" fontId="31" fillId="0" borderId="23" xfId="67" applyFont="1" applyBorder="1" applyAlignment="1">
      <alignment/>
    </xf>
    <xf numFmtId="0" fontId="37" fillId="0" borderId="0" xfId="0" applyFont="1" applyAlignment="1">
      <alignment horizontal="center"/>
    </xf>
    <xf numFmtId="185" fontId="31" fillId="0" borderId="18" xfId="67" applyNumberFormat="1" applyFont="1" applyBorder="1" applyAlignment="1">
      <alignment/>
    </xf>
    <xf numFmtId="185" fontId="31" fillId="0" borderId="24" xfId="67" applyNumberFormat="1" applyFont="1" applyBorder="1" applyAlignment="1">
      <alignment/>
    </xf>
    <xf numFmtId="185" fontId="31" fillId="0" borderId="23" xfId="67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5" fillId="24" borderId="0" xfId="0" applyFont="1" applyFill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173" fontId="11" fillId="0" borderId="18" xfId="67" applyFont="1" applyBorder="1" applyAlignment="1">
      <alignment/>
    </xf>
    <xf numFmtId="173" fontId="11" fillId="0" borderId="24" xfId="67" applyFont="1" applyBorder="1" applyAlignment="1">
      <alignment/>
    </xf>
    <xf numFmtId="173" fontId="11" fillId="0" borderId="23" xfId="67" applyFont="1" applyBorder="1" applyAlignment="1">
      <alignment/>
    </xf>
    <xf numFmtId="173" fontId="0" fillId="24" borderId="32" xfId="0" applyNumberFormat="1" applyFill="1" applyBorder="1" applyAlignment="1">
      <alignment horizontal="center" vertical="center"/>
    </xf>
    <xf numFmtId="173" fontId="0" fillId="24" borderId="33" xfId="0" applyNumberFormat="1" applyFill="1" applyBorder="1" applyAlignment="1">
      <alignment horizontal="center" vertical="center"/>
    </xf>
    <xf numFmtId="177" fontId="0" fillId="24" borderId="32" xfId="62" applyNumberFormat="1" applyFill="1" applyBorder="1" applyAlignment="1">
      <alignment horizontal="center" vertical="center"/>
    </xf>
    <xf numFmtId="177" fontId="0" fillId="24" borderId="33" xfId="62" applyNumberFormat="1" applyFill="1" applyBorder="1" applyAlignment="1">
      <alignment horizontal="center" vertical="center"/>
    </xf>
    <xf numFmtId="185" fontId="11" fillId="0" borderId="18" xfId="67" applyNumberFormat="1" applyFont="1" applyBorder="1" applyAlignment="1">
      <alignment/>
    </xf>
    <xf numFmtId="185" fontId="11" fillId="0" borderId="24" xfId="67" applyNumberFormat="1" applyFont="1" applyBorder="1" applyAlignment="1">
      <alignment/>
    </xf>
    <xf numFmtId="185" fontId="11" fillId="0" borderId="23" xfId="67" applyNumberFormat="1" applyFont="1" applyBorder="1" applyAlignment="1">
      <alignment/>
    </xf>
    <xf numFmtId="183" fontId="31" fillId="0" borderId="18" xfId="67" applyNumberFormat="1" applyFont="1" applyBorder="1" applyAlignment="1">
      <alignment/>
    </xf>
    <xf numFmtId="183" fontId="31" fillId="0" borderId="24" xfId="67" applyNumberFormat="1" applyFont="1" applyBorder="1" applyAlignment="1">
      <alignment/>
    </xf>
    <xf numFmtId="183" fontId="31" fillId="0" borderId="23" xfId="67" applyNumberFormat="1" applyFont="1" applyBorder="1" applyAlignment="1">
      <alignment/>
    </xf>
    <xf numFmtId="173" fontId="0" fillId="24" borderId="32" xfId="0" applyNumberFormat="1" applyFill="1" applyBorder="1" applyAlignment="1">
      <alignment vertical="center"/>
    </xf>
    <xf numFmtId="173" fontId="0" fillId="24" borderId="33" xfId="0" applyNumberFormat="1" applyFill="1" applyBorder="1" applyAlignment="1">
      <alignment vertical="center"/>
    </xf>
    <xf numFmtId="173" fontId="52" fillId="0" borderId="17" xfId="67" applyFont="1" applyBorder="1" applyAlignment="1">
      <alignment/>
    </xf>
    <xf numFmtId="0" fontId="28" fillId="24" borderId="0" xfId="0" applyFont="1" applyFill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215" fontId="11" fillId="0" borderId="18" xfId="67" applyNumberFormat="1" applyFont="1" applyBorder="1" applyAlignment="1">
      <alignment horizontal="center" vertical="center"/>
    </xf>
    <xf numFmtId="215" fontId="11" fillId="0" borderId="24" xfId="67" applyNumberFormat="1" applyFont="1" applyBorder="1" applyAlignment="1">
      <alignment horizontal="center" vertical="center"/>
    </xf>
    <xf numFmtId="215" fontId="11" fillId="0" borderId="23" xfId="67" applyNumberFormat="1" applyFont="1" applyBorder="1" applyAlignment="1">
      <alignment horizontal="center" vertical="center"/>
    </xf>
    <xf numFmtId="173" fontId="31" fillId="0" borderId="18" xfId="67" applyFont="1" applyBorder="1" applyAlignment="1">
      <alignment horizontal="center" vertical="center"/>
    </xf>
    <xf numFmtId="173" fontId="31" fillId="0" borderId="24" xfId="67" applyFont="1" applyBorder="1" applyAlignment="1">
      <alignment horizontal="center" vertical="center"/>
    </xf>
    <xf numFmtId="173" fontId="31" fillId="0" borderId="23" xfId="67" applyFont="1" applyBorder="1" applyAlignment="1">
      <alignment horizontal="center" vertical="center"/>
    </xf>
    <xf numFmtId="181" fontId="31" fillId="0" borderId="18" xfId="67" applyNumberFormat="1" applyFont="1" applyBorder="1" applyAlignment="1">
      <alignment horizontal="center" vertical="center"/>
    </xf>
    <xf numFmtId="181" fontId="31" fillId="0" borderId="24" xfId="67" applyNumberFormat="1" applyFont="1" applyBorder="1" applyAlignment="1">
      <alignment horizontal="center" vertical="center"/>
    </xf>
    <xf numFmtId="181" fontId="31" fillId="0" borderId="23" xfId="67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73" fontId="11" fillId="0" borderId="18" xfId="67" applyFont="1" applyBorder="1" applyAlignment="1">
      <alignment horizontal="center"/>
    </xf>
    <xf numFmtId="173" fontId="11" fillId="0" borderId="24" xfId="67" applyFont="1" applyBorder="1" applyAlignment="1">
      <alignment horizontal="center"/>
    </xf>
    <xf numFmtId="173" fontId="11" fillId="0" borderId="23" xfId="67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0" fillId="0" borderId="0" xfId="0" applyFont="1" applyAlignment="1">
      <alignment vertical="top" wrapText="1"/>
    </xf>
    <xf numFmtId="173" fontId="31" fillId="0" borderId="17" xfId="67" applyFont="1" applyBorder="1" applyAlignment="1">
      <alignment/>
    </xf>
    <xf numFmtId="185" fontId="31" fillId="0" borderId="17" xfId="67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179" fontId="31" fillId="0" borderId="17" xfId="67" applyNumberFormat="1" applyFont="1" applyBorder="1" applyAlignment="1">
      <alignment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8" fillId="0" borderId="1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57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40;%20&#1054;&#1051;&#1068;&#1043;&#1040;\&#1061;&#1048;&#1052;.&#1074;&#1086;&#1076;&#1072;\2024\&#1056;&#1072;&#1089;&#1095;&#1077;&#1090;%20&#1087;&#1083;&#1072;&#1090;&#1099;%20-%202024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4">
        <row r="248">
          <cell r="B248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9">
          <cell r="B249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2024 г. по 30 июня 2024 г.</v>
          </cell>
        </row>
        <row r="33">
          <cell r="O33">
            <v>3.3</v>
          </cell>
        </row>
        <row r="35">
          <cell r="O35">
            <v>3.3</v>
          </cell>
        </row>
        <row r="47">
          <cell r="O47">
            <v>3.24</v>
          </cell>
        </row>
        <row r="49">
          <cell r="O49">
            <v>3.24</v>
          </cell>
        </row>
        <row r="61">
          <cell r="O61">
            <v>3.19</v>
          </cell>
        </row>
        <row r="63">
          <cell r="O63">
            <v>3.19</v>
          </cell>
        </row>
        <row r="75">
          <cell r="O75">
            <v>2.63</v>
          </cell>
        </row>
        <row r="77">
          <cell r="O77">
            <v>2.63</v>
          </cell>
        </row>
        <row r="89">
          <cell r="O89">
            <v>1.69</v>
          </cell>
        </row>
        <row r="91">
          <cell r="O91">
            <v>1.69</v>
          </cell>
        </row>
        <row r="103">
          <cell r="O103">
            <v>1.24</v>
          </cell>
        </row>
        <row r="105">
          <cell r="O105">
            <v>1.24</v>
          </cell>
        </row>
        <row r="117">
          <cell r="O117">
            <v>0.77</v>
          </cell>
        </row>
        <row r="119">
          <cell r="O119">
            <v>0.77</v>
          </cell>
        </row>
        <row r="131">
          <cell r="O131">
            <v>1.24</v>
          </cell>
        </row>
        <row r="133">
          <cell r="O133">
            <v>1.24</v>
          </cell>
        </row>
        <row r="145">
          <cell r="O145">
            <v>0.55</v>
          </cell>
        </row>
        <row r="147">
          <cell r="O147">
            <v>0.55</v>
          </cell>
        </row>
        <row r="159">
          <cell r="O159">
            <v>1.91</v>
          </cell>
        </row>
        <row r="161">
          <cell r="O161">
            <v>1.91</v>
          </cell>
        </row>
        <row r="319">
          <cell r="AL319" t="str">
            <v>от 18.12.2023 г.</v>
          </cell>
          <cell r="AM319" t="str">
            <v>346-п</v>
          </cell>
        </row>
        <row r="362">
          <cell r="AL362" t="str">
            <v>от 18.12.2023 г.</v>
          </cell>
          <cell r="AM362" t="str">
            <v>344-п</v>
          </cell>
        </row>
        <row r="368">
          <cell r="A368" t="str">
            <v>Начальник ПЭО                                         С.А.Окунева</v>
          </cell>
        </row>
      </sheetData>
      <sheetData sheetId="14">
        <row r="159">
          <cell r="AH159">
            <v>0</v>
          </cell>
          <cell r="AI159">
            <v>0</v>
          </cell>
        </row>
      </sheetData>
      <sheetData sheetId="17">
        <row r="22">
          <cell r="K22">
            <v>50.35</v>
          </cell>
        </row>
        <row r="23">
          <cell r="K23">
            <v>2410.37</v>
          </cell>
          <cell r="O23">
            <v>0.0686</v>
          </cell>
        </row>
        <row r="24">
          <cell r="K24">
            <v>50.35</v>
          </cell>
        </row>
        <row r="25">
          <cell r="K25">
            <v>2410.37</v>
          </cell>
          <cell r="O25">
            <v>0.0635</v>
          </cell>
        </row>
        <row r="41">
          <cell r="O41">
            <v>3.3</v>
          </cell>
        </row>
        <row r="43">
          <cell r="O43">
            <v>3.3</v>
          </cell>
        </row>
        <row r="49">
          <cell r="O49">
            <v>3.24</v>
          </cell>
        </row>
        <row r="51">
          <cell r="O51">
            <v>3.24</v>
          </cell>
        </row>
        <row r="57">
          <cell r="O57">
            <v>3.19</v>
          </cell>
        </row>
        <row r="59">
          <cell r="O59">
            <v>3.19</v>
          </cell>
        </row>
        <row r="65">
          <cell r="O65">
            <v>2.63</v>
          </cell>
        </row>
        <row r="67">
          <cell r="O67">
            <v>2.63</v>
          </cell>
        </row>
        <row r="73">
          <cell r="O73">
            <v>1.69</v>
          </cell>
        </row>
        <row r="75">
          <cell r="O75">
            <v>1.69</v>
          </cell>
        </row>
        <row r="81">
          <cell r="O81">
            <v>1.24</v>
          </cell>
        </row>
        <row r="83">
          <cell r="O83">
            <v>1.24</v>
          </cell>
        </row>
        <row r="89">
          <cell r="O89">
            <v>0.77</v>
          </cell>
        </row>
        <row r="91">
          <cell r="O91">
            <v>0.77</v>
          </cell>
        </row>
        <row r="97">
          <cell r="O97">
            <v>1.24</v>
          </cell>
        </row>
        <row r="99">
          <cell r="O99">
            <v>1.24</v>
          </cell>
        </row>
        <row r="105">
          <cell r="O105">
            <v>0.55</v>
          </cell>
        </row>
        <row r="107">
          <cell r="O107">
            <v>0.55</v>
          </cell>
        </row>
        <row r="113">
          <cell r="O113">
            <v>1.91</v>
          </cell>
        </row>
        <row r="115">
          <cell r="O115">
            <v>1.91</v>
          </cell>
        </row>
        <row r="375">
          <cell r="O375">
            <v>0.0433</v>
          </cell>
        </row>
        <row r="377">
          <cell r="O377">
            <v>0.0464</v>
          </cell>
        </row>
        <row r="379">
          <cell r="O379">
            <v>0.0476</v>
          </cell>
        </row>
        <row r="381">
          <cell r="O381">
            <v>0.0541</v>
          </cell>
        </row>
        <row r="383">
          <cell r="O383">
            <v>0.0331</v>
          </cell>
        </row>
        <row r="385">
          <cell r="O385">
            <v>0.0351</v>
          </cell>
        </row>
        <row r="387">
          <cell r="O387">
            <v>0.0187</v>
          </cell>
        </row>
        <row r="400">
          <cell r="AS400" t="str">
            <v>от 18.12.2023 г.</v>
          </cell>
          <cell r="AT400" t="str">
            <v>346-п</v>
          </cell>
        </row>
        <row r="402">
          <cell r="AS402" t="str">
            <v>от 21.11.2023г.</v>
          </cell>
          <cell r="AT402" t="str">
            <v>479-в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296"/>
  <sheetViews>
    <sheetView tabSelected="1" view="pageBreakPreview" zoomScaleSheetLayoutView="100" zoomScalePageLayoutView="0" workbookViewId="0" topLeftCell="A274">
      <selection activeCell="A289" sqref="A289:IV289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19" width="3.50390625" style="0" customWidth="1"/>
    <col min="20" max="20" width="3.00390625" style="0" customWidth="1"/>
    <col min="21" max="21" width="2.25390625" style="0" customWidth="1"/>
    <col min="22" max="22" width="2.50390625" style="0" customWidth="1"/>
    <col min="23" max="23" width="3.50390625" style="0" customWidth="1"/>
    <col min="24" max="24" width="3.00390625" style="0" customWidth="1"/>
    <col min="25" max="25" width="1.37890625" style="0" customWidth="1"/>
    <col min="26" max="27" width="3.50390625" style="0" customWidth="1"/>
    <col min="28" max="28" width="3.25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2.50390625" style="14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customWidth="1"/>
    <col min="40" max="40" width="4.50390625" style="0" customWidth="1"/>
    <col min="41" max="43" width="3.50390625" style="0" customWidth="1"/>
    <col min="44" max="44" width="3.50390625" style="0" hidden="1" customWidth="1"/>
    <col min="45" max="45" width="14.625" style="0" hidden="1" customWidth="1"/>
    <col min="46" max="46" width="9.625" style="0" hidden="1" customWidth="1"/>
    <col min="47" max="50" width="3.50390625" style="0" customWidth="1"/>
    <col min="51" max="51" width="11.125" style="0" customWidth="1"/>
    <col min="52" max="52" width="8.125" style="0" customWidth="1"/>
  </cols>
  <sheetData>
    <row r="1" spans="20:34" s="11" customFormat="1" ht="23.25" customHeight="1">
      <c r="T1" s="38" t="s">
        <v>23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tr">
        <f>+'[6]Шуш_3 эт и выше'!T2</f>
        <v>Директор МУП "ШТЭС"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tr">
        <f>+'[6]Шуш_3 эт и выше'!T3</f>
        <v>____________А.П.Щербаков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9.75" customHeight="1"/>
    <row r="5" spans="1:32" ht="20.25" customHeight="1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"/>
    </row>
    <row r="6" spans="1:32" ht="20.25" customHeight="1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"/>
    </row>
    <row r="7" spans="1:32" ht="20.25" customHeight="1">
      <c r="A7" s="134" t="s">
        <v>24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"/>
      <c r="AF7" s="1"/>
    </row>
    <row r="8" spans="1:32" ht="20.25" customHeight="1">
      <c r="A8" s="135" t="str">
        <f>+'[6]Шуш_3 эт и выше'!A8</f>
        <v>с 1 января 2024 г. по 30 июня 2024 г.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0"/>
    </row>
    <row r="9" spans="1:35" ht="20.25" customHeight="1">
      <c r="A9" s="134" t="s">
        <v>40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2"/>
      <c r="AI9" s="15"/>
    </row>
    <row r="10" spans="35:38" ht="8.25" customHeight="1">
      <c r="AI10" s="16"/>
      <c r="AJ10" s="136" t="s">
        <v>35</v>
      </c>
      <c r="AL10" s="136" t="s">
        <v>25</v>
      </c>
    </row>
    <row r="11" spans="1:38" s="19" customFormat="1" ht="18">
      <c r="A11" s="138" t="s">
        <v>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4"/>
      <c r="AG11" s="14"/>
      <c r="AH11" s="17"/>
      <c r="AI11" s="18"/>
      <c r="AJ11" s="137"/>
      <c r="AL11" s="137"/>
    </row>
    <row r="12" spans="1:35" s="5" customFormat="1" ht="15.75">
      <c r="A12" s="129" t="s">
        <v>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/>
      <c r="AI12" s="20"/>
    </row>
    <row r="13" ht="9" customHeight="1">
      <c r="AI13" s="15"/>
    </row>
    <row r="14" spans="1:35" ht="41.25" customHeight="1">
      <c r="A14" s="119" t="s">
        <v>4</v>
      </c>
      <c r="B14" s="120"/>
      <c r="C14" s="121" t="s">
        <v>26</v>
      </c>
      <c r="D14" s="122"/>
      <c r="E14" s="122"/>
      <c r="F14" s="122"/>
      <c r="G14" s="122"/>
      <c r="H14" s="123"/>
      <c r="I14" s="116" t="s">
        <v>5</v>
      </c>
      <c r="J14" s="118"/>
      <c r="K14" s="116" t="s">
        <v>27</v>
      </c>
      <c r="L14" s="117"/>
      <c r="M14" s="117"/>
      <c r="N14" s="118"/>
      <c r="O14" s="116" t="s">
        <v>36</v>
      </c>
      <c r="P14" s="117"/>
      <c r="Q14" s="117"/>
      <c r="R14" s="117"/>
      <c r="S14" s="118"/>
      <c r="T14" s="116" t="s">
        <v>6</v>
      </c>
      <c r="U14" s="117"/>
      <c r="V14" s="117"/>
      <c r="W14" s="117"/>
      <c r="X14" s="118"/>
      <c r="AI14" s="15"/>
    </row>
    <row r="15" spans="1:38" s="21" customFormat="1" ht="12.75">
      <c r="A15" s="112">
        <v>1</v>
      </c>
      <c r="B15" s="114"/>
      <c r="C15" s="112">
        <v>2</v>
      </c>
      <c r="D15" s="113"/>
      <c r="E15" s="113"/>
      <c r="F15" s="113"/>
      <c r="G15" s="113"/>
      <c r="H15" s="114"/>
      <c r="I15" s="139">
        <v>3</v>
      </c>
      <c r="J15" s="140"/>
      <c r="K15" s="139">
        <v>4</v>
      </c>
      <c r="L15" s="141"/>
      <c r="M15" s="141"/>
      <c r="N15" s="140"/>
      <c r="O15" s="139">
        <v>5</v>
      </c>
      <c r="P15" s="141"/>
      <c r="Q15" s="141"/>
      <c r="R15" s="141"/>
      <c r="S15" s="140"/>
      <c r="T15" s="139">
        <v>6</v>
      </c>
      <c r="U15" s="141"/>
      <c r="V15" s="141"/>
      <c r="W15" s="141"/>
      <c r="X15" s="140"/>
      <c r="AG15" s="14" t="s">
        <v>28</v>
      </c>
      <c r="AH15"/>
      <c r="AI15" s="22"/>
      <c r="AJ15" s="14" t="s">
        <v>29</v>
      </c>
      <c r="AL15" s="14" t="s">
        <v>30</v>
      </c>
    </row>
    <row r="16" spans="1:38" s="21" customFormat="1" ht="12.75">
      <c r="A16" s="112" t="s">
        <v>113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4"/>
      <c r="AG16" s="14"/>
      <c r="AH16"/>
      <c r="AI16" s="22"/>
      <c r="AJ16" s="14"/>
      <c r="AL16" s="14"/>
    </row>
    <row r="17" spans="1:38" ht="15" customHeight="1">
      <c r="A17" s="101" t="s">
        <v>7</v>
      </c>
      <c r="B17" s="102"/>
      <c r="C17" s="142" t="s">
        <v>65</v>
      </c>
      <c r="D17" s="143"/>
      <c r="E17" s="143"/>
      <c r="F17" s="143"/>
      <c r="G17" s="144"/>
      <c r="H17" s="53" t="s">
        <v>8</v>
      </c>
      <c r="I17" s="124" t="s">
        <v>9</v>
      </c>
      <c r="J17" s="125"/>
      <c r="K17" s="148">
        <v>18.72</v>
      </c>
      <c r="L17" s="149"/>
      <c r="M17" s="149"/>
      <c r="N17" s="150"/>
      <c r="O17" s="158">
        <v>1</v>
      </c>
      <c r="P17" s="159"/>
      <c r="Q17" s="159"/>
      <c r="R17" s="159"/>
      <c r="S17" s="160"/>
      <c r="T17" s="126">
        <f>K17</f>
        <v>18.72</v>
      </c>
      <c r="U17" s="127"/>
      <c r="V17" s="127"/>
      <c r="W17" s="127"/>
      <c r="X17" s="128"/>
      <c r="AG17" s="151">
        <f>T17+T18</f>
        <v>178.05</v>
      </c>
      <c r="AI17" s="15"/>
      <c r="AJ17" s="151">
        <v>151.33</v>
      </c>
      <c r="AL17" s="153">
        <f>AG17/AJ17</f>
        <v>1.177</v>
      </c>
    </row>
    <row r="18" spans="1:38" ht="15.75" customHeight="1">
      <c r="A18" s="103"/>
      <c r="B18" s="104"/>
      <c r="C18" s="145"/>
      <c r="D18" s="146"/>
      <c r="E18" s="146"/>
      <c r="F18" s="146"/>
      <c r="G18" s="147"/>
      <c r="H18" s="53" t="s">
        <v>10</v>
      </c>
      <c r="I18" s="124" t="s">
        <v>11</v>
      </c>
      <c r="J18" s="125"/>
      <c r="K18" s="148">
        <v>2410.37</v>
      </c>
      <c r="L18" s="149"/>
      <c r="M18" s="149"/>
      <c r="N18" s="150"/>
      <c r="O18" s="155">
        <v>0.0661</v>
      </c>
      <c r="P18" s="156"/>
      <c r="Q18" s="156"/>
      <c r="R18" s="156"/>
      <c r="S18" s="157"/>
      <c r="T18" s="126">
        <f>K18*O18</f>
        <v>159.33</v>
      </c>
      <c r="U18" s="127"/>
      <c r="V18" s="127"/>
      <c r="W18" s="127"/>
      <c r="X18" s="128"/>
      <c r="AG18" s="152"/>
      <c r="AI18" s="15"/>
      <c r="AJ18" s="152"/>
      <c r="AL18" s="154"/>
    </row>
    <row r="19" spans="1:38" ht="13.5" customHeight="1">
      <c r="A19" s="101" t="s">
        <v>7</v>
      </c>
      <c r="B19" s="102"/>
      <c r="C19" s="142" t="s">
        <v>66</v>
      </c>
      <c r="D19" s="143"/>
      <c r="E19" s="143"/>
      <c r="F19" s="143"/>
      <c r="G19" s="144"/>
      <c r="H19" s="53" t="s">
        <v>8</v>
      </c>
      <c r="I19" s="124" t="s">
        <v>9</v>
      </c>
      <c r="J19" s="125"/>
      <c r="K19" s="126">
        <f>+K17</f>
        <v>18.72</v>
      </c>
      <c r="L19" s="127"/>
      <c r="M19" s="127"/>
      <c r="N19" s="128"/>
      <c r="O19" s="158">
        <v>1</v>
      </c>
      <c r="P19" s="159"/>
      <c r="Q19" s="159"/>
      <c r="R19" s="159"/>
      <c r="S19" s="160"/>
      <c r="T19" s="126">
        <f>K19</f>
        <v>18.72</v>
      </c>
      <c r="U19" s="127"/>
      <c r="V19" s="127"/>
      <c r="W19" s="127"/>
      <c r="X19" s="128"/>
      <c r="AG19" s="151">
        <f>T19+T20</f>
        <v>165.75</v>
      </c>
      <c r="AI19" s="15"/>
      <c r="AJ19" s="151">
        <v>151.33</v>
      </c>
      <c r="AL19" s="153">
        <f>AG19/AJ19</f>
        <v>1.095</v>
      </c>
    </row>
    <row r="20" spans="1:38" ht="18" customHeight="1">
      <c r="A20" s="103"/>
      <c r="B20" s="104"/>
      <c r="C20" s="145"/>
      <c r="D20" s="146"/>
      <c r="E20" s="146"/>
      <c r="F20" s="146"/>
      <c r="G20" s="147"/>
      <c r="H20" s="53" t="s">
        <v>10</v>
      </c>
      <c r="I20" s="124" t="s">
        <v>11</v>
      </c>
      <c r="J20" s="125"/>
      <c r="K20" s="126">
        <f>+K18</f>
        <v>2410.37</v>
      </c>
      <c r="L20" s="127"/>
      <c r="M20" s="127"/>
      <c r="N20" s="128"/>
      <c r="O20" s="155">
        <v>0.061</v>
      </c>
      <c r="P20" s="156"/>
      <c r="Q20" s="156"/>
      <c r="R20" s="156"/>
      <c r="S20" s="157"/>
      <c r="T20" s="126">
        <f>K20*O20</f>
        <v>147.03</v>
      </c>
      <c r="U20" s="127"/>
      <c r="V20" s="127"/>
      <c r="W20" s="127"/>
      <c r="X20" s="128"/>
      <c r="AG20" s="152"/>
      <c r="AI20" s="15"/>
      <c r="AJ20" s="152"/>
      <c r="AL20" s="154"/>
    </row>
    <row r="21" spans="1:38" ht="18" customHeight="1">
      <c r="A21" s="112" t="s">
        <v>114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4"/>
      <c r="AG21" s="98"/>
      <c r="AI21" s="15"/>
      <c r="AJ21" s="99"/>
      <c r="AL21" s="100"/>
    </row>
    <row r="22" spans="1:38" ht="15" customHeight="1">
      <c r="A22" s="101" t="s">
        <v>7</v>
      </c>
      <c r="B22" s="102"/>
      <c r="C22" s="142" t="s">
        <v>65</v>
      </c>
      <c r="D22" s="143"/>
      <c r="E22" s="143"/>
      <c r="F22" s="143"/>
      <c r="G22" s="144"/>
      <c r="H22" s="53" t="s">
        <v>8</v>
      </c>
      <c r="I22" s="124" t="s">
        <v>9</v>
      </c>
      <c r="J22" s="125"/>
      <c r="K22" s="148">
        <v>50.35</v>
      </c>
      <c r="L22" s="149"/>
      <c r="M22" s="149"/>
      <c r="N22" s="150"/>
      <c r="O22" s="158">
        <v>1</v>
      </c>
      <c r="P22" s="159"/>
      <c r="Q22" s="159"/>
      <c r="R22" s="159"/>
      <c r="S22" s="160"/>
      <c r="T22" s="126">
        <f>K22</f>
        <v>50.35</v>
      </c>
      <c r="U22" s="127"/>
      <c r="V22" s="127"/>
      <c r="W22" s="127"/>
      <c r="X22" s="128"/>
      <c r="AG22" s="151">
        <f>T22+T23</f>
        <v>215.7</v>
      </c>
      <c r="AI22" s="15"/>
      <c r="AJ22" s="151">
        <v>151.33</v>
      </c>
      <c r="AL22" s="153">
        <f>AG22/AJ22</f>
        <v>1.425</v>
      </c>
    </row>
    <row r="23" spans="1:38" ht="15.75" customHeight="1">
      <c r="A23" s="103"/>
      <c r="B23" s="104"/>
      <c r="C23" s="145"/>
      <c r="D23" s="146"/>
      <c r="E23" s="146"/>
      <c r="F23" s="146"/>
      <c r="G23" s="147"/>
      <c r="H23" s="53" t="s">
        <v>10</v>
      </c>
      <c r="I23" s="124" t="s">
        <v>11</v>
      </c>
      <c r="J23" s="125"/>
      <c r="K23" s="148">
        <v>2410.37</v>
      </c>
      <c r="L23" s="149"/>
      <c r="M23" s="149"/>
      <c r="N23" s="150"/>
      <c r="O23" s="155">
        <f>+'[6]Ильичево'!D16</f>
        <v>0.0686</v>
      </c>
      <c r="P23" s="156"/>
      <c r="Q23" s="156"/>
      <c r="R23" s="156"/>
      <c r="S23" s="157"/>
      <c r="T23" s="126">
        <f>K23*O23</f>
        <v>165.35</v>
      </c>
      <c r="U23" s="127"/>
      <c r="V23" s="127"/>
      <c r="W23" s="127"/>
      <c r="X23" s="128"/>
      <c r="AG23" s="152"/>
      <c r="AI23" s="15"/>
      <c r="AJ23" s="152"/>
      <c r="AL23" s="154"/>
    </row>
    <row r="24" spans="1:38" ht="13.5" customHeight="1">
      <c r="A24" s="101" t="s">
        <v>7</v>
      </c>
      <c r="B24" s="102"/>
      <c r="C24" s="142" t="s">
        <v>66</v>
      </c>
      <c r="D24" s="143"/>
      <c r="E24" s="143"/>
      <c r="F24" s="143"/>
      <c r="G24" s="144"/>
      <c r="H24" s="53" t="s">
        <v>8</v>
      </c>
      <c r="I24" s="124" t="s">
        <v>9</v>
      </c>
      <c r="J24" s="125"/>
      <c r="K24" s="126">
        <f>+K22</f>
        <v>50.35</v>
      </c>
      <c r="L24" s="127"/>
      <c r="M24" s="127"/>
      <c r="N24" s="128"/>
      <c r="O24" s="158">
        <v>1</v>
      </c>
      <c r="P24" s="159"/>
      <c r="Q24" s="159"/>
      <c r="R24" s="159"/>
      <c r="S24" s="160"/>
      <c r="T24" s="126">
        <f>K24</f>
        <v>50.35</v>
      </c>
      <c r="U24" s="127"/>
      <c r="V24" s="127"/>
      <c r="W24" s="127"/>
      <c r="X24" s="128"/>
      <c r="AG24" s="151">
        <f>T24+T25</f>
        <v>203.41</v>
      </c>
      <c r="AI24" s="15"/>
      <c r="AJ24" s="151">
        <v>151.33</v>
      </c>
      <c r="AL24" s="153">
        <f>AG24/AJ24</f>
        <v>1.344</v>
      </c>
    </row>
    <row r="25" spans="1:38" ht="18" customHeight="1">
      <c r="A25" s="103"/>
      <c r="B25" s="104"/>
      <c r="C25" s="145"/>
      <c r="D25" s="146"/>
      <c r="E25" s="146"/>
      <c r="F25" s="146"/>
      <c r="G25" s="147"/>
      <c r="H25" s="53" t="s">
        <v>10</v>
      </c>
      <c r="I25" s="124" t="s">
        <v>11</v>
      </c>
      <c r="J25" s="125"/>
      <c r="K25" s="126">
        <f>+K23</f>
        <v>2410.37</v>
      </c>
      <c r="L25" s="127"/>
      <c r="M25" s="127"/>
      <c r="N25" s="128"/>
      <c r="O25" s="155">
        <f>+'[6]Ильичево'!E16</f>
        <v>0.0635</v>
      </c>
      <c r="P25" s="156"/>
      <c r="Q25" s="156"/>
      <c r="R25" s="156"/>
      <c r="S25" s="157"/>
      <c r="T25" s="126">
        <f>K25*O25</f>
        <v>153.06</v>
      </c>
      <c r="U25" s="127"/>
      <c r="V25" s="127"/>
      <c r="W25" s="127"/>
      <c r="X25" s="128"/>
      <c r="AG25" s="152"/>
      <c r="AI25" s="15"/>
      <c r="AJ25" s="152"/>
      <c r="AL25" s="154"/>
    </row>
    <row r="26" ht="8.25" customHeight="1">
      <c r="AI26" s="15"/>
    </row>
    <row r="27" spans="1:35" s="5" customFormat="1" ht="15">
      <c r="A27" s="129" t="s">
        <v>12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54"/>
      <c r="AG27" s="54"/>
      <c r="AH27"/>
      <c r="AI27" s="20"/>
    </row>
    <row r="28" spans="1:35" s="5" customFormat="1" ht="6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54"/>
      <c r="AG28" s="54"/>
      <c r="AH28"/>
      <c r="AI28" s="20"/>
    </row>
    <row r="29" spans="1:35" ht="12" customHeight="1">
      <c r="A29" s="112" t="s">
        <v>113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4"/>
      <c r="AI29" s="15"/>
    </row>
    <row r="30" spans="1:35" s="5" customFormat="1" ht="38.25" customHeight="1">
      <c r="A30" s="115" t="s">
        <v>115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54"/>
      <c r="AG30" s="54"/>
      <c r="AH30"/>
      <c r="AI30" s="20"/>
    </row>
    <row r="31" spans="1:35" ht="51" customHeight="1">
      <c r="A31" s="119" t="s">
        <v>4</v>
      </c>
      <c r="B31" s="120"/>
      <c r="C31" s="121" t="s">
        <v>26</v>
      </c>
      <c r="D31" s="122"/>
      <c r="E31" s="122"/>
      <c r="F31" s="122"/>
      <c r="G31" s="122"/>
      <c r="H31" s="123"/>
      <c r="I31" s="116" t="s">
        <v>5</v>
      </c>
      <c r="J31" s="118"/>
      <c r="K31" s="116" t="s">
        <v>27</v>
      </c>
      <c r="L31" s="117"/>
      <c r="M31" s="117"/>
      <c r="N31" s="118"/>
      <c r="O31" s="116" t="s">
        <v>43</v>
      </c>
      <c r="P31" s="117"/>
      <c r="Q31" s="117"/>
      <c r="R31" s="117"/>
      <c r="S31" s="118"/>
      <c r="T31" s="116" t="s">
        <v>6</v>
      </c>
      <c r="U31" s="117"/>
      <c r="V31" s="117"/>
      <c r="W31" s="117"/>
      <c r="X31" s="118"/>
      <c r="AI31" s="15"/>
    </row>
    <row r="32" spans="1:38" ht="12.75" customHeight="1">
      <c r="A32" s="112">
        <v>1</v>
      </c>
      <c r="B32" s="114"/>
      <c r="C32" s="112">
        <v>2</v>
      </c>
      <c r="D32" s="113"/>
      <c r="E32" s="113"/>
      <c r="F32" s="113"/>
      <c r="G32" s="113"/>
      <c r="H32" s="114"/>
      <c r="I32" s="139">
        <v>3</v>
      </c>
      <c r="J32" s="140"/>
      <c r="K32" s="139">
        <v>4</v>
      </c>
      <c r="L32" s="141"/>
      <c r="M32" s="141"/>
      <c r="N32" s="140"/>
      <c r="O32" s="139">
        <v>5</v>
      </c>
      <c r="P32" s="141"/>
      <c r="Q32" s="141"/>
      <c r="R32" s="141"/>
      <c r="S32" s="140"/>
      <c r="T32" s="139" t="s">
        <v>62</v>
      </c>
      <c r="U32" s="141"/>
      <c r="V32" s="141"/>
      <c r="W32" s="141"/>
      <c r="X32" s="140"/>
      <c r="AG32" s="14" t="s">
        <v>31</v>
      </c>
      <c r="AI32" s="15"/>
      <c r="AJ32" s="14" t="s">
        <v>31</v>
      </c>
      <c r="AL32" s="14" t="s">
        <v>30</v>
      </c>
    </row>
    <row r="33" spans="1:38" ht="12.75" customHeight="1">
      <c r="A33" s="101" t="s">
        <v>7</v>
      </c>
      <c r="B33" s="102"/>
      <c r="C33" s="105" t="s">
        <v>65</v>
      </c>
      <c r="D33" s="106"/>
      <c r="E33" s="106"/>
      <c r="F33" s="106"/>
      <c r="G33" s="107"/>
      <c r="H33" s="53" t="s">
        <v>8</v>
      </c>
      <c r="I33" s="124" t="s">
        <v>9</v>
      </c>
      <c r="J33" s="125"/>
      <c r="K33" s="126">
        <f>+K17</f>
        <v>18.72</v>
      </c>
      <c r="L33" s="127"/>
      <c r="M33" s="127"/>
      <c r="N33" s="128"/>
      <c r="O33" s="163">
        <v>3.24</v>
      </c>
      <c r="P33" s="163"/>
      <c r="Q33" s="163"/>
      <c r="R33" s="163"/>
      <c r="S33" s="163"/>
      <c r="T33" s="126">
        <f>K33*O33</f>
        <v>60.65</v>
      </c>
      <c r="U33" s="127"/>
      <c r="V33" s="127"/>
      <c r="W33" s="127"/>
      <c r="X33" s="128"/>
      <c r="AG33" s="151">
        <f>T33+T34</f>
        <v>576.95</v>
      </c>
      <c r="AI33" s="15"/>
      <c r="AJ33" s="161">
        <v>844.99</v>
      </c>
      <c r="AL33" s="153">
        <f>AG33/AJ33</f>
        <v>0.683</v>
      </c>
    </row>
    <row r="34" spans="1:38" ht="12.75" customHeight="1">
      <c r="A34" s="103"/>
      <c r="B34" s="104"/>
      <c r="C34" s="108"/>
      <c r="D34" s="109"/>
      <c r="E34" s="109"/>
      <c r="F34" s="109"/>
      <c r="G34" s="110"/>
      <c r="H34" s="53" t="s">
        <v>10</v>
      </c>
      <c r="I34" s="124" t="s">
        <v>11</v>
      </c>
      <c r="J34" s="125"/>
      <c r="K34" s="126">
        <f>+K18</f>
        <v>2410.37</v>
      </c>
      <c r="L34" s="127"/>
      <c r="M34" s="127"/>
      <c r="N34" s="128"/>
      <c r="O34" s="130">
        <f>+O33*$O$18</f>
        <v>0.2142</v>
      </c>
      <c r="P34" s="131"/>
      <c r="Q34" s="131"/>
      <c r="R34" s="131"/>
      <c r="S34" s="132"/>
      <c r="T34" s="126">
        <f>K34*O34</f>
        <v>516.3</v>
      </c>
      <c r="U34" s="127"/>
      <c r="V34" s="127"/>
      <c r="W34" s="127"/>
      <c r="X34" s="128"/>
      <c r="AG34" s="152"/>
      <c r="AI34" s="15"/>
      <c r="AJ34" s="162"/>
      <c r="AL34" s="154"/>
    </row>
    <row r="35" spans="1:38" ht="12.75" customHeight="1">
      <c r="A35" s="101" t="s">
        <v>7</v>
      </c>
      <c r="B35" s="102"/>
      <c r="C35" s="105" t="s">
        <v>66</v>
      </c>
      <c r="D35" s="106"/>
      <c r="E35" s="106"/>
      <c r="F35" s="106"/>
      <c r="G35" s="107"/>
      <c r="H35" s="53" t="s">
        <v>8</v>
      </c>
      <c r="I35" s="124" t="s">
        <v>9</v>
      </c>
      <c r="J35" s="125"/>
      <c r="K35" s="126">
        <f>+K19</f>
        <v>18.72</v>
      </c>
      <c r="L35" s="127"/>
      <c r="M35" s="127"/>
      <c r="N35" s="128"/>
      <c r="O35" s="126">
        <f>+O33</f>
        <v>3.24</v>
      </c>
      <c r="P35" s="127"/>
      <c r="Q35" s="127"/>
      <c r="R35" s="127"/>
      <c r="S35" s="128"/>
      <c r="T35" s="126">
        <f>K35*O35</f>
        <v>60.65</v>
      </c>
      <c r="U35" s="127"/>
      <c r="V35" s="127"/>
      <c r="W35" s="127"/>
      <c r="X35" s="128"/>
      <c r="AG35" s="151">
        <f>T35+T36</f>
        <v>536.94</v>
      </c>
      <c r="AI35" s="15"/>
      <c r="AJ35" s="161">
        <v>844.99</v>
      </c>
      <c r="AL35" s="153">
        <f>AG35/AJ35</f>
        <v>0.635</v>
      </c>
    </row>
    <row r="36" spans="1:38" ht="12.75" customHeight="1">
      <c r="A36" s="103"/>
      <c r="B36" s="104"/>
      <c r="C36" s="108"/>
      <c r="D36" s="109"/>
      <c r="E36" s="109"/>
      <c r="F36" s="109"/>
      <c r="G36" s="110"/>
      <c r="H36" s="53" t="s">
        <v>10</v>
      </c>
      <c r="I36" s="124" t="s">
        <v>11</v>
      </c>
      <c r="J36" s="125"/>
      <c r="K36" s="126">
        <f>+K20</f>
        <v>2410.37</v>
      </c>
      <c r="L36" s="127"/>
      <c r="M36" s="127"/>
      <c r="N36" s="128"/>
      <c r="O36" s="130">
        <f>+O35*$O$20</f>
        <v>0.1976</v>
      </c>
      <c r="P36" s="131"/>
      <c r="Q36" s="131"/>
      <c r="R36" s="131"/>
      <c r="S36" s="132"/>
      <c r="T36" s="126">
        <f>K36*O36</f>
        <v>476.29</v>
      </c>
      <c r="U36" s="127"/>
      <c r="V36" s="127"/>
      <c r="W36" s="127"/>
      <c r="X36" s="128"/>
      <c r="AG36" s="152"/>
      <c r="AI36" s="15"/>
      <c r="AJ36" s="162"/>
      <c r="AL36" s="154"/>
    </row>
    <row r="37" spans="1:35" ht="12" customHeight="1">
      <c r="A37" s="112" t="s">
        <v>114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4"/>
      <c r="AI37" s="15"/>
    </row>
    <row r="38" spans="1:33" s="24" customFormat="1" ht="43.5" customHeight="1">
      <c r="A38" s="115" t="s">
        <v>42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23"/>
      <c r="AG38" s="23"/>
    </row>
    <row r="39" spans="1:35" ht="51" customHeight="1" hidden="1">
      <c r="A39" s="119" t="s">
        <v>4</v>
      </c>
      <c r="B39" s="120"/>
      <c r="C39" s="121" t="s">
        <v>26</v>
      </c>
      <c r="D39" s="122"/>
      <c r="E39" s="122"/>
      <c r="F39" s="122"/>
      <c r="G39" s="122"/>
      <c r="H39" s="123"/>
      <c r="I39" s="116" t="s">
        <v>5</v>
      </c>
      <c r="J39" s="118"/>
      <c r="K39" s="116" t="s">
        <v>27</v>
      </c>
      <c r="L39" s="117"/>
      <c r="M39" s="117"/>
      <c r="N39" s="118"/>
      <c r="O39" s="116" t="s">
        <v>43</v>
      </c>
      <c r="P39" s="117"/>
      <c r="Q39" s="117"/>
      <c r="R39" s="117"/>
      <c r="S39" s="118"/>
      <c r="T39" s="116" t="s">
        <v>6</v>
      </c>
      <c r="U39" s="117"/>
      <c r="V39" s="117"/>
      <c r="W39" s="117"/>
      <c r="X39" s="118"/>
      <c r="AI39" s="15"/>
    </row>
    <row r="40" spans="1:38" ht="12.75" customHeight="1" hidden="1">
      <c r="A40" s="112">
        <v>1</v>
      </c>
      <c r="B40" s="114"/>
      <c r="C40" s="112">
        <v>2</v>
      </c>
      <c r="D40" s="113"/>
      <c r="E40" s="113"/>
      <c r="F40" s="113"/>
      <c r="G40" s="113"/>
      <c r="H40" s="114"/>
      <c r="I40" s="139">
        <v>3</v>
      </c>
      <c r="J40" s="140"/>
      <c r="K40" s="139">
        <v>4</v>
      </c>
      <c r="L40" s="141"/>
      <c r="M40" s="141"/>
      <c r="N40" s="140"/>
      <c r="O40" s="139">
        <v>5</v>
      </c>
      <c r="P40" s="141"/>
      <c r="Q40" s="141"/>
      <c r="R40" s="141"/>
      <c r="S40" s="140"/>
      <c r="T40" s="139" t="s">
        <v>62</v>
      </c>
      <c r="U40" s="141"/>
      <c r="V40" s="141"/>
      <c r="W40" s="141"/>
      <c r="X40" s="140"/>
      <c r="AG40" s="14" t="s">
        <v>31</v>
      </c>
      <c r="AI40" s="15"/>
      <c r="AJ40" s="14" t="s">
        <v>31</v>
      </c>
      <c r="AL40" s="14" t="s">
        <v>30</v>
      </c>
    </row>
    <row r="41" spans="1:38" ht="12.75" customHeight="1">
      <c r="A41" s="101" t="s">
        <v>7</v>
      </c>
      <c r="B41" s="102"/>
      <c r="C41" s="105" t="s">
        <v>65</v>
      </c>
      <c r="D41" s="106"/>
      <c r="E41" s="106"/>
      <c r="F41" s="106"/>
      <c r="G41" s="107"/>
      <c r="H41" s="53" t="s">
        <v>8</v>
      </c>
      <c r="I41" s="124" t="s">
        <v>9</v>
      </c>
      <c r="J41" s="125"/>
      <c r="K41" s="126">
        <f>K22</f>
        <v>50.35</v>
      </c>
      <c r="L41" s="127"/>
      <c r="M41" s="127"/>
      <c r="N41" s="128"/>
      <c r="O41" s="126">
        <f>+'[6]Шуш_3 эт и выше'!O33</f>
        <v>3.3</v>
      </c>
      <c r="P41" s="127"/>
      <c r="Q41" s="127"/>
      <c r="R41" s="127"/>
      <c r="S41" s="128"/>
      <c r="T41" s="126">
        <f>K41*O41</f>
        <v>166.16</v>
      </c>
      <c r="U41" s="127"/>
      <c r="V41" s="127"/>
      <c r="W41" s="127"/>
      <c r="X41" s="128"/>
      <c r="AG41" s="151">
        <f>T41+T42</f>
        <v>711.87</v>
      </c>
      <c r="AI41" s="15"/>
      <c r="AJ41" s="161">
        <v>844.99</v>
      </c>
      <c r="AL41" s="153">
        <f>AG41/AJ41</f>
        <v>0.842</v>
      </c>
    </row>
    <row r="42" spans="1:38" ht="12.75" customHeight="1">
      <c r="A42" s="103"/>
      <c r="B42" s="104"/>
      <c r="C42" s="108"/>
      <c r="D42" s="109"/>
      <c r="E42" s="109"/>
      <c r="F42" s="109"/>
      <c r="G42" s="110"/>
      <c r="H42" s="53" t="s">
        <v>10</v>
      </c>
      <c r="I42" s="124" t="s">
        <v>11</v>
      </c>
      <c r="J42" s="125"/>
      <c r="K42" s="126">
        <f>K23</f>
        <v>2410.37</v>
      </c>
      <c r="L42" s="127"/>
      <c r="M42" s="127"/>
      <c r="N42" s="128"/>
      <c r="O42" s="130">
        <f>O41*O23</f>
        <v>0.2264</v>
      </c>
      <c r="P42" s="131"/>
      <c r="Q42" s="131"/>
      <c r="R42" s="131"/>
      <c r="S42" s="132"/>
      <c r="T42" s="126">
        <f>K42*O42</f>
        <v>545.71</v>
      </c>
      <c r="U42" s="127"/>
      <c r="V42" s="127"/>
      <c r="W42" s="127"/>
      <c r="X42" s="128"/>
      <c r="AG42" s="152"/>
      <c r="AI42" s="15"/>
      <c r="AJ42" s="162"/>
      <c r="AL42" s="154"/>
    </row>
    <row r="43" spans="1:38" ht="12.75" customHeight="1">
      <c r="A43" s="101" t="s">
        <v>7</v>
      </c>
      <c r="B43" s="102"/>
      <c r="C43" s="105" t="s">
        <v>66</v>
      </c>
      <c r="D43" s="106"/>
      <c r="E43" s="106"/>
      <c r="F43" s="106"/>
      <c r="G43" s="107"/>
      <c r="H43" s="53" t="s">
        <v>8</v>
      </c>
      <c r="I43" s="124" t="s">
        <v>9</v>
      </c>
      <c r="J43" s="125"/>
      <c r="K43" s="126">
        <f>K24</f>
        <v>50.35</v>
      </c>
      <c r="L43" s="127"/>
      <c r="M43" s="127"/>
      <c r="N43" s="128"/>
      <c r="O43" s="126">
        <f>+'[6]Шуш_3 эт и выше'!O35</f>
        <v>3.3</v>
      </c>
      <c r="P43" s="127"/>
      <c r="Q43" s="127"/>
      <c r="R43" s="127"/>
      <c r="S43" s="128"/>
      <c r="T43" s="126">
        <f>K43*O43</f>
        <v>166.16</v>
      </c>
      <c r="U43" s="127"/>
      <c r="V43" s="127"/>
      <c r="W43" s="127"/>
      <c r="X43" s="128"/>
      <c r="AG43" s="151">
        <f>T43+T44</f>
        <v>671.37</v>
      </c>
      <c r="AI43" s="15"/>
      <c r="AJ43" s="161">
        <v>844.99</v>
      </c>
      <c r="AL43" s="153">
        <f>AG43/AJ43</f>
        <v>0.795</v>
      </c>
    </row>
    <row r="44" spans="1:38" ht="12.75" customHeight="1">
      <c r="A44" s="103"/>
      <c r="B44" s="104"/>
      <c r="C44" s="108"/>
      <c r="D44" s="109"/>
      <c r="E44" s="109"/>
      <c r="F44" s="109"/>
      <c r="G44" s="110"/>
      <c r="H44" s="53" t="s">
        <v>10</v>
      </c>
      <c r="I44" s="124" t="s">
        <v>11</v>
      </c>
      <c r="J44" s="125"/>
      <c r="K44" s="126">
        <f>K25</f>
        <v>2410.37</v>
      </c>
      <c r="L44" s="127"/>
      <c r="M44" s="127"/>
      <c r="N44" s="128"/>
      <c r="O44" s="130">
        <f>O43*O25</f>
        <v>0.2096</v>
      </c>
      <c r="P44" s="131"/>
      <c r="Q44" s="131"/>
      <c r="R44" s="131"/>
      <c r="S44" s="132"/>
      <c r="T44" s="126">
        <f>K44*O44</f>
        <v>505.21</v>
      </c>
      <c r="U44" s="127"/>
      <c r="V44" s="127"/>
      <c r="W44" s="127"/>
      <c r="X44" s="128"/>
      <c r="AG44" s="152"/>
      <c r="AI44" s="15"/>
      <c r="AJ44" s="162"/>
      <c r="AL44" s="154"/>
    </row>
    <row r="45" spans="4:35" ht="12.75" customHeight="1">
      <c r="D45" s="68"/>
      <c r="E45" s="68"/>
      <c r="F45" s="68"/>
      <c r="G45" s="68"/>
      <c r="H45" s="68"/>
      <c r="I45" s="68"/>
      <c r="J45" s="68"/>
      <c r="AI45" s="15"/>
    </row>
    <row r="46" spans="1:33" s="24" customFormat="1" ht="34.5" customHeight="1">
      <c r="A46" s="115" t="s">
        <v>44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23"/>
      <c r="AG46" s="23"/>
    </row>
    <row r="47" spans="1:35" ht="51" customHeight="1" hidden="1">
      <c r="A47" s="119" t="s">
        <v>4</v>
      </c>
      <c r="B47" s="120"/>
      <c r="C47" s="121" t="s">
        <v>26</v>
      </c>
      <c r="D47" s="122"/>
      <c r="E47" s="122"/>
      <c r="F47" s="122"/>
      <c r="G47" s="122"/>
      <c r="H47" s="123"/>
      <c r="I47" s="116" t="s">
        <v>5</v>
      </c>
      <c r="J47" s="118"/>
      <c r="K47" s="116" t="s">
        <v>27</v>
      </c>
      <c r="L47" s="117"/>
      <c r="M47" s="117"/>
      <c r="N47" s="118"/>
      <c r="O47" s="116" t="str">
        <f>+O39</f>
        <v>Норматив
 горячей воды
куб.м. ** Гкал/куб.м</v>
      </c>
      <c r="P47" s="117"/>
      <c r="Q47" s="117"/>
      <c r="R47" s="117"/>
      <c r="S47" s="118"/>
      <c r="T47" s="116" t="s">
        <v>6</v>
      </c>
      <c r="U47" s="117"/>
      <c r="V47" s="117"/>
      <c r="W47" s="117"/>
      <c r="X47" s="118"/>
      <c r="AI47" s="15"/>
    </row>
    <row r="48" spans="1:38" ht="14.25" customHeight="1" hidden="1">
      <c r="A48" s="112">
        <v>1</v>
      </c>
      <c r="B48" s="114"/>
      <c r="C48" s="112">
        <v>2</v>
      </c>
      <c r="D48" s="113"/>
      <c r="E48" s="113"/>
      <c r="F48" s="113"/>
      <c r="G48" s="113"/>
      <c r="H48" s="114"/>
      <c r="I48" s="139">
        <v>3</v>
      </c>
      <c r="J48" s="140"/>
      <c r="K48" s="139">
        <v>4</v>
      </c>
      <c r="L48" s="141"/>
      <c r="M48" s="141"/>
      <c r="N48" s="140"/>
      <c r="O48" s="139">
        <v>5</v>
      </c>
      <c r="P48" s="141"/>
      <c r="Q48" s="141"/>
      <c r="R48" s="141"/>
      <c r="S48" s="140"/>
      <c r="T48" s="139" t="s">
        <v>62</v>
      </c>
      <c r="U48" s="141"/>
      <c r="V48" s="141"/>
      <c r="W48" s="141"/>
      <c r="X48" s="140"/>
      <c r="AI48" s="15"/>
      <c r="AJ48" s="14"/>
      <c r="AL48" s="14"/>
    </row>
    <row r="49" spans="1:38" ht="12.75" customHeight="1">
      <c r="A49" s="101" t="s">
        <v>7</v>
      </c>
      <c r="B49" s="102"/>
      <c r="C49" s="105" t="s">
        <v>65</v>
      </c>
      <c r="D49" s="106"/>
      <c r="E49" s="106"/>
      <c r="F49" s="106"/>
      <c r="G49" s="107"/>
      <c r="H49" s="53" t="s">
        <v>8</v>
      </c>
      <c r="I49" s="124" t="s">
        <v>9</v>
      </c>
      <c r="J49" s="125"/>
      <c r="K49" s="126">
        <f>K22</f>
        <v>50.35</v>
      </c>
      <c r="L49" s="127"/>
      <c r="M49" s="127"/>
      <c r="N49" s="128"/>
      <c r="O49" s="126">
        <f>+'[6]Шуш_3 эт и выше'!O47</f>
        <v>3.24</v>
      </c>
      <c r="P49" s="127"/>
      <c r="Q49" s="127"/>
      <c r="R49" s="127"/>
      <c r="S49" s="128"/>
      <c r="T49" s="126">
        <f>K49*O49</f>
        <v>163.13</v>
      </c>
      <c r="U49" s="127"/>
      <c r="V49" s="127"/>
      <c r="W49" s="127"/>
      <c r="X49" s="128"/>
      <c r="AG49" s="151">
        <f>T49+T50</f>
        <v>698.96</v>
      </c>
      <c r="AI49" s="15"/>
      <c r="AJ49" s="161">
        <v>810.49</v>
      </c>
      <c r="AL49" s="153">
        <f>AG49/AJ49</f>
        <v>0.862</v>
      </c>
    </row>
    <row r="50" spans="1:38" ht="12.75" customHeight="1">
      <c r="A50" s="103"/>
      <c r="B50" s="104"/>
      <c r="C50" s="108"/>
      <c r="D50" s="109"/>
      <c r="E50" s="109"/>
      <c r="F50" s="109"/>
      <c r="G50" s="110"/>
      <c r="H50" s="53" t="s">
        <v>10</v>
      </c>
      <c r="I50" s="124" t="s">
        <v>11</v>
      </c>
      <c r="J50" s="125"/>
      <c r="K50" s="126">
        <f>K23</f>
        <v>2410.37</v>
      </c>
      <c r="L50" s="127"/>
      <c r="M50" s="127"/>
      <c r="N50" s="128"/>
      <c r="O50" s="130">
        <f>O49*O23</f>
        <v>0.2223</v>
      </c>
      <c r="P50" s="131"/>
      <c r="Q50" s="131"/>
      <c r="R50" s="131"/>
      <c r="S50" s="132"/>
      <c r="T50" s="126">
        <f>K50*O50</f>
        <v>535.83</v>
      </c>
      <c r="U50" s="127"/>
      <c r="V50" s="127"/>
      <c r="W50" s="127"/>
      <c r="X50" s="128"/>
      <c r="AG50" s="152"/>
      <c r="AI50" s="15"/>
      <c r="AJ50" s="162"/>
      <c r="AL50" s="154"/>
    </row>
    <row r="51" spans="1:38" ht="12.75" customHeight="1">
      <c r="A51" s="101" t="s">
        <v>7</v>
      </c>
      <c r="B51" s="102"/>
      <c r="C51" s="105" t="s">
        <v>66</v>
      </c>
      <c r="D51" s="106"/>
      <c r="E51" s="106"/>
      <c r="F51" s="106"/>
      <c r="G51" s="107"/>
      <c r="H51" s="53" t="s">
        <v>8</v>
      </c>
      <c r="I51" s="124" t="s">
        <v>9</v>
      </c>
      <c r="J51" s="125"/>
      <c r="K51" s="126">
        <f>K24</f>
        <v>50.35</v>
      </c>
      <c r="L51" s="127"/>
      <c r="M51" s="127"/>
      <c r="N51" s="128"/>
      <c r="O51" s="126">
        <f>+'[6]Шуш_3 эт и выше'!O49</f>
        <v>3.24</v>
      </c>
      <c r="P51" s="127"/>
      <c r="Q51" s="127"/>
      <c r="R51" s="127"/>
      <c r="S51" s="128"/>
      <c r="T51" s="126">
        <f>K51*O51</f>
        <v>163.13</v>
      </c>
      <c r="U51" s="127"/>
      <c r="V51" s="127"/>
      <c r="W51" s="127"/>
      <c r="X51" s="128"/>
      <c r="AG51" s="151">
        <f>T51+T52</f>
        <v>658.94</v>
      </c>
      <c r="AI51" s="15"/>
      <c r="AJ51" s="161">
        <v>810.49</v>
      </c>
      <c r="AL51" s="153">
        <f>AG51/AJ51</f>
        <v>0.813</v>
      </c>
    </row>
    <row r="52" spans="1:38" ht="12.75" customHeight="1">
      <c r="A52" s="103"/>
      <c r="B52" s="104"/>
      <c r="C52" s="108"/>
      <c r="D52" s="109"/>
      <c r="E52" s="109"/>
      <c r="F52" s="109"/>
      <c r="G52" s="110"/>
      <c r="H52" s="53" t="s">
        <v>10</v>
      </c>
      <c r="I52" s="124" t="s">
        <v>11</v>
      </c>
      <c r="J52" s="125"/>
      <c r="K52" s="126">
        <f>K25</f>
        <v>2410.37</v>
      </c>
      <c r="L52" s="127"/>
      <c r="M52" s="127"/>
      <c r="N52" s="128"/>
      <c r="O52" s="130">
        <f>O51*O25</f>
        <v>0.2057</v>
      </c>
      <c r="P52" s="131"/>
      <c r="Q52" s="131"/>
      <c r="R52" s="131"/>
      <c r="S52" s="132"/>
      <c r="T52" s="126">
        <f>K52*O52</f>
        <v>495.81</v>
      </c>
      <c r="U52" s="127"/>
      <c r="V52" s="127"/>
      <c r="W52" s="127"/>
      <c r="X52" s="128"/>
      <c r="AG52" s="152"/>
      <c r="AI52" s="15"/>
      <c r="AJ52" s="162"/>
      <c r="AL52" s="154"/>
    </row>
    <row r="53" spans="4:35" ht="12.75" customHeight="1" hidden="1">
      <c r="D53" s="68"/>
      <c r="E53" s="68"/>
      <c r="F53" s="68"/>
      <c r="G53" s="68"/>
      <c r="H53" s="68"/>
      <c r="I53" s="68"/>
      <c r="J53" s="68"/>
      <c r="AI53" s="15"/>
    </row>
    <row r="54" spans="1:33" s="24" customFormat="1" ht="30" customHeight="1" hidden="1">
      <c r="A54" s="115" t="s">
        <v>45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</row>
    <row r="55" spans="1:35" ht="51" customHeight="1" hidden="1">
      <c r="A55" s="119" t="s">
        <v>4</v>
      </c>
      <c r="B55" s="120"/>
      <c r="C55" s="121" t="s">
        <v>26</v>
      </c>
      <c r="D55" s="122"/>
      <c r="E55" s="122"/>
      <c r="F55" s="122"/>
      <c r="G55" s="122"/>
      <c r="H55" s="123"/>
      <c r="I55" s="116" t="s">
        <v>5</v>
      </c>
      <c r="J55" s="118"/>
      <c r="K55" s="116" t="s">
        <v>27</v>
      </c>
      <c r="L55" s="117"/>
      <c r="M55" s="117"/>
      <c r="N55" s="118"/>
      <c r="O55" s="116" t="str">
        <f>+O47</f>
        <v>Норматив
 горячей воды
куб.м. ** Гкал/куб.м</v>
      </c>
      <c r="P55" s="117"/>
      <c r="Q55" s="117"/>
      <c r="R55" s="117"/>
      <c r="S55" s="118"/>
      <c r="T55" s="116" t="s">
        <v>6</v>
      </c>
      <c r="U55" s="117"/>
      <c r="V55" s="117"/>
      <c r="W55" s="117"/>
      <c r="X55" s="118"/>
      <c r="AI55" s="15"/>
    </row>
    <row r="56" spans="1:38" ht="12.75" customHeight="1" hidden="1">
      <c r="A56" s="112">
        <v>1</v>
      </c>
      <c r="B56" s="114"/>
      <c r="C56" s="112">
        <v>2</v>
      </c>
      <c r="D56" s="113"/>
      <c r="E56" s="113"/>
      <c r="F56" s="113"/>
      <c r="G56" s="113"/>
      <c r="H56" s="114"/>
      <c r="I56" s="139">
        <v>3</v>
      </c>
      <c r="J56" s="140"/>
      <c r="K56" s="139">
        <v>4</v>
      </c>
      <c r="L56" s="141"/>
      <c r="M56" s="141"/>
      <c r="N56" s="140"/>
      <c r="O56" s="139">
        <v>5</v>
      </c>
      <c r="P56" s="141"/>
      <c r="Q56" s="141"/>
      <c r="R56" s="141"/>
      <c r="S56" s="140"/>
      <c r="T56" s="139">
        <v>6</v>
      </c>
      <c r="U56" s="141"/>
      <c r="V56" s="141"/>
      <c r="W56" s="141"/>
      <c r="X56" s="140"/>
      <c r="AI56" s="15"/>
      <c r="AJ56" s="14"/>
      <c r="AL56" s="14"/>
    </row>
    <row r="57" spans="1:38" ht="12.75" customHeight="1" hidden="1">
      <c r="A57" s="101" t="s">
        <v>7</v>
      </c>
      <c r="B57" s="102"/>
      <c r="C57" s="105" t="s">
        <v>65</v>
      </c>
      <c r="D57" s="106"/>
      <c r="E57" s="106"/>
      <c r="F57" s="106"/>
      <c r="G57" s="107"/>
      <c r="H57" s="53" t="s">
        <v>8</v>
      </c>
      <c r="I57" s="124" t="s">
        <v>9</v>
      </c>
      <c r="J57" s="125"/>
      <c r="K57" s="126">
        <f>K22</f>
        <v>50.35</v>
      </c>
      <c r="L57" s="127"/>
      <c r="M57" s="127"/>
      <c r="N57" s="128"/>
      <c r="O57" s="130">
        <f>+'[6]Шуш_3 эт и выше'!O61</f>
        <v>3.19</v>
      </c>
      <c r="P57" s="131"/>
      <c r="Q57" s="131"/>
      <c r="R57" s="131"/>
      <c r="S57" s="132"/>
      <c r="T57" s="126">
        <f>K57*O57</f>
        <v>160.62</v>
      </c>
      <c r="U57" s="127"/>
      <c r="V57" s="127"/>
      <c r="W57" s="127"/>
      <c r="X57" s="128"/>
      <c r="AG57" s="151">
        <f>T57+T58</f>
        <v>688.01</v>
      </c>
      <c r="AI57" s="15"/>
      <c r="AJ57" s="161">
        <v>777.52</v>
      </c>
      <c r="AL57" s="153">
        <f>AG57/AJ57</f>
        <v>0.885</v>
      </c>
    </row>
    <row r="58" spans="1:38" ht="12.75" customHeight="1" hidden="1">
      <c r="A58" s="103"/>
      <c r="B58" s="104"/>
      <c r="C58" s="108"/>
      <c r="D58" s="109"/>
      <c r="E58" s="109"/>
      <c r="F58" s="109"/>
      <c r="G58" s="110"/>
      <c r="H58" s="53" t="s">
        <v>10</v>
      </c>
      <c r="I58" s="124" t="s">
        <v>11</v>
      </c>
      <c r="J58" s="125"/>
      <c r="K58" s="126">
        <f>K23</f>
        <v>2410.37</v>
      </c>
      <c r="L58" s="127"/>
      <c r="M58" s="127"/>
      <c r="N58" s="128"/>
      <c r="O58" s="130">
        <f>O57*O23</f>
        <v>0.2188</v>
      </c>
      <c r="P58" s="131"/>
      <c r="Q58" s="131"/>
      <c r="R58" s="131"/>
      <c r="S58" s="132"/>
      <c r="T58" s="126">
        <f>K58*O58</f>
        <v>527.39</v>
      </c>
      <c r="U58" s="127"/>
      <c r="V58" s="127"/>
      <c r="W58" s="127"/>
      <c r="X58" s="128"/>
      <c r="AG58" s="152"/>
      <c r="AI58" s="15"/>
      <c r="AJ58" s="162"/>
      <c r="AL58" s="154"/>
    </row>
    <row r="59" spans="1:38" ht="12.75" customHeight="1" hidden="1">
      <c r="A59" s="101" t="s">
        <v>7</v>
      </c>
      <c r="B59" s="102"/>
      <c r="C59" s="105" t="s">
        <v>66</v>
      </c>
      <c r="D59" s="106"/>
      <c r="E59" s="106"/>
      <c r="F59" s="106"/>
      <c r="G59" s="107"/>
      <c r="H59" s="53" t="s">
        <v>8</v>
      </c>
      <c r="I59" s="124" t="s">
        <v>9</v>
      </c>
      <c r="J59" s="125"/>
      <c r="K59" s="126">
        <f>K24</f>
        <v>50.35</v>
      </c>
      <c r="L59" s="127"/>
      <c r="M59" s="127"/>
      <c r="N59" s="128"/>
      <c r="O59" s="130">
        <f>+'[6]Шуш_3 эт и выше'!O63</f>
        <v>3.19</v>
      </c>
      <c r="P59" s="131"/>
      <c r="Q59" s="131"/>
      <c r="R59" s="131"/>
      <c r="S59" s="132"/>
      <c r="T59" s="126">
        <f>K59*O59</f>
        <v>160.62</v>
      </c>
      <c r="U59" s="127"/>
      <c r="V59" s="127"/>
      <c r="W59" s="127"/>
      <c r="X59" s="128"/>
      <c r="AG59" s="151">
        <f>T59+T60</f>
        <v>648.96</v>
      </c>
      <c r="AI59" s="15"/>
      <c r="AJ59" s="161">
        <v>777.52</v>
      </c>
      <c r="AL59" s="153">
        <f>AG59/AJ59</f>
        <v>0.835</v>
      </c>
    </row>
    <row r="60" spans="1:38" ht="12.75" customHeight="1" hidden="1">
      <c r="A60" s="103"/>
      <c r="B60" s="104"/>
      <c r="C60" s="108"/>
      <c r="D60" s="109"/>
      <c r="E60" s="109"/>
      <c r="F60" s="109"/>
      <c r="G60" s="110"/>
      <c r="H60" s="53" t="s">
        <v>10</v>
      </c>
      <c r="I60" s="124" t="s">
        <v>11</v>
      </c>
      <c r="J60" s="125"/>
      <c r="K60" s="126">
        <f>K25</f>
        <v>2410.37</v>
      </c>
      <c r="L60" s="127"/>
      <c r="M60" s="127"/>
      <c r="N60" s="128"/>
      <c r="O60" s="130">
        <f>O59*O25</f>
        <v>0.2026</v>
      </c>
      <c r="P60" s="131"/>
      <c r="Q60" s="131"/>
      <c r="R60" s="131"/>
      <c r="S60" s="132"/>
      <c r="T60" s="126">
        <f>K60*O60</f>
        <v>488.34</v>
      </c>
      <c r="U60" s="127"/>
      <c r="V60" s="127"/>
      <c r="W60" s="127"/>
      <c r="X60" s="128"/>
      <c r="AG60" s="152"/>
      <c r="AI60" s="15"/>
      <c r="AJ60" s="162"/>
      <c r="AL60" s="154"/>
    </row>
    <row r="61" spans="4:35" ht="12.75" customHeight="1" hidden="1">
      <c r="D61" s="68"/>
      <c r="E61" s="68"/>
      <c r="F61" s="68"/>
      <c r="G61" s="68"/>
      <c r="H61" s="68"/>
      <c r="I61" s="68"/>
      <c r="J61" s="68"/>
      <c r="AI61" s="15"/>
    </row>
    <row r="62" spans="1:33" s="24" customFormat="1" ht="24" customHeight="1">
      <c r="A62" s="115" t="s">
        <v>46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</row>
    <row r="63" spans="1:35" ht="51" customHeight="1" hidden="1">
      <c r="A63" s="119" t="s">
        <v>4</v>
      </c>
      <c r="B63" s="120"/>
      <c r="C63" s="121" t="s">
        <v>26</v>
      </c>
      <c r="D63" s="122"/>
      <c r="E63" s="122"/>
      <c r="F63" s="122"/>
      <c r="G63" s="122"/>
      <c r="H63" s="123"/>
      <c r="I63" s="116" t="s">
        <v>5</v>
      </c>
      <c r="J63" s="118"/>
      <c r="K63" s="116" t="s">
        <v>27</v>
      </c>
      <c r="L63" s="117"/>
      <c r="M63" s="117"/>
      <c r="N63" s="118"/>
      <c r="O63" s="116" t="str">
        <f>+O55</f>
        <v>Норматив
 горячей воды
куб.м. ** Гкал/куб.м</v>
      </c>
      <c r="P63" s="117"/>
      <c r="Q63" s="117"/>
      <c r="R63" s="117"/>
      <c r="S63" s="118"/>
      <c r="T63" s="116" t="s">
        <v>6</v>
      </c>
      <c r="U63" s="117"/>
      <c r="V63" s="117"/>
      <c r="W63" s="117"/>
      <c r="X63" s="118"/>
      <c r="AI63" s="15"/>
    </row>
    <row r="64" spans="1:38" ht="12.75" customHeight="1" hidden="1">
      <c r="A64" s="112">
        <v>1</v>
      </c>
      <c r="B64" s="114"/>
      <c r="C64" s="112">
        <v>2</v>
      </c>
      <c r="D64" s="113"/>
      <c r="E64" s="113"/>
      <c r="F64" s="113"/>
      <c r="G64" s="113"/>
      <c r="H64" s="114"/>
      <c r="I64" s="139">
        <v>3</v>
      </c>
      <c r="J64" s="140"/>
      <c r="K64" s="139">
        <v>4</v>
      </c>
      <c r="L64" s="141"/>
      <c r="M64" s="141"/>
      <c r="N64" s="140"/>
      <c r="O64" s="139">
        <v>5</v>
      </c>
      <c r="P64" s="141"/>
      <c r="Q64" s="141"/>
      <c r="R64" s="141"/>
      <c r="S64" s="140"/>
      <c r="T64" s="139">
        <v>6</v>
      </c>
      <c r="U64" s="141"/>
      <c r="V64" s="141"/>
      <c r="W64" s="141"/>
      <c r="X64" s="140"/>
      <c r="AI64" s="15"/>
      <c r="AJ64" s="14"/>
      <c r="AL64" s="14"/>
    </row>
    <row r="65" spans="1:38" ht="12.75" customHeight="1">
      <c r="A65" s="101" t="s">
        <v>7</v>
      </c>
      <c r="B65" s="102"/>
      <c r="C65" s="105" t="s">
        <v>65</v>
      </c>
      <c r="D65" s="106"/>
      <c r="E65" s="106"/>
      <c r="F65" s="106"/>
      <c r="G65" s="107"/>
      <c r="H65" s="53" t="s">
        <v>8</v>
      </c>
      <c r="I65" s="124" t="s">
        <v>9</v>
      </c>
      <c r="J65" s="125"/>
      <c r="K65" s="126">
        <f>K22</f>
        <v>50.35</v>
      </c>
      <c r="L65" s="127"/>
      <c r="M65" s="127"/>
      <c r="N65" s="128"/>
      <c r="O65" s="126">
        <f>+'[6]Шуш_3 эт и выше'!O75</f>
        <v>2.63</v>
      </c>
      <c r="P65" s="127"/>
      <c r="Q65" s="127"/>
      <c r="R65" s="127"/>
      <c r="S65" s="128"/>
      <c r="T65" s="126">
        <f>K65*O65</f>
        <v>132.42</v>
      </c>
      <c r="U65" s="127"/>
      <c r="V65" s="127"/>
      <c r="W65" s="127"/>
      <c r="X65" s="128"/>
      <c r="AG65" s="151">
        <f>T65+T66</f>
        <v>567.25</v>
      </c>
      <c r="AI65" s="15"/>
      <c r="AJ65" s="161">
        <v>693.58</v>
      </c>
      <c r="AL65" s="153">
        <f>AG65/AJ65</f>
        <v>0.818</v>
      </c>
    </row>
    <row r="66" spans="1:38" ht="12.75" customHeight="1">
      <c r="A66" s="103"/>
      <c r="B66" s="104"/>
      <c r="C66" s="108"/>
      <c r="D66" s="109"/>
      <c r="E66" s="109"/>
      <c r="F66" s="109"/>
      <c r="G66" s="110"/>
      <c r="H66" s="53" t="s">
        <v>10</v>
      </c>
      <c r="I66" s="124" t="s">
        <v>11</v>
      </c>
      <c r="J66" s="125"/>
      <c r="K66" s="126">
        <f>K23</f>
        <v>2410.37</v>
      </c>
      <c r="L66" s="127"/>
      <c r="M66" s="127"/>
      <c r="N66" s="128"/>
      <c r="O66" s="130">
        <f>O65*O23</f>
        <v>0.1804</v>
      </c>
      <c r="P66" s="131"/>
      <c r="Q66" s="131"/>
      <c r="R66" s="131"/>
      <c r="S66" s="132"/>
      <c r="T66" s="126">
        <f>K66*O66</f>
        <v>434.83</v>
      </c>
      <c r="U66" s="127"/>
      <c r="V66" s="127"/>
      <c r="W66" s="127"/>
      <c r="X66" s="128"/>
      <c r="AG66" s="152"/>
      <c r="AI66" s="15"/>
      <c r="AJ66" s="162"/>
      <c r="AL66" s="154"/>
    </row>
    <row r="67" spans="1:38" ht="12.75" customHeight="1">
      <c r="A67" s="101" t="s">
        <v>7</v>
      </c>
      <c r="B67" s="102"/>
      <c r="C67" s="105" t="s">
        <v>66</v>
      </c>
      <c r="D67" s="106"/>
      <c r="E67" s="106"/>
      <c r="F67" s="106"/>
      <c r="G67" s="107"/>
      <c r="H67" s="53" t="s">
        <v>8</v>
      </c>
      <c r="I67" s="124" t="s">
        <v>9</v>
      </c>
      <c r="J67" s="125"/>
      <c r="K67" s="126">
        <f>K24</f>
        <v>50.35</v>
      </c>
      <c r="L67" s="127"/>
      <c r="M67" s="127"/>
      <c r="N67" s="128"/>
      <c r="O67" s="126">
        <f>+'[6]Шуш_3 эт и выше'!O77</f>
        <v>2.63</v>
      </c>
      <c r="P67" s="127"/>
      <c r="Q67" s="127"/>
      <c r="R67" s="127"/>
      <c r="S67" s="128"/>
      <c r="T67" s="126">
        <f>K67*O67</f>
        <v>132.42</v>
      </c>
      <c r="U67" s="127"/>
      <c r="V67" s="127"/>
      <c r="W67" s="127"/>
      <c r="X67" s="128"/>
      <c r="AG67" s="151">
        <f>T67+T68</f>
        <v>534.95</v>
      </c>
      <c r="AI67" s="15"/>
      <c r="AJ67" s="161">
        <v>693.58</v>
      </c>
      <c r="AL67" s="153">
        <f>AG67/AJ67</f>
        <v>0.771</v>
      </c>
    </row>
    <row r="68" spans="1:38" ht="12.75" customHeight="1">
      <c r="A68" s="103"/>
      <c r="B68" s="104"/>
      <c r="C68" s="108"/>
      <c r="D68" s="109"/>
      <c r="E68" s="109"/>
      <c r="F68" s="109"/>
      <c r="G68" s="110"/>
      <c r="H68" s="53" t="s">
        <v>10</v>
      </c>
      <c r="I68" s="124" t="s">
        <v>11</v>
      </c>
      <c r="J68" s="125"/>
      <c r="K68" s="126">
        <f>K25</f>
        <v>2410.37</v>
      </c>
      <c r="L68" s="127"/>
      <c r="M68" s="127"/>
      <c r="N68" s="128"/>
      <c r="O68" s="130">
        <f>O67*O25</f>
        <v>0.167</v>
      </c>
      <c r="P68" s="131"/>
      <c r="Q68" s="131"/>
      <c r="R68" s="131"/>
      <c r="S68" s="132"/>
      <c r="T68" s="126">
        <f>K68*O68</f>
        <v>402.53</v>
      </c>
      <c r="U68" s="127"/>
      <c r="V68" s="127"/>
      <c r="W68" s="127"/>
      <c r="X68" s="128"/>
      <c r="AG68" s="152"/>
      <c r="AI68" s="15"/>
      <c r="AJ68" s="162"/>
      <c r="AL68" s="154"/>
    </row>
    <row r="69" spans="4:35" ht="12.75" customHeight="1" hidden="1">
      <c r="D69" s="68"/>
      <c r="E69" s="68"/>
      <c r="F69" s="68"/>
      <c r="G69" s="68"/>
      <c r="H69" s="68"/>
      <c r="I69" s="68"/>
      <c r="J69" s="68"/>
      <c r="AI69" s="15"/>
    </row>
    <row r="70" spans="1:33" s="24" customFormat="1" ht="28.5" customHeight="1" hidden="1">
      <c r="A70" s="115" t="s">
        <v>47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</row>
    <row r="71" spans="1:35" ht="51" customHeight="1" hidden="1">
      <c r="A71" s="119" t="s">
        <v>4</v>
      </c>
      <c r="B71" s="120"/>
      <c r="C71" s="121" t="s">
        <v>26</v>
      </c>
      <c r="D71" s="122"/>
      <c r="E71" s="122"/>
      <c r="F71" s="122"/>
      <c r="G71" s="122"/>
      <c r="H71" s="123"/>
      <c r="I71" s="116" t="s">
        <v>5</v>
      </c>
      <c r="J71" s="118"/>
      <c r="K71" s="116" t="s">
        <v>27</v>
      </c>
      <c r="L71" s="117"/>
      <c r="M71" s="117"/>
      <c r="N71" s="118"/>
      <c r="O71" s="116" t="str">
        <f>+O63</f>
        <v>Норматив
 горячей воды
куб.м. ** Гкал/куб.м</v>
      </c>
      <c r="P71" s="117"/>
      <c r="Q71" s="117"/>
      <c r="R71" s="117"/>
      <c r="S71" s="118"/>
      <c r="T71" s="116" t="s">
        <v>6</v>
      </c>
      <c r="U71" s="117"/>
      <c r="V71" s="117"/>
      <c r="W71" s="117"/>
      <c r="X71" s="118"/>
      <c r="AI71" s="15"/>
    </row>
    <row r="72" spans="1:38" ht="12.75" customHeight="1" hidden="1">
      <c r="A72" s="112">
        <v>1</v>
      </c>
      <c r="B72" s="114"/>
      <c r="C72" s="112">
        <v>2</v>
      </c>
      <c r="D72" s="113"/>
      <c r="E72" s="113"/>
      <c r="F72" s="113"/>
      <c r="G72" s="113"/>
      <c r="H72" s="114"/>
      <c r="I72" s="139">
        <v>3</v>
      </c>
      <c r="J72" s="140"/>
      <c r="K72" s="139">
        <v>4</v>
      </c>
      <c r="L72" s="141"/>
      <c r="M72" s="141"/>
      <c r="N72" s="140"/>
      <c r="O72" s="139">
        <v>5</v>
      </c>
      <c r="P72" s="141"/>
      <c r="Q72" s="141"/>
      <c r="R72" s="141"/>
      <c r="S72" s="140"/>
      <c r="T72" s="139">
        <v>6</v>
      </c>
      <c r="U72" s="141"/>
      <c r="V72" s="141"/>
      <c r="W72" s="141"/>
      <c r="X72" s="140"/>
      <c r="AI72" s="15"/>
      <c r="AJ72" s="14"/>
      <c r="AL72" s="14"/>
    </row>
    <row r="73" spans="1:38" ht="12.75" customHeight="1" hidden="1">
      <c r="A73" s="101" t="s">
        <v>7</v>
      </c>
      <c r="B73" s="102"/>
      <c r="C73" s="105" t="s">
        <v>65</v>
      </c>
      <c r="D73" s="106"/>
      <c r="E73" s="106"/>
      <c r="F73" s="106"/>
      <c r="G73" s="107"/>
      <c r="H73" s="53" t="s">
        <v>8</v>
      </c>
      <c r="I73" s="124" t="s">
        <v>9</v>
      </c>
      <c r="J73" s="125"/>
      <c r="K73" s="126">
        <f>K22</f>
        <v>50.35</v>
      </c>
      <c r="L73" s="127"/>
      <c r="M73" s="127"/>
      <c r="N73" s="128"/>
      <c r="O73" s="130">
        <f>+'[6]Шуш_3 эт и выше'!O89</f>
        <v>1.69</v>
      </c>
      <c r="P73" s="131"/>
      <c r="Q73" s="131"/>
      <c r="R73" s="131"/>
      <c r="S73" s="132"/>
      <c r="T73" s="126">
        <f>K73*O73</f>
        <v>85.09</v>
      </c>
      <c r="U73" s="127"/>
      <c r="V73" s="127"/>
      <c r="W73" s="127"/>
      <c r="X73" s="128"/>
      <c r="AG73" s="151">
        <f>T73+T74</f>
        <v>364.45</v>
      </c>
      <c r="AI73" s="15"/>
      <c r="AJ73" s="161">
        <v>609.59</v>
      </c>
      <c r="AL73" s="153">
        <f>AG73/AJ73</f>
        <v>0.598</v>
      </c>
    </row>
    <row r="74" spans="1:38" ht="12.75" customHeight="1" hidden="1">
      <c r="A74" s="103"/>
      <c r="B74" s="104"/>
      <c r="C74" s="108"/>
      <c r="D74" s="109"/>
      <c r="E74" s="109"/>
      <c r="F74" s="109"/>
      <c r="G74" s="110"/>
      <c r="H74" s="53" t="s">
        <v>10</v>
      </c>
      <c r="I74" s="124" t="s">
        <v>11</v>
      </c>
      <c r="J74" s="125"/>
      <c r="K74" s="126">
        <f>K23</f>
        <v>2410.37</v>
      </c>
      <c r="L74" s="127"/>
      <c r="M74" s="127"/>
      <c r="N74" s="128"/>
      <c r="O74" s="130">
        <f>O73*O23</f>
        <v>0.1159</v>
      </c>
      <c r="P74" s="131"/>
      <c r="Q74" s="131"/>
      <c r="R74" s="131"/>
      <c r="S74" s="132"/>
      <c r="T74" s="126">
        <f>K74*O74</f>
        <v>279.36</v>
      </c>
      <c r="U74" s="127"/>
      <c r="V74" s="127"/>
      <c r="W74" s="127"/>
      <c r="X74" s="128"/>
      <c r="AG74" s="152"/>
      <c r="AI74" s="15"/>
      <c r="AJ74" s="162"/>
      <c r="AL74" s="154"/>
    </row>
    <row r="75" spans="1:38" ht="12.75" customHeight="1" hidden="1">
      <c r="A75" s="101" t="s">
        <v>7</v>
      </c>
      <c r="B75" s="102"/>
      <c r="C75" s="105" t="s">
        <v>66</v>
      </c>
      <c r="D75" s="106"/>
      <c r="E75" s="106"/>
      <c r="F75" s="106"/>
      <c r="G75" s="107"/>
      <c r="H75" s="53" t="s">
        <v>8</v>
      </c>
      <c r="I75" s="124" t="s">
        <v>9</v>
      </c>
      <c r="J75" s="125"/>
      <c r="K75" s="126">
        <f>K24</f>
        <v>50.35</v>
      </c>
      <c r="L75" s="127"/>
      <c r="M75" s="127"/>
      <c r="N75" s="128"/>
      <c r="O75" s="130">
        <f>+'[6]Шуш_3 эт и выше'!O91</f>
        <v>1.69</v>
      </c>
      <c r="P75" s="131"/>
      <c r="Q75" s="131"/>
      <c r="R75" s="131"/>
      <c r="S75" s="132"/>
      <c r="T75" s="126">
        <f>K75*O75</f>
        <v>85.09</v>
      </c>
      <c r="U75" s="127"/>
      <c r="V75" s="127"/>
      <c r="W75" s="127"/>
      <c r="X75" s="128"/>
      <c r="AG75" s="151">
        <f>T75+T76</f>
        <v>343.72</v>
      </c>
      <c r="AI75" s="15"/>
      <c r="AJ75" s="161">
        <v>609.59</v>
      </c>
      <c r="AL75" s="153">
        <f>AG75/AJ75</f>
        <v>0.564</v>
      </c>
    </row>
    <row r="76" spans="1:38" ht="12.75" customHeight="1" hidden="1">
      <c r="A76" s="103"/>
      <c r="B76" s="104"/>
      <c r="C76" s="108"/>
      <c r="D76" s="109"/>
      <c r="E76" s="109"/>
      <c r="F76" s="109"/>
      <c r="G76" s="110"/>
      <c r="H76" s="53" t="s">
        <v>10</v>
      </c>
      <c r="I76" s="124" t="s">
        <v>11</v>
      </c>
      <c r="J76" s="125"/>
      <c r="K76" s="126">
        <f>K25</f>
        <v>2410.37</v>
      </c>
      <c r="L76" s="127"/>
      <c r="M76" s="127"/>
      <c r="N76" s="128"/>
      <c r="O76" s="130">
        <f>O75*O25</f>
        <v>0.1073</v>
      </c>
      <c r="P76" s="131"/>
      <c r="Q76" s="131"/>
      <c r="R76" s="131"/>
      <c r="S76" s="132"/>
      <c r="T76" s="126">
        <f>K76*O76</f>
        <v>258.63</v>
      </c>
      <c r="U76" s="127"/>
      <c r="V76" s="127"/>
      <c r="W76" s="127"/>
      <c r="X76" s="128"/>
      <c r="AG76" s="152"/>
      <c r="AI76" s="15"/>
      <c r="AJ76" s="162"/>
      <c r="AL76" s="154"/>
    </row>
    <row r="77" spans="4:35" ht="12.75" customHeight="1" hidden="1">
      <c r="D77" s="68"/>
      <c r="E77" s="68"/>
      <c r="F77" s="68"/>
      <c r="G77" s="68"/>
      <c r="H77" s="68"/>
      <c r="I77" s="68"/>
      <c r="J77" s="68"/>
      <c r="AI77" s="15"/>
    </row>
    <row r="78" spans="1:33" s="24" customFormat="1" ht="24.75" customHeight="1" hidden="1">
      <c r="A78" s="115" t="s">
        <v>48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</row>
    <row r="79" spans="1:35" ht="51" customHeight="1" hidden="1">
      <c r="A79" s="119" t="s">
        <v>4</v>
      </c>
      <c r="B79" s="120"/>
      <c r="C79" s="121" t="s">
        <v>26</v>
      </c>
      <c r="D79" s="122"/>
      <c r="E79" s="122"/>
      <c r="F79" s="122"/>
      <c r="G79" s="122"/>
      <c r="H79" s="123"/>
      <c r="I79" s="116" t="s">
        <v>5</v>
      </c>
      <c r="J79" s="118"/>
      <c r="K79" s="116" t="s">
        <v>27</v>
      </c>
      <c r="L79" s="117"/>
      <c r="M79" s="117"/>
      <c r="N79" s="118"/>
      <c r="O79" s="116" t="str">
        <f>+O71</f>
        <v>Норматив
 горячей воды
куб.м. ** Гкал/куб.м</v>
      </c>
      <c r="P79" s="117"/>
      <c r="Q79" s="117"/>
      <c r="R79" s="117"/>
      <c r="S79" s="118"/>
      <c r="T79" s="116" t="s">
        <v>6</v>
      </c>
      <c r="U79" s="117"/>
      <c r="V79" s="117"/>
      <c r="W79" s="117"/>
      <c r="X79" s="118"/>
      <c r="AI79" s="15"/>
    </row>
    <row r="80" spans="1:38" ht="12.75" customHeight="1" hidden="1">
      <c r="A80" s="112">
        <v>1</v>
      </c>
      <c r="B80" s="114"/>
      <c r="C80" s="112">
        <v>2</v>
      </c>
      <c r="D80" s="113"/>
      <c r="E80" s="113"/>
      <c r="F80" s="113"/>
      <c r="G80" s="113"/>
      <c r="H80" s="114"/>
      <c r="I80" s="139">
        <v>3</v>
      </c>
      <c r="J80" s="140"/>
      <c r="K80" s="139">
        <v>4</v>
      </c>
      <c r="L80" s="141"/>
      <c r="M80" s="141"/>
      <c r="N80" s="140"/>
      <c r="O80" s="139">
        <v>5</v>
      </c>
      <c r="P80" s="141"/>
      <c r="Q80" s="141"/>
      <c r="R80" s="141"/>
      <c r="S80" s="140"/>
      <c r="T80" s="139">
        <v>6</v>
      </c>
      <c r="U80" s="141"/>
      <c r="V80" s="141"/>
      <c r="W80" s="141"/>
      <c r="X80" s="140"/>
      <c r="AI80" s="15"/>
      <c r="AJ80" s="14"/>
      <c r="AL80" s="14"/>
    </row>
    <row r="81" spans="1:38" ht="12.75" customHeight="1" hidden="1">
      <c r="A81" s="101" t="s">
        <v>7</v>
      </c>
      <c r="B81" s="102"/>
      <c r="C81" s="105" t="s">
        <v>65</v>
      </c>
      <c r="D81" s="106"/>
      <c r="E81" s="106"/>
      <c r="F81" s="106"/>
      <c r="G81" s="107"/>
      <c r="H81" s="53" t="s">
        <v>8</v>
      </c>
      <c r="I81" s="124" t="s">
        <v>9</v>
      </c>
      <c r="J81" s="125"/>
      <c r="K81" s="126">
        <f>K22</f>
        <v>50.35</v>
      </c>
      <c r="L81" s="127"/>
      <c r="M81" s="127"/>
      <c r="N81" s="128"/>
      <c r="O81" s="130">
        <f>+'[6]Шуш_3 эт и выше'!O103</f>
        <v>1.24</v>
      </c>
      <c r="P81" s="131"/>
      <c r="Q81" s="131"/>
      <c r="R81" s="131"/>
      <c r="S81" s="132"/>
      <c r="T81" s="126">
        <f>K81*O81</f>
        <v>62.43</v>
      </c>
      <c r="U81" s="127"/>
      <c r="V81" s="127"/>
      <c r="W81" s="127"/>
      <c r="X81" s="128"/>
      <c r="AG81" s="151">
        <f>T81+T82</f>
        <v>267.55</v>
      </c>
      <c r="AI81" s="15"/>
      <c r="AJ81" s="161">
        <v>440.15</v>
      </c>
      <c r="AL81" s="153">
        <f>AG81/AJ81</f>
        <v>0.608</v>
      </c>
    </row>
    <row r="82" spans="1:38" ht="12.75" customHeight="1" hidden="1">
      <c r="A82" s="103"/>
      <c r="B82" s="104"/>
      <c r="C82" s="108"/>
      <c r="D82" s="109"/>
      <c r="E82" s="109"/>
      <c r="F82" s="109"/>
      <c r="G82" s="110"/>
      <c r="H82" s="53" t="s">
        <v>10</v>
      </c>
      <c r="I82" s="124" t="s">
        <v>11</v>
      </c>
      <c r="J82" s="125"/>
      <c r="K82" s="126">
        <f>K23</f>
        <v>2410.37</v>
      </c>
      <c r="L82" s="127"/>
      <c r="M82" s="127"/>
      <c r="N82" s="128"/>
      <c r="O82" s="130">
        <f>O81*O23</f>
        <v>0.0851</v>
      </c>
      <c r="P82" s="131"/>
      <c r="Q82" s="131"/>
      <c r="R82" s="131"/>
      <c r="S82" s="132"/>
      <c r="T82" s="126">
        <f>K82*O82</f>
        <v>205.12</v>
      </c>
      <c r="U82" s="127"/>
      <c r="V82" s="127"/>
      <c r="W82" s="127"/>
      <c r="X82" s="128"/>
      <c r="AG82" s="152"/>
      <c r="AI82" s="15"/>
      <c r="AJ82" s="162"/>
      <c r="AL82" s="154"/>
    </row>
    <row r="83" spans="1:38" ht="12.75" customHeight="1" hidden="1">
      <c r="A83" s="101" t="s">
        <v>7</v>
      </c>
      <c r="B83" s="102"/>
      <c r="C83" s="105" t="s">
        <v>66</v>
      </c>
      <c r="D83" s="106"/>
      <c r="E83" s="106"/>
      <c r="F83" s="106"/>
      <c r="G83" s="107"/>
      <c r="H83" s="53" t="s">
        <v>8</v>
      </c>
      <c r="I83" s="124" t="s">
        <v>9</v>
      </c>
      <c r="J83" s="125"/>
      <c r="K83" s="126">
        <f>K24</f>
        <v>50.35</v>
      </c>
      <c r="L83" s="127"/>
      <c r="M83" s="127"/>
      <c r="N83" s="128"/>
      <c r="O83" s="130">
        <f>+'[6]Шуш_3 эт и выше'!O105</f>
        <v>1.24</v>
      </c>
      <c r="P83" s="131"/>
      <c r="Q83" s="131"/>
      <c r="R83" s="131"/>
      <c r="S83" s="132"/>
      <c r="T83" s="126">
        <f>K83*O83</f>
        <v>62.43</v>
      </c>
      <c r="U83" s="127"/>
      <c r="V83" s="127"/>
      <c r="W83" s="127"/>
      <c r="X83" s="128"/>
      <c r="AG83" s="151">
        <f>T83+T84</f>
        <v>252.13</v>
      </c>
      <c r="AI83" s="15"/>
      <c r="AJ83" s="161">
        <v>440.15</v>
      </c>
      <c r="AL83" s="153">
        <f>AG83/AJ83</f>
        <v>0.573</v>
      </c>
    </row>
    <row r="84" spans="1:38" ht="12.75" customHeight="1" hidden="1">
      <c r="A84" s="103"/>
      <c r="B84" s="104"/>
      <c r="C84" s="108"/>
      <c r="D84" s="109"/>
      <c r="E84" s="109"/>
      <c r="F84" s="109"/>
      <c r="G84" s="110"/>
      <c r="H84" s="53" t="s">
        <v>10</v>
      </c>
      <c r="I84" s="124" t="s">
        <v>11</v>
      </c>
      <c r="J84" s="125"/>
      <c r="K84" s="126">
        <f>K25</f>
        <v>2410.37</v>
      </c>
      <c r="L84" s="127"/>
      <c r="M84" s="127"/>
      <c r="N84" s="128"/>
      <c r="O84" s="130">
        <f>O83*O25</f>
        <v>0.0787</v>
      </c>
      <c r="P84" s="131"/>
      <c r="Q84" s="131"/>
      <c r="R84" s="131"/>
      <c r="S84" s="132"/>
      <c r="T84" s="126">
        <f>K84*O84</f>
        <v>189.7</v>
      </c>
      <c r="U84" s="127"/>
      <c r="V84" s="127"/>
      <c r="W84" s="127"/>
      <c r="X84" s="128"/>
      <c r="AG84" s="152"/>
      <c r="AI84" s="15"/>
      <c r="AJ84" s="162"/>
      <c r="AL84" s="154"/>
    </row>
    <row r="85" spans="4:35" ht="12.75" customHeight="1" hidden="1">
      <c r="D85" s="68"/>
      <c r="E85" s="68"/>
      <c r="F85" s="68"/>
      <c r="G85" s="68"/>
      <c r="H85" s="68"/>
      <c r="I85" s="68"/>
      <c r="J85" s="68"/>
      <c r="AI85" s="15"/>
    </row>
    <row r="86" spans="1:33" s="24" customFormat="1" ht="29.25" customHeight="1" hidden="1">
      <c r="A86" s="115" t="s">
        <v>49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</row>
    <row r="87" spans="1:35" ht="51" customHeight="1" hidden="1">
      <c r="A87" s="119" t="s">
        <v>4</v>
      </c>
      <c r="B87" s="120"/>
      <c r="C87" s="121" t="s">
        <v>26</v>
      </c>
      <c r="D87" s="122"/>
      <c r="E87" s="122"/>
      <c r="F87" s="122"/>
      <c r="G87" s="122"/>
      <c r="H87" s="123"/>
      <c r="I87" s="116" t="s">
        <v>5</v>
      </c>
      <c r="J87" s="118"/>
      <c r="K87" s="116" t="s">
        <v>27</v>
      </c>
      <c r="L87" s="117"/>
      <c r="M87" s="117"/>
      <c r="N87" s="118"/>
      <c r="O87" s="116" t="str">
        <f>+O79</f>
        <v>Норматив
 горячей воды
куб.м. ** Гкал/куб.м</v>
      </c>
      <c r="P87" s="117"/>
      <c r="Q87" s="117"/>
      <c r="R87" s="117"/>
      <c r="S87" s="118"/>
      <c r="T87" s="116" t="s">
        <v>6</v>
      </c>
      <c r="U87" s="117"/>
      <c r="V87" s="117"/>
      <c r="W87" s="117"/>
      <c r="X87" s="118"/>
      <c r="AI87" s="15"/>
    </row>
    <row r="88" spans="1:38" ht="12.75" customHeight="1" hidden="1">
      <c r="A88" s="112">
        <v>1</v>
      </c>
      <c r="B88" s="114"/>
      <c r="C88" s="112">
        <v>2</v>
      </c>
      <c r="D88" s="113"/>
      <c r="E88" s="113"/>
      <c r="F88" s="113"/>
      <c r="G88" s="113"/>
      <c r="H88" s="114"/>
      <c r="I88" s="139">
        <v>3</v>
      </c>
      <c r="J88" s="140"/>
      <c r="K88" s="139">
        <v>4</v>
      </c>
      <c r="L88" s="141"/>
      <c r="M88" s="141"/>
      <c r="N88" s="140"/>
      <c r="O88" s="139">
        <v>5</v>
      </c>
      <c r="P88" s="141"/>
      <c r="Q88" s="141"/>
      <c r="R88" s="141"/>
      <c r="S88" s="140"/>
      <c r="T88" s="139">
        <v>6</v>
      </c>
      <c r="U88" s="141"/>
      <c r="V88" s="141"/>
      <c r="W88" s="141"/>
      <c r="X88" s="140"/>
      <c r="AI88" s="15"/>
      <c r="AJ88" s="14"/>
      <c r="AL88" s="14"/>
    </row>
    <row r="89" spans="1:38" ht="12.75" customHeight="1" hidden="1">
      <c r="A89" s="101" t="s">
        <v>7</v>
      </c>
      <c r="B89" s="102"/>
      <c r="C89" s="105" t="s">
        <v>65</v>
      </c>
      <c r="D89" s="106"/>
      <c r="E89" s="106"/>
      <c r="F89" s="106"/>
      <c r="G89" s="107"/>
      <c r="H89" s="53" t="s">
        <v>8</v>
      </c>
      <c r="I89" s="124" t="s">
        <v>9</v>
      </c>
      <c r="J89" s="125"/>
      <c r="K89" s="126">
        <f>K22</f>
        <v>50.35</v>
      </c>
      <c r="L89" s="127"/>
      <c r="M89" s="127"/>
      <c r="N89" s="128"/>
      <c r="O89" s="130">
        <f>+'[6]Шуш_3 эт и выше'!O117</f>
        <v>0.77</v>
      </c>
      <c r="P89" s="131"/>
      <c r="Q89" s="131"/>
      <c r="R89" s="131"/>
      <c r="S89" s="132"/>
      <c r="T89" s="126">
        <f>K89*O89</f>
        <v>38.77</v>
      </c>
      <c r="U89" s="127"/>
      <c r="V89" s="127"/>
      <c r="W89" s="127"/>
      <c r="X89" s="128"/>
      <c r="AG89" s="151">
        <f>T89+T90</f>
        <v>166.04</v>
      </c>
      <c r="AI89" s="15"/>
      <c r="AJ89" s="161">
        <v>440.15</v>
      </c>
      <c r="AL89" s="153">
        <f>AG89/AJ89</f>
        <v>0.377</v>
      </c>
    </row>
    <row r="90" spans="1:38" ht="12.75" customHeight="1" hidden="1">
      <c r="A90" s="103"/>
      <c r="B90" s="104"/>
      <c r="C90" s="108"/>
      <c r="D90" s="109"/>
      <c r="E90" s="109"/>
      <c r="F90" s="109"/>
      <c r="G90" s="110"/>
      <c r="H90" s="53" t="s">
        <v>10</v>
      </c>
      <c r="I90" s="124" t="s">
        <v>11</v>
      </c>
      <c r="J90" s="125"/>
      <c r="K90" s="126">
        <f>K23</f>
        <v>2410.37</v>
      </c>
      <c r="L90" s="127"/>
      <c r="M90" s="127"/>
      <c r="N90" s="128"/>
      <c r="O90" s="130">
        <f>O89*O23</f>
        <v>0.0528</v>
      </c>
      <c r="P90" s="131"/>
      <c r="Q90" s="131"/>
      <c r="R90" s="131"/>
      <c r="S90" s="132"/>
      <c r="T90" s="126">
        <f>K90*O90</f>
        <v>127.27</v>
      </c>
      <c r="U90" s="127"/>
      <c r="V90" s="127"/>
      <c r="W90" s="127"/>
      <c r="X90" s="128"/>
      <c r="AG90" s="152"/>
      <c r="AI90" s="15"/>
      <c r="AJ90" s="162"/>
      <c r="AL90" s="154"/>
    </row>
    <row r="91" spans="1:38" ht="12.75" customHeight="1" hidden="1">
      <c r="A91" s="101" t="s">
        <v>7</v>
      </c>
      <c r="B91" s="102"/>
      <c r="C91" s="105" t="s">
        <v>66</v>
      </c>
      <c r="D91" s="106"/>
      <c r="E91" s="106"/>
      <c r="F91" s="106"/>
      <c r="G91" s="107"/>
      <c r="H91" s="53" t="s">
        <v>8</v>
      </c>
      <c r="I91" s="124" t="s">
        <v>9</v>
      </c>
      <c r="J91" s="125"/>
      <c r="K91" s="126">
        <f>K24</f>
        <v>50.35</v>
      </c>
      <c r="L91" s="127"/>
      <c r="M91" s="127"/>
      <c r="N91" s="128"/>
      <c r="O91" s="130">
        <f>+'[6]Шуш_3 эт и выше'!O119</f>
        <v>0.77</v>
      </c>
      <c r="P91" s="131"/>
      <c r="Q91" s="131"/>
      <c r="R91" s="131"/>
      <c r="S91" s="132"/>
      <c r="T91" s="126">
        <f>K91*O91</f>
        <v>38.77</v>
      </c>
      <c r="U91" s="127"/>
      <c r="V91" s="127"/>
      <c r="W91" s="127"/>
      <c r="X91" s="128"/>
      <c r="AG91" s="151">
        <f>T91+T92</f>
        <v>156.64</v>
      </c>
      <c r="AI91" s="15"/>
      <c r="AJ91" s="161">
        <v>440.15</v>
      </c>
      <c r="AL91" s="153">
        <f>AG91/AJ91</f>
        <v>0.356</v>
      </c>
    </row>
    <row r="92" spans="1:38" ht="12.75" customHeight="1" hidden="1">
      <c r="A92" s="103"/>
      <c r="B92" s="104"/>
      <c r="C92" s="108"/>
      <c r="D92" s="109"/>
      <c r="E92" s="109"/>
      <c r="F92" s="109"/>
      <c r="G92" s="110"/>
      <c r="H92" s="53" t="s">
        <v>10</v>
      </c>
      <c r="I92" s="124" t="s">
        <v>11</v>
      </c>
      <c r="J92" s="125"/>
      <c r="K92" s="126">
        <f>K25</f>
        <v>2410.37</v>
      </c>
      <c r="L92" s="127"/>
      <c r="M92" s="127"/>
      <c r="N92" s="128"/>
      <c r="O92" s="130">
        <f>O91*O25</f>
        <v>0.0489</v>
      </c>
      <c r="P92" s="131"/>
      <c r="Q92" s="131"/>
      <c r="R92" s="131"/>
      <c r="S92" s="132"/>
      <c r="T92" s="126">
        <f>K92*O92</f>
        <v>117.87</v>
      </c>
      <c r="U92" s="127"/>
      <c r="V92" s="127"/>
      <c r="W92" s="127"/>
      <c r="X92" s="128"/>
      <c r="AG92" s="152"/>
      <c r="AI92" s="15"/>
      <c r="AJ92" s="162"/>
      <c r="AL92" s="154"/>
    </row>
    <row r="93" spans="4:35" ht="12.75" customHeight="1" hidden="1">
      <c r="D93" s="68"/>
      <c r="E93" s="68"/>
      <c r="F93" s="68"/>
      <c r="G93" s="68"/>
      <c r="H93" s="68"/>
      <c r="I93" s="68"/>
      <c r="J93" s="68"/>
      <c r="AI93" s="15"/>
    </row>
    <row r="94" spans="1:33" s="24" customFormat="1" ht="29.25" customHeight="1" hidden="1">
      <c r="A94" s="115" t="s">
        <v>50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</row>
    <row r="95" spans="1:35" ht="51" customHeight="1" hidden="1">
      <c r="A95" s="119" t="s">
        <v>4</v>
      </c>
      <c r="B95" s="120"/>
      <c r="C95" s="121" t="s">
        <v>26</v>
      </c>
      <c r="D95" s="122"/>
      <c r="E95" s="122"/>
      <c r="F95" s="122"/>
      <c r="G95" s="122"/>
      <c r="H95" s="123"/>
      <c r="I95" s="116" t="s">
        <v>5</v>
      </c>
      <c r="J95" s="118"/>
      <c r="K95" s="116" t="s">
        <v>27</v>
      </c>
      <c r="L95" s="117"/>
      <c r="M95" s="117"/>
      <c r="N95" s="118"/>
      <c r="O95" s="116" t="str">
        <f>+O87</f>
        <v>Норматив
 горячей воды
куб.м. ** Гкал/куб.м</v>
      </c>
      <c r="P95" s="117"/>
      <c r="Q95" s="117"/>
      <c r="R95" s="117"/>
      <c r="S95" s="118"/>
      <c r="T95" s="116" t="s">
        <v>6</v>
      </c>
      <c r="U95" s="117"/>
      <c r="V95" s="117"/>
      <c r="W95" s="117"/>
      <c r="X95" s="118"/>
      <c r="AI95" s="15"/>
    </row>
    <row r="96" spans="1:38" ht="12.75" customHeight="1" hidden="1">
      <c r="A96" s="112">
        <v>1</v>
      </c>
      <c r="B96" s="114"/>
      <c r="C96" s="112">
        <v>2</v>
      </c>
      <c r="D96" s="113"/>
      <c r="E96" s="113"/>
      <c r="F96" s="113"/>
      <c r="G96" s="113"/>
      <c r="H96" s="114"/>
      <c r="I96" s="139">
        <v>3</v>
      </c>
      <c r="J96" s="140"/>
      <c r="K96" s="139">
        <v>4</v>
      </c>
      <c r="L96" s="141"/>
      <c r="M96" s="141"/>
      <c r="N96" s="140"/>
      <c r="O96" s="139">
        <v>5</v>
      </c>
      <c r="P96" s="141"/>
      <c r="Q96" s="141"/>
      <c r="R96" s="141"/>
      <c r="S96" s="140"/>
      <c r="T96" s="139">
        <v>6</v>
      </c>
      <c r="U96" s="141"/>
      <c r="V96" s="141"/>
      <c r="W96" s="141"/>
      <c r="X96" s="140"/>
      <c r="AI96" s="15"/>
      <c r="AJ96" s="14"/>
      <c r="AL96" s="14"/>
    </row>
    <row r="97" spans="1:38" ht="12.75" customHeight="1" hidden="1">
      <c r="A97" s="101" t="s">
        <v>7</v>
      </c>
      <c r="B97" s="102"/>
      <c r="C97" s="105" t="s">
        <v>65</v>
      </c>
      <c r="D97" s="106"/>
      <c r="E97" s="106"/>
      <c r="F97" s="106"/>
      <c r="G97" s="107"/>
      <c r="H97" s="53" t="s">
        <v>8</v>
      </c>
      <c r="I97" s="124" t="s">
        <v>9</v>
      </c>
      <c r="J97" s="125"/>
      <c r="K97" s="126">
        <f>K22</f>
        <v>50.35</v>
      </c>
      <c r="L97" s="127"/>
      <c r="M97" s="127"/>
      <c r="N97" s="128"/>
      <c r="O97" s="130">
        <f>+'[6]Шуш_3 эт и выше'!O131</f>
        <v>1.24</v>
      </c>
      <c r="P97" s="131"/>
      <c r="Q97" s="131"/>
      <c r="R97" s="131"/>
      <c r="S97" s="132"/>
      <c r="T97" s="126">
        <f>K97*O97</f>
        <v>62.43</v>
      </c>
      <c r="U97" s="127"/>
      <c r="V97" s="127"/>
      <c r="W97" s="127"/>
      <c r="X97" s="128"/>
      <c r="AG97" s="151">
        <f>T97+T98</f>
        <v>267.55</v>
      </c>
      <c r="AI97" s="15"/>
      <c r="AJ97" s="161">
        <v>155.6</v>
      </c>
      <c r="AL97" s="153">
        <f>AG97/AJ97</f>
        <v>1.719</v>
      </c>
    </row>
    <row r="98" spans="1:38" ht="13.5" customHeight="1" hidden="1">
      <c r="A98" s="103"/>
      <c r="B98" s="104"/>
      <c r="C98" s="108"/>
      <c r="D98" s="109"/>
      <c r="E98" s="109"/>
      <c r="F98" s="109"/>
      <c r="G98" s="110"/>
      <c r="H98" s="53" t="s">
        <v>10</v>
      </c>
      <c r="I98" s="124" t="s">
        <v>11</v>
      </c>
      <c r="J98" s="125"/>
      <c r="K98" s="126">
        <f>K23</f>
        <v>2410.37</v>
      </c>
      <c r="L98" s="127"/>
      <c r="M98" s="127"/>
      <c r="N98" s="128"/>
      <c r="O98" s="130">
        <f>O97*O23</f>
        <v>0.0851</v>
      </c>
      <c r="P98" s="131"/>
      <c r="Q98" s="131"/>
      <c r="R98" s="131"/>
      <c r="S98" s="132"/>
      <c r="T98" s="126">
        <f>K98*O98</f>
        <v>205.12</v>
      </c>
      <c r="U98" s="127"/>
      <c r="V98" s="127"/>
      <c r="W98" s="127"/>
      <c r="X98" s="128"/>
      <c r="AG98" s="152"/>
      <c r="AI98" s="15"/>
      <c r="AJ98" s="162"/>
      <c r="AL98" s="154"/>
    </row>
    <row r="99" spans="1:38" ht="12.75" customHeight="1" hidden="1">
      <c r="A99" s="101" t="s">
        <v>7</v>
      </c>
      <c r="B99" s="102"/>
      <c r="C99" s="105" t="s">
        <v>66</v>
      </c>
      <c r="D99" s="106"/>
      <c r="E99" s="106"/>
      <c r="F99" s="106"/>
      <c r="G99" s="107"/>
      <c r="H99" s="53" t="s">
        <v>8</v>
      </c>
      <c r="I99" s="124" t="s">
        <v>9</v>
      </c>
      <c r="J99" s="125"/>
      <c r="K99" s="126">
        <f>K24</f>
        <v>50.35</v>
      </c>
      <c r="L99" s="127"/>
      <c r="M99" s="127"/>
      <c r="N99" s="128"/>
      <c r="O99" s="130">
        <f>+'[6]Шуш_3 эт и выше'!O133</f>
        <v>1.24</v>
      </c>
      <c r="P99" s="131"/>
      <c r="Q99" s="131"/>
      <c r="R99" s="131"/>
      <c r="S99" s="132"/>
      <c r="T99" s="126">
        <f>K99*O99</f>
        <v>62.43</v>
      </c>
      <c r="U99" s="127"/>
      <c r="V99" s="127"/>
      <c r="W99" s="127"/>
      <c r="X99" s="128"/>
      <c r="AG99" s="151">
        <f>T99+T100</f>
        <v>252.13</v>
      </c>
      <c r="AI99" s="15"/>
      <c r="AJ99" s="161">
        <v>155.6</v>
      </c>
      <c r="AL99" s="153">
        <f>AG99/AJ99</f>
        <v>1.62</v>
      </c>
    </row>
    <row r="100" spans="1:38" ht="13.5" customHeight="1" hidden="1">
      <c r="A100" s="103"/>
      <c r="B100" s="104"/>
      <c r="C100" s="108"/>
      <c r="D100" s="109"/>
      <c r="E100" s="109"/>
      <c r="F100" s="109"/>
      <c r="G100" s="110"/>
      <c r="H100" s="53" t="s">
        <v>10</v>
      </c>
      <c r="I100" s="124" t="s">
        <v>11</v>
      </c>
      <c r="J100" s="125"/>
      <c r="K100" s="126">
        <f>K25</f>
        <v>2410.37</v>
      </c>
      <c r="L100" s="127"/>
      <c r="M100" s="127"/>
      <c r="N100" s="128"/>
      <c r="O100" s="130">
        <f>O99*O25</f>
        <v>0.0787</v>
      </c>
      <c r="P100" s="131"/>
      <c r="Q100" s="131"/>
      <c r="R100" s="131"/>
      <c r="S100" s="132"/>
      <c r="T100" s="126">
        <f>K100*O100</f>
        <v>189.7</v>
      </c>
      <c r="U100" s="127"/>
      <c r="V100" s="127"/>
      <c r="W100" s="127"/>
      <c r="X100" s="128"/>
      <c r="AG100" s="152"/>
      <c r="AI100" s="15"/>
      <c r="AJ100" s="162"/>
      <c r="AL100" s="154"/>
    </row>
    <row r="101" spans="4:35" ht="12.75" customHeight="1" hidden="1">
      <c r="D101" s="68"/>
      <c r="E101" s="68"/>
      <c r="F101" s="68"/>
      <c r="G101" s="68"/>
      <c r="H101" s="68"/>
      <c r="I101" s="68"/>
      <c r="J101" s="68"/>
      <c r="AI101" s="15"/>
    </row>
    <row r="102" spans="1:33" s="24" customFormat="1" ht="26.25" customHeight="1">
      <c r="A102" s="115" t="s">
        <v>51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</row>
    <row r="103" spans="1:35" ht="51" customHeight="1" hidden="1">
      <c r="A103" s="119" t="s">
        <v>4</v>
      </c>
      <c r="B103" s="120"/>
      <c r="C103" s="121" t="s">
        <v>26</v>
      </c>
      <c r="D103" s="122"/>
      <c r="E103" s="122"/>
      <c r="F103" s="122"/>
      <c r="G103" s="122"/>
      <c r="H103" s="123"/>
      <c r="I103" s="116" t="s">
        <v>5</v>
      </c>
      <c r="J103" s="118"/>
      <c r="K103" s="116" t="s">
        <v>27</v>
      </c>
      <c r="L103" s="117"/>
      <c r="M103" s="117"/>
      <c r="N103" s="118"/>
      <c r="O103" s="116" t="str">
        <f>+O95</f>
        <v>Норматив
 горячей воды
куб.м. ** Гкал/куб.м</v>
      </c>
      <c r="P103" s="117"/>
      <c r="Q103" s="117"/>
      <c r="R103" s="117"/>
      <c r="S103" s="118"/>
      <c r="T103" s="116" t="s">
        <v>6</v>
      </c>
      <c r="U103" s="117"/>
      <c r="V103" s="117"/>
      <c r="W103" s="117"/>
      <c r="X103" s="118"/>
      <c r="AI103" s="15"/>
    </row>
    <row r="104" spans="1:38" ht="12.75" customHeight="1" hidden="1">
      <c r="A104" s="112">
        <v>1</v>
      </c>
      <c r="B104" s="114"/>
      <c r="C104" s="112">
        <v>2</v>
      </c>
      <c r="D104" s="113"/>
      <c r="E104" s="113"/>
      <c r="F104" s="113"/>
      <c r="G104" s="113"/>
      <c r="H104" s="114"/>
      <c r="I104" s="139">
        <v>3</v>
      </c>
      <c r="J104" s="140"/>
      <c r="K104" s="139">
        <v>4</v>
      </c>
      <c r="L104" s="141"/>
      <c r="M104" s="141"/>
      <c r="N104" s="140"/>
      <c r="O104" s="139">
        <v>5</v>
      </c>
      <c r="P104" s="141"/>
      <c r="Q104" s="141"/>
      <c r="R104" s="141"/>
      <c r="S104" s="140"/>
      <c r="T104" s="139">
        <v>6</v>
      </c>
      <c r="U104" s="141"/>
      <c r="V104" s="141"/>
      <c r="W104" s="141"/>
      <c r="X104" s="140"/>
      <c r="AI104" s="15"/>
      <c r="AJ104" s="14"/>
      <c r="AL104" s="14"/>
    </row>
    <row r="105" spans="1:38" ht="12.75" customHeight="1">
      <c r="A105" s="101" t="s">
        <v>7</v>
      </c>
      <c r="B105" s="102"/>
      <c r="C105" s="105" t="s">
        <v>65</v>
      </c>
      <c r="D105" s="106"/>
      <c r="E105" s="106"/>
      <c r="F105" s="106"/>
      <c r="G105" s="107"/>
      <c r="H105" s="53" t="s">
        <v>8</v>
      </c>
      <c r="I105" s="124" t="s">
        <v>9</v>
      </c>
      <c r="J105" s="125"/>
      <c r="K105" s="126">
        <f>K22</f>
        <v>50.35</v>
      </c>
      <c r="L105" s="127"/>
      <c r="M105" s="127"/>
      <c r="N105" s="128"/>
      <c r="O105" s="126">
        <f>+'[6]Шуш_3 эт и выше'!O145</f>
        <v>0.55</v>
      </c>
      <c r="P105" s="127"/>
      <c r="Q105" s="127"/>
      <c r="R105" s="127"/>
      <c r="S105" s="128"/>
      <c r="T105" s="126">
        <f>K105*O105</f>
        <v>27.69</v>
      </c>
      <c r="U105" s="127"/>
      <c r="V105" s="127"/>
      <c r="W105" s="127"/>
      <c r="X105" s="128"/>
      <c r="AG105" s="151">
        <f>T105+T106</f>
        <v>118.56</v>
      </c>
      <c r="AI105" s="15"/>
      <c r="AJ105" s="161">
        <v>155.6</v>
      </c>
      <c r="AL105" s="153">
        <f>AG105/AJ105</f>
        <v>0.762</v>
      </c>
    </row>
    <row r="106" spans="1:38" ht="12.75" customHeight="1">
      <c r="A106" s="103"/>
      <c r="B106" s="104"/>
      <c r="C106" s="108"/>
      <c r="D106" s="109"/>
      <c r="E106" s="109"/>
      <c r="F106" s="109"/>
      <c r="G106" s="110"/>
      <c r="H106" s="53" t="s">
        <v>10</v>
      </c>
      <c r="I106" s="124" t="s">
        <v>11</v>
      </c>
      <c r="J106" s="125"/>
      <c r="K106" s="126">
        <f>K23</f>
        <v>2410.37</v>
      </c>
      <c r="L106" s="127"/>
      <c r="M106" s="127"/>
      <c r="N106" s="128"/>
      <c r="O106" s="130">
        <f>O105*O23</f>
        <v>0.0377</v>
      </c>
      <c r="P106" s="131"/>
      <c r="Q106" s="131"/>
      <c r="R106" s="131"/>
      <c r="S106" s="132"/>
      <c r="T106" s="126">
        <f>K106*O106</f>
        <v>90.87</v>
      </c>
      <c r="U106" s="127"/>
      <c r="V106" s="127"/>
      <c r="W106" s="127"/>
      <c r="X106" s="128"/>
      <c r="AG106" s="152"/>
      <c r="AI106" s="15"/>
      <c r="AJ106" s="162"/>
      <c r="AL106" s="154"/>
    </row>
    <row r="107" spans="1:38" ht="12.75" customHeight="1">
      <c r="A107" s="101" t="s">
        <v>7</v>
      </c>
      <c r="B107" s="102"/>
      <c r="C107" s="105" t="s">
        <v>66</v>
      </c>
      <c r="D107" s="106"/>
      <c r="E107" s="106"/>
      <c r="F107" s="106"/>
      <c r="G107" s="107"/>
      <c r="H107" s="53" t="s">
        <v>8</v>
      </c>
      <c r="I107" s="124" t="s">
        <v>9</v>
      </c>
      <c r="J107" s="125"/>
      <c r="K107" s="126">
        <f>K24</f>
        <v>50.35</v>
      </c>
      <c r="L107" s="127"/>
      <c r="M107" s="127"/>
      <c r="N107" s="128"/>
      <c r="O107" s="126">
        <f>+'[6]Шуш_3 эт и выше'!O147</f>
        <v>0.55</v>
      </c>
      <c r="P107" s="127"/>
      <c r="Q107" s="127"/>
      <c r="R107" s="127"/>
      <c r="S107" s="128"/>
      <c r="T107" s="126">
        <f>K107*O107</f>
        <v>27.69</v>
      </c>
      <c r="U107" s="127"/>
      <c r="V107" s="127"/>
      <c r="W107" s="127"/>
      <c r="X107" s="128"/>
      <c r="AG107" s="151">
        <f>T107+T108</f>
        <v>111.81</v>
      </c>
      <c r="AI107" s="15"/>
      <c r="AJ107" s="161">
        <v>155.6</v>
      </c>
      <c r="AL107" s="153">
        <f>AG107/AJ107</f>
        <v>0.719</v>
      </c>
    </row>
    <row r="108" spans="1:38" ht="12.75" customHeight="1">
      <c r="A108" s="103"/>
      <c r="B108" s="104"/>
      <c r="C108" s="108"/>
      <c r="D108" s="109"/>
      <c r="E108" s="109"/>
      <c r="F108" s="109"/>
      <c r="G108" s="110"/>
      <c r="H108" s="53" t="s">
        <v>10</v>
      </c>
      <c r="I108" s="124" t="s">
        <v>11</v>
      </c>
      <c r="J108" s="125"/>
      <c r="K108" s="126">
        <f>K25</f>
        <v>2410.37</v>
      </c>
      <c r="L108" s="127"/>
      <c r="M108" s="127"/>
      <c r="N108" s="128"/>
      <c r="O108" s="130">
        <f>O107*O25</f>
        <v>0.0349</v>
      </c>
      <c r="P108" s="131"/>
      <c r="Q108" s="131"/>
      <c r="R108" s="131"/>
      <c r="S108" s="132"/>
      <c r="T108" s="126">
        <f>K108*O108</f>
        <v>84.12</v>
      </c>
      <c r="U108" s="127"/>
      <c r="V108" s="127"/>
      <c r="W108" s="127"/>
      <c r="X108" s="128"/>
      <c r="AG108" s="152"/>
      <c r="AI108" s="15"/>
      <c r="AJ108" s="162"/>
      <c r="AL108" s="154"/>
    </row>
    <row r="109" spans="4:35" ht="12.75" customHeight="1" hidden="1">
      <c r="D109" s="68"/>
      <c r="E109" s="68"/>
      <c r="F109" s="68"/>
      <c r="G109" s="68"/>
      <c r="H109" s="68"/>
      <c r="I109" s="68"/>
      <c r="J109" s="68"/>
      <c r="AI109" s="15"/>
    </row>
    <row r="110" spans="1:33" s="24" customFormat="1" ht="29.25" customHeight="1">
      <c r="A110" s="115" t="s">
        <v>52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</row>
    <row r="111" spans="1:35" ht="51" customHeight="1" hidden="1">
      <c r="A111" s="119" t="s">
        <v>4</v>
      </c>
      <c r="B111" s="120"/>
      <c r="C111" s="121" t="s">
        <v>26</v>
      </c>
      <c r="D111" s="122"/>
      <c r="E111" s="122"/>
      <c r="F111" s="122"/>
      <c r="G111" s="122"/>
      <c r="H111" s="123"/>
      <c r="I111" s="116" t="s">
        <v>5</v>
      </c>
      <c r="J111" s="118"/>
      <c r="K111" s="116" t="s">
        <v>27</v>
      </c>
      <c r="L111" s="117"/>
      <c r="M111" s="117"/>
      <c r="N111" s="118"/>
      <c r="O111" s="116" t="str">
        <f>+O103</f>
        <v>Норматив
 горячей воды
куб.м. ** Гкал/куб.м</v>
      </c>
      <c r="P111" s="117"/>
      <c r="Q111" s="117"/>
      <c r="R111" s="117"/>
      <c r="S111" s="118"/>
      <c r="T111" s="116" t="s">
        <v>6</v>
      </c>
      <c r="U111" s="117"/>
      <c r="V111" s="117"/>
      <c r="W111" s="117"/>
      <c r="X111" s="118"/>
      <c r="AI111" s="15"/>
    </row>
    <row r="112" spans="1:38" ht="12.75" customHeight="1" hidden="1">
      <c r="A112" s="112">
        <v>1</v>
      </c>
      <c r="B112" s="114"/>
      <c r="C112" s="112">
        <v>2</v>
      </c>
      <c r="D112" s="113"/>
      <c r="E112" s="113"/>
      <c r="F112" s="113"/>
      <c r="G112" s="113"/>
      <c r="H112" s="114"/>
      <c r="I112" s="139">
        <v>3</v>
      </c>
      <c r="J112" s="140"/>
      <c r="K112" s="139">
        <v>4</v>
      </c>
      <c r="L112" s="141"/>
      <c r="M112" s="141"/>
      <c r="N112" s="140"/>
      <c r="O112" s="139">
        <v>5</v>
      </c>
      <c r="P112" s="141"/>
      <c r="Q112" s="141"/>
      <c r="R112" s="141"/>
      <c r="S112" s="140"/>
      <c r="T112" s="139" t="s">
        <v>62</v>
      </c>
      <c r="U112" s="141"/>
      <c r="V112" s="141"/>
      <c r="W112" s="141"/>
      <c r="X112" s="140"/>
      <c r="AI112" s="15"/>
      <c r="AJ112" s="14"/>
      <c r="AL112" s="14"/>
    </row>
    <row r="113" spans="1:38" ht="12.75" customHeight="1">
      <c r="A113" s="101" t="s">
        <v>7</v>
      </c>
      <c r="B113" s="102"/>
      <c r="C113" s="105" t="s">
        <v>65</v>
      </c>
      <c r="D113" s="106"/>
      <c r="E113" s="106"/>
      <c r="F113" s="106"/>
      <c r="G113" s="107"/>
      <c r="H113" s="53" t="s">
        <v>8</v>
      </c>
      <c r="I113" s="124" t="s">
        <v>9</v>
      </c>
      <c r="J113" s="125"/>
      <c r="K113" s="126">
        <f>K22</f>
        <v>50.35</v>
      </c>
      <c r="L113" s="127"/>
      <c r="M113" s="127"/>
      <c r="N113" s="128"/>
      <c r="O113" s="126">
        <f>+'[6]Шуш_3 эт и выше'!O159</f>
        <v>1.91</v>
      </c>
      <c r="P113" s="127"/>
      <c r="Q113" s="127"/>
      <c r="R113" s="127"/>
      <c r="S113" s="128"/>
      <c r="T113" s="126">
        <f>K113*O113</f>
        <v>96.17</v>
      </c>
      <c r="U113" s="127"/>
      <c r="V113" s="127"/>
      <c r="W113" s="127"/>
      <c r="X113" s="128"/>
      <c r="AG113" s="151">
        <f>T113+T114</f>
        <v>411.93</v>
      </c>
      <c r="AI113" s="15"/>
      <c r="AJ113" s="161">
        <v>375.04</v>
      </c>
      <c r="AL113" s="153">
        <f>AG113/AJ113</f>
        <v>1.098</v>
      </c>
    </row>
    <row r="114" spans="1:38" ht="12.75" customHeight="1">
      <c r="A114" s="103"/>
      <c r="B114" s="104"/>
      <c r="C114" s="108"/>
      <c r="D114" s="109"/>
      <c r="E114" s="109"/>
      <c r="F114" s="109"/>
      <c r="G114" s="110"/>
      <c r="H114" s="53" t="s">
        <v>10</v>
      </c>
      <c r="I114" s="124" t="s">
        <v>11</v>
      </c>
      <c r="J114" s="125"/>
      <c r="K114" s="126">
        <f>K23</f>
        <v>2410.37</v>
      </c>
      <c r="L114" s="127"/>
      <c r="M114" s="127"/>
      <c r="N114" s="128"/>
      <c r="O114" s="130">
        <f>O113*O23</f>
        <v>0.131</v>
      </c>
      <c r="P114" s="131"/>
      <c r="Q114" s="131"/>
      <c r="R114" s="131"/>
      <c r="S114" s="132"/>
      <c r="T114" s="126">
        <f>K114*O114</f>
        <v>315.76</v>
      </c>
      <c r="U114" s="127"/>
      <c r="V114" s="127"/>
      <c r="W114" s="127"/>
      <c r="X114" s="128"/>
      <c r="AG114" s="152"/>
      <c r="AI114" s="15"/>
      <c r="AJ114" s="162"/>
      <c r="AL114" s="154"/>
    </row>
    <row r="115" spans="1:38" ht="12.75" customHeight="1">
      <c r="A115" s="101" t="s">
        <v>7</v>
      </c>
      <c r="B115" s="102"/>
      <c r="C115" s="105" t="s">
        <v>66</v>
      </c>
      <c r="D115" s="106"/>
      <c r="E115" s="106"/>
      <c r="F115" s="106"/>
      <c r="G115" s="107"/>
      <c r="H115" s="53" t="s">
        <v>8</v>
      </c>
      <c r="I115" s="124" t="s">
        <v>9</v>
      </c>
      <c r="J115" s="125"/>
      <c r="K115" s="126">
        <f>K24</f>
        <v>50.35</v>
      </c>
      <c r="L115" s="127"/>
      <c r="M115" s="127"/>
      <c r="N115" s="128"/>
      <c r="O115" s="126">
        <f>+'[6]Шуш_3 эт и выше'!O161</f>
        <v>1.91</v>
      </c>
      <c r="P115" s="127"/>
      <c r="Q115" s="127"/>
      <c r="R115" s="127"/>
      <c r="S115" s="128"/>
      <c r="T115" s="126">
        <f>K115*O115</f>
        <v>96.17</v>
      </c>
      <c r="U115" s="127"/>
      <c r="V115" s="127"/>
      <c r="W115" s="127"/>
      <c r="X115" s="128"/>
      <c r="AG115" s="151">
        <f>T115+T116</f>
        <v>388.55</v>
      </c>
      <c r="AI115" s="15"/>
      <c r="AJ115" s="161">
        <v>375.04</v>
      </c>
      <c r="AL115" s="153">
        <f>AG115/AJ115</f>
        <v>1.036</v>
      </c>
    </row>
    <row r="116" spans="1:38" ht="12.75" customHeight="1">
      <c r="A116" s="103"/>
      <c r="B116" s="104"/>
      <c r="C116" s="108"/>
      <c r="D116" s="109"/>
      <c r="E116" s="109"/>
      <c r="F116" s="109"/>
      <c r="G116" s="110"/>
      <c r="H116" s="53" t="s">
        <v>10</v>
      </c>
      <c r="I116" s="124" t="s">
        <v>11</v>
      </c>
      <c r="J116" s="125"/>
      <c r="K116" s="126">
        <f>K25</f>
        <v>2410.37</v>
      </c>
      <c r="L116" s="127"/>
      <c r="M116" s="127"/>
      <c r="N116" s="128"/>
      <c r="O116" s="130">
        <f>O115*O25</f>
        <v>0.1213</v>
      </c>
      <c r="P116" s="131"/>
      <c r="Q116" s="131"/>
      <c r="R116" s="131"/>
      <c r="S116" s="132"/>
      <c r="T116" s="126">
        <f>K116*O116</f>
        <v>292.38</v>
      </c>
      <c r="U116" s="127"/>
      <c r="V116" s="127"/>
      <c r="W116" s="127"/>
      <c r="X116" s="128"/>
      <c r="AG116" s="152"/>
      <c r="AI116" s="15"/>
      <c r="AJ116" s="162"/>
      <c r="AL116" s="154"/>
    </row>
    <row r="117" spans="4:35" ht="12.75" customHeight="1" hidden="1">
      <c r="D117" s="68"/>
      <c r="E117" s="68"/>
      <c r="F117" s="68"/>
      <c r="G117" s="68"/>
      <c r="H117" s="68"/>
      <c r="I117" s="68"/>
      <c r="J117" s="68"/>
      <c r="AI117" s="15"/>
    </row>
    <row r="118" spans="4:35" ht="7.5" customHeight="1">
      <c r="D118" s="68"/>
      <c r="E118" s="68"/>
      <c r="F118" s="68"/>
      <c r="G118" s="68"/>
      <c r="H118" s="68"/>
      <c r="I118" s="68"/>
      <c r="J118" s="68"/>
      <c r="AI118" s="15"/>
    </row>
    <row r="119" spans="1:35" s="5" customFormat="1" ht="15">
      <c r="A119" s="129" t="s">
        <v>76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54"/>
      <c r="AG119" s="54"/>
      <c r="AH119"/>
      <c r="AI119" s="20"/>
    </row>
    <row r="120" spans="1:35" ht="12" customHeight="1">
      <c r="A120" s="112" t="s">
        <v>113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4"/>
      <c r="AI120" s="15"/>
    </row>
    <row r="121" spans="1:35" s="5" customFormat="1" ht="38.25" customHeight="1">
      <c r="A121" s="115" t="s">
        <v>115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54"/>
      <c r="AG121" s="54"/>
      <c r="AH121"/>
      <c r="AI121" s="20"/>
    </row>
    <row r="122" spans="1:35" ht="51" customHeight="1">
      <c r="A122" s="119" t="s">
        <v>4</v>
      </c>
      <c r="B122" s="120"/>
      <c r="C122" s="121" t="s">
        <v>26</v>
      </c>
      <c r="D122" s="122"/>
      <c r="E122" s="122"/>
      <c r="F122" s="122"/>
      <c r="G122" s="122"/>
      <c r="H122" s="123"/>
      <c r="I122" s="116" t="s">
        <v>5</v>
      </c>
      <c r="J122" s="118"/>
      <c r="K122" s="116" t="s">
        <v>27</v>
      </c>
      <c r="L122" s="117"/>
      <c r="M122" s="117"/>
      <c r="N122" s="118"/>
      <c r="O122" s="116" t="s">
        <v>43</v>
      </c>
      <c r="P122" s="117"/>
      <c r="Q122" s="117"/>
      <c r="R122" s="117"/>
      <c r="S122" s="118"/>
      <c r="T122" s="116" t="s">
        <v>6</v>
      </c>
      <c r="U122" s="117"/>
      <c r="V122" s="117"/>
      <c r="W122" s="117"/>
      <c r="X122" s="118"/>
      <c r="AI122" s="15"/>
    </row>
    <row r="123" spans="1:38" ht="12.75" customHeight="1">
      <c r="A123" s="112">
        <v>1</v>
      </c>
      <c r="B123" s="114"/>
      <c r="C123" s="112">
        <v>2</v>
      </c>
      <c r="D123" s="113"/>
      <c r="E123" s="113"/>
      <c r="F123" s="113"/>
      <c r="G123" s="113"/>
      <c r="H123" s="114"/>
      <c r="I123" s="139">
        <v>3</v>
      </c>
      <c r="J123" s="140"/>
      <c r="K123" s="139">
        <v>4</v>
      </c>
      <c r="L123" s="141"/>
      <c r="M123" s="141"/>
      <c r="N123" s="140"/>
      <c r="O123" s="139">
        <v>5</v>
      </c>
      <c r="P123" s="141"/>
      <c r="Q123" s="141"/>
      <c r="R123" s="141"/>
      <c r="S123" s="140"/>
      <c r="T123" s="139" t="s">
        <v>62</v>
      </c>
      <c r="U123" s="141"/>
      <c r="V123" s="141"/>
      <c r="W123" s="141"/>
      <c r="X123" s="140"/>
      <c r="AG123" s="14" t="s">
        <v>31</v>
      </c>
      <c r="AI123" s="15"/>
      <c r="AJ123" s="14" t="s">
        <v>31</v>
      </c>
      <c r="AL123" s="14" t="s">
        <v>30</v>
      </c>
    </row>
    <row r="124" spans="1:38" ht="12.75" customHeight="1">
      <c r="A124" s="101" t="s">
        <v>7</v>
      </c>
      <c r="B124" s="102"/>
      <c r="C124" s="105" t="s">
        <v>65</v>
      </c>
      <c r="D124" s="106"/>
      <c r="E124" s="106"/>
      <c r="F124" s="106"/>
      <c r="G124" s="107"/>
      <c r="H124" s="53" t="s">
        <v>8</v>
      </c>
      <c r="I124" s="124" t="s">
        <v>9</v>
      </c>
      <c r="J124" s="125"/>
      <c r="K124" s="126">
        <f>+K33</f>
        <v>18.72</v>
      </c>
      <c r="L124" s="127"/>
      <c r="M124" s="127"/>
      <c r="N124" s="128"/>
      <c r="O124" s="163">
        <f>+$O$33*2</f>
        <v>6.48</v>
      </c>
      <c r="P124" s="163"/>
      <c r="Q124" s="163"/>
      <c r="R124" s="163"/>
      <c r="S124" s="163"/>
      <c r="T124" s="126">
        <f>K124*O124</f>
        <v>121.31</v>
      </c>
      <c r="U124" s="127"/>
      <c r="V124" s="127"/>
      <c r="W124" s="127"/>
      <c r="X124" s="128"/>
      <c r="AG124" s="151">
        <f>T124+T125</f>
        <v>1153.67</v>
      </c>
      <c r="AI124" s="15"/>
      <c r="AJ124" s="161">
        <v>844.99</v>
      </c>
      <c r="AL124" s="153">
        <f>AG124/AJ124</f>
        <v>1.365</v>
      </c>
    </row>
    <row r="125" spans="1:38" ht="12.75" customHeight="1">
      <c r="A125" s="103"/>
      <c r="B125" s="104"/>
      <c r="C125" s="108"/>
      <c r="D125" s="109"/>
      <c r="E125" s="109"/>
      <c r="F125" s="109"/>
      <c r="G125" s="110"/>
      <c r="H125" s="53" t="s">
        <v>10</v>
      </c>
      <c r="I125" s="124" t="s">
        <v>11</v>
      </c>
      <c r="J125" s="125"/>
      <c r="K125" s="126">
        <f>+K34</f>
        <v>2410.37</v>
      </c>
      <c r="L125" s="127"/>
      <c r="M125" s="127"/>
      <c r="N125" s="128"/>
      <c r="O125" s="130">
        <f>+O124*$O$18</f>
        <v>0.4283</v>
      </c>
      <c r="P125" s="131"/>
      <c r="Q125" s="131"/>
      <c r="R125" s="131"/>
      <c r="S125" s="132"/>
      <c r="T125" s="126">
        <f>K125*O125</f>
        <v>1032.36</v>
      </c>
      <c r="U125" s="127"/>
      <c r="V125" s="127"/>
      <c r="W125" s="127"/>
      <c r="X125" s="128"/>
      <c r="AG125" s="152"/>
      <c r="AI125" s="15"/>
      <c r="AJ125" s="162"/>
      <c r="AL125" s="154"/>
    </row>
    <row r="126" spans="1:38" ht="12.75" customHeight="1">
      <c r="A126" s="101" t="s">
        <v>7</v>
      </c>
      <c r="B126" s="102"/>
      <c r="C126" s="105" t="s">
        <v>66</v>
      </c>
      <c r="D126" s="106"/>
      <c r="E126" s="106"/>
      <c r="F126" s="106"/>
      <c r="G126" s="107"/>
      <c r="H126" s="53" t="s">
        <v>8</v>
      </c>
      <c r="I126" s="124" t="s">
        <v>9</v>
      </c>
      <c r="J126" s="125"/>
      <c r="K126" s="126">
        <f>+K35</f>
        <v>18.72</v>
      </c>
      <c r="L126" s="127"/>
      <c r="M126" s="127"/>
      <c r="N126" s="128"/>
      <c r="O126" s="126">
        <f>+O124</f>
        <v>6.48</v>
      </c>
      <c r="P126" s="127"/>
      <c r="Q126" s="127"/>
      <c r="R126" s="127"/>
      <c r="S126" s="128"/>
      <c r="T126" s="126">
        <f>K126*O126</f>
        <v>121.31</v>
      </c>
      <c r="U126" s="127"/>
      <c r="V126" s="127"/>
      <c r="W126" s="127"/>
      <c r="X126" s="128"/>
      <c r="AG126" s="151">
        <f>T126+T127</f>
        <v>1074.13</v>
      </c>
      <c r="AI126" s="15"/>
      <c r="AJ126" s="161">
        <v>844.99</v>
      </c>
      <c r="AL126" s="153">
        <f>AG126/AJ126</f>
        <v>1.271</v>
      </c>
    </row>
    <row r="127" spans="1:38" ht="12.75" customHeight="1">
      <c r="A127" s="103"/>
      <c r="B127" s="104"/>
      <c r="C127" s="108"/>
      <c r="D127" s="109"/>
      <c r="E127" s="109"/>
      <c r="F127" s="109"/>
      <c r="G127" s="110"/>
      <c r="H127" s="53" t="s">
        <v>10</v>
      </c>
      <c r="I127" s="124" t="s">
        <v>11</v>
      </c>
      <c r="J127" s="125"/>
      <c r="K127" s="126">
        <f>+K36</f>
        <v>2410.37</v>
      </c>
      <c r="L127" s="127"/>
      <c r="M127" s="127"/>
      <c r="N127" s="128"/>
      <c r="O127" s="130">
        <f>+O126*$O$20</f>
        <v>0.3953</v>
      </c>
      <c r="P127" s="131"/>
      <c r="Q127" s="131"/>
      <c r="R127" s="131"/>
      <c r="S127" s="132"/>
      <c r="T127" s="126">
        <f>K127*O127</f>
        <v>952.82</v>
      </c>
      <c r="U127" s="127"/>
      <c r="V127" s="127"/>
      <c r="W127" s="127"/>
      <c r="X127" s="128"/>
      <c r="AG127" s="152"/>
      <c r="AI127" s="15"/>
      <c r="AJ127" s="162"/>
      <c r="AL127" s="154"/>
    </row>
    <row r="128" spans="1:34" s="5" customFormat="1" ht="15">
      <c r="A128" s="112" t="s">
        <v>114</v>
      </c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4"/>
      <c r="Y128" s="97"/>
      <c r="Z128" s="97"/>
      <c r="AA128" s="97"/>
      <c r="AB128" s="97"/>
      <c r="AC128" s="97"/>
      <c r="AD128" s="97"/>
      <c r="AE128" s="97"/>
      <c r="AF128" s="54"/>
      <c r="AG128" s="54"/>
      <c r="AH128"/>
    </row>
    <row r="129" spans="1:33" s="24" customFormat="1" ht="39" customHeight="1">
      <c r="A129" s="115" t="s">
        <v>44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23"/>
      <c r="AG129" s="23"/>
    </row>
    <row r="130" spans="1:35" ht="51" customHeight="1" hidden="1">
      <c r="A130" s="119" t="s">
        <v>4</v>
      </c>
      <c r="B130" s="120"/>
      <c r="C130" s="121" t="s">
        <v>26</v>
      </c>
      <c r="D130" s="122"/>
      <c r="E130" s="122"/>
      <c r="F130" s="122"/>
      <c r="G130" s="122"/>
      <c r="H130" s="123"/>
      <c r="I130" s="116" t="s">
        <v>5</v>
      </c>
      <c r="J130" s="118"/>
      <c r="K130" s="116" t="s">
        <v>27</v>
      </c>
      <c r="L130" s="117"/>
      <c r="M130" s="117"/>
      <c r="N130" s="118"/>
      <c r="O130" s="116" t="s">
        <v>77</v>
      </c>
      <c r="P130" s="117"/>
      <c r="Q130" s="117"/>
      <c r="R130" s="117"/>
      <c r="S130" s="118"/>
      <c r="T130" s="116" t="s">
        <v>6</v>
      </c>
      <c r="U130" s="117"/>
      <c r="V130" s="117"/>
      <c r="W130" s="117"/>
      <c r="X130" s="118"/>
      <c r="AI130" s="15"/>
    </row>
    <row r="131" spans="1:38" ht="12.75" customHeight="1" hidden="1">
      <c r="A131" s="112">
        <v>1</v>
      </c>
      <c r="B131" s="114"/>
      <c r="C131" s="112">
        <v>2</v>
      </c>
      <c r="D131" s="113"/>
      <c r="E131" s="113"/>
      <c r="F131" s="113"/>
      <c r="G131" s="113"/>
      <c r="H131" s="114"/>
      <c r="I131" s="139">
        <v>3</v>
      </c>
      <c r="J131" s="140"/>
      <c r="K131" s="139">
        <v>4</v>
      </c>
      <c r="L131" s="141"/>
      <c r="M131" s="141"/>
      <c r="N131" s="140"/>
      <c r="O131" s="139">
        <v>5</v>
      </c>
      <c r="P131" s="141"/>
      <c r="Q131" s="141"/>
      <c r="R131" s="141"/>
      <c r="S131" s="140"/>
      <c r="T131" s="139" t="s">
        <v>62</v>
      </c>
      <c r="U131" s="141"/>
      <c r="V131" s="141"/>
      <c r="W131" s="141"/>
      <c r="X131" s="140"/>
      <c r="AI131" s="15"/>
      <c r="AJ131" s="14"/>
      <c r="AL131" s="14"/>
    </row>
    <row r="132" spans="1:38" ht="12.75" customHeight="1">
      <c r="A132" s="101" t="s">
        <v>7</v>
      </c>
      <c r="B132" s="102"/>
      <c r="C132" s="105" t="s">
        <v>65</v>
      </c>
      <c r="D132" s="106"/>
      <c r="E132" s="106"/>
      <c r="F132" s="106"/>
      <c r="G132" s="107"/>
      <c r="H132" s="53" t="s">
        <v>8</v>
      </c>
      <c r="I132" s="124" t="s">
        <v>9</v>
      </c>
      <c r="J132" s="125"/>
      <c r="K132" s="126">
        <f>+K49</f>
        <v>50.35</v>
      </c>
      <c r="L132" s="127"/>
      <c r="M132" s="127"/>
      <c r="N132" s="128"/>
      <c r="O132" s="126">
        <f>+O49*2</f>
        <v>6.48</v>
      </c>
      <c r="P132" s="127"/>
      <c r="Q132" s="127"/>
      <c r="R132" s="127"/>
      <c r="S132" s="128"/>
      <c r="T132" s="126">
        <f>K132*O132</f>
        <v>326.27</v>
      </c>
      <c r="U132" s="127"/>
      <c r="V132" s="127"/>
      <c r="W132" s="127"/>
      <c r="X132" s="128"/>
      <c r="AG132" s="151">
        <f>T132+T133</f>
        <v>1397.68</v>
      </c>
      <c r="AI132" s="15"/>
      <c r="AJ132" s="161">
        <v>844.99</v>
      </c>
      <c r="AL132" s="153">
        <f>AG132/AJ132</f>
        <v>1.654</v>
      </c>
    </row>
    <row r="133" spans="1:38" ht="12.75" customHeight="1">
      <c r="A133" s="103"/>
      <c r="B133" s="104"/>
      <c r="C133" s="108"/>
      <c r="D133" s="109"/>
      <c r="E133" s="109"/>
      <c r="F133" s="109"/>
      <c r="G133" s="110"/>
      <c r="H133" s="53" t="s">
        <v>10</v>
      </c>
      <c r="I133" s="124" t="s">
        <v>11</v>
      </c>
      <c r="J133" s="125"/>
      <c r="K133" s="126">
        <f>+K50</f>
        <v>2410.37</v>
      </c>
      <c r="L133" s="127"/>
      <c r="M133" s="127"/>
      <c r="N133" s="128"/>
      <c r="O133" s="130">
        <f>O132*O$23</f>
        <v>0.4445</v>
      </c>
      <c r="P133" s="131"/>
      <c r="Q133" s="131"/>
      <c r="R133" s="131"/>
      <c r="S133" s="132"/>
      <c r="T133" s="126">
        <f>K133*O133</f>
        <v>1071.41</v>
      </c>
      <c r="U133" s="127"/>
      <c r="V133" s="127"/>
      <c r="W133" s="127"/>
      <c r="X133" s="128"/>
      <c r="AG133" s="152"/>
      <c r="AI133" s="15"/>
      <c r="AJ133" s="162"/>
      <c r="AL133" s="154"/>
    </row>
    <row r="134" spans="1:38" ht="12.75" customHeight="1">
      <c r="A134" s="101" t="s">
        <v>7</v>
      </c>
      <c r="B134" s="102"/>
      <c r="C134" s="105" t="s">
        <v>66</v>
      </c>
      <c r="D134" s="106"/>
      <c r="E134" s="106"/>
      <c r="F134" s="106"/>
      <c r="G134" s="107"/>
      <c r="H134" s="53" t="s">
        <v>8</v>
      </c>
      <c r="I134" s="124" t="s">
        <v>9</v>
      </c>
      <c r="J134" s="125"/>
      <c r="K134" s="126">
        <f>+K132</f>
        <v>50.35</v>
      </c>
      <c r="L134" s="127"/>
      <c r="M134" s="127"/>
      <c r="N134" s="128"/>
      <c r="O134" s="126">
        <f>+O132</f>
        <v>6.48</v>
      </c>
      <c r="P134" s="127"/>
      <c r="Q134" s="127"/>
      <c r="R134" s="127"/>
      <c r="S134" s="128"/>
      <c r="T134" s="126">
        <f>K134*O134</f>
        <v>326.27</v>
      </c>
      <c r="U134" s="127"/>
      <c r="V134" s="127"/>
      <c r="W134" s="127"/>
      <c r="X134" s="128"/>
      <c r="AG134" s="151">
        <f>T134+T135</f>
        <v>1318.14</v>
      </c>
      <c r="AI134" s="15"/>
      <c r="AJ134" s="161">
        <v>844.99</v>
      </c>
      <c r="AL134" s="153">
        <f>AG134/AJ134</f>
        <v>1.56</v>
      </c>
    </row>
    <row r="135" spans="1:38" ht="12.75" customHeight="1">
      <c r="A135" s="103"/>
      <c r="B135" s="104"/>
      <c r="C135" s="108"/>
      <c r="D135" s="109"/>
      <c r="E135" s="109"/>
      <c r="F135" s="109"/>
      <c r="G135" s="110"/>
      <c r="H135" s="53" t="s">
        <v>10</v>
      </c>
      <c r="I135" s="124" t="s">
        <v>11</v>
      </c>
      <c r="J135" s="125"/>
      <c r="K135" s="126">
        <f>+K133</f>
        <v>2410.37</v>
      </c>
      <c r="L135" s="127"/>
      <c r="M135" s="127"/>
      <c r="N135" s="128"/>
      <c r="O135" s="130">
        <f>O134*O$25</f>
        <v>0.4115</v>
      </c>
      <c r="P135" s="131"/>
      <c r="Q135" s="131"/>
      <c r="R135" s="131"/>
      <c r="S135" s="132"/>
      <c r="T135" s="126">
        <f>K135*O135</f>
        <v>991.87</v>
      </c>
      <c r="U135" s="127"/>
      <c r="V135" s="127"/>
      <c r="W135" s="127"/>
      <c r="X135" s="128"/>
      <c r="AG135" s="152"/>
      <c r="AI135" s="15"/>
      <c r="AJ135" s="162"/>
      <c r="AL135" s="154"/>
    </row>
    <row r="136" spans="1:33" s="24" customFormat="1" ht="30" customHeight="1">
      <c r="A136" s="115" t="s">
        <v>46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</row>
    <row r="137" spans="1:38" ht="12.75" customHeight="1">
      <c r="A137" s="101" t="s">
        <v>7</v>
      </c>
      <c r="B137" s="102"/>
      <c r="C137" s="105" t="s">
        <v>65</v>
      </c>
      <c r="D137" s="106"/>
      <c r="E137" s="106"/>
      <c r="F137" s="106"/>
      <c r="G137" s="107"/>
      <c r="H137" s="53" t="s">
        <v>8</v>
      </c>
      <c r="I137" s="124" t="s">
        <v>9</v>
      </c>
      <c r="J137" s="125"/>
      <c r="K137" s="126">
        <f>+K132</f>
        <v>50.35</v>
      </c>
      <c r="L137" s="127"/>
      <c r="M137" s="127"/>
      <c r="N137" s="128"/>
      <c r="O137" s="126">
        <f>+O65*2</f>
        <v>5.26</v>
      </c>
      <c r="P137" s="127"/>
      <c r="Q137" s="127"/>
      <c r="R137" s="127"/>
      <c r="S137" s="128"/>
      <c r="T137" s="126">
        <f>K137*O137</f>
        <v>264.84</v>
      </c>
      <c r="U137" s="127"/>
      <c r="V137" s="127"/>
      <c r="W137" s="127"/>
      <c r="X137" s="128"/>
      <c r="AG137" s="151">
        <f>T137+T138</f>
        <v>1134.5</v>
      </c>
      <c r="AI137" s="15"/>
      <c r="AJ137" s="161">
        <v>844.99</v>
      </c>
      <c r="AL137" s="153">
        <f>AG137/AJ137</f>
        <v>1.343</v>
      </c>
    </row>
    <row r="138" spans="1:38" ht="12.75" customHeight="1">
      <c r="A138" s="103"/>
      <c r="B138" s="104"/>
      <c r="C138" s="108"/>
      <c r="D138" s="109"/>
      <c r="E138" s="109"/>
      <c r="F138" s="109"/>
      <c r="G138" s="110"/>
      <c r="H138" s="53" t="s">
        <v>10</v>
      </c>
      <c r="I138" s="124" t="s">
        <v>11</v>
      </c>
      <c r="J138" s="125"/>
      <c r="K138" s="126">
        <f>+K133</f>
        <v>2410.37</v>
      </c>
      <c r="L138" s="127"/>
      <c r="M138" s="127"/>
      <c r="N138" s="128"/>
      <c r="O138" s="130">
        <f>O137*O$23</f>
        <v>0.3608</v>
      </c>
      <c r="P138" s="131"/>
      <c r="Q138" s="131"/>
      <c r="R138" s="131"/>
      <c r="S138" s="132"/>
      <c r="T138" s="126">
        <f>K138*O138</f>
        <v>869.66</v>
      </c>
      <c r="U138" s="127"/>
      <c r="V138" s="127"/>
      <c r="W138" s="127"/>
      <c r="X138" s="128"/>
      <c r="AG138" s="152"/>
      <c r="AI138" s="15"/>
      <c r="AJ138" s="162"/>
      <c r="AL138" s="154"/>
    </row>
    <row r="139" spans="1:38" ht="12.75" customHeight="1">
      <c r="A139" s="101" t="s">
        <v>7</v>
      </c>
      <c r="B139" s="102"/>
      <c r="C139" s="105" t="s">
        <v>66</v>
      </c>
      <c r="D139" s="106"/>
      <c r="E139" s="106"/>
      <c r="F139" s="106"/>
      <c r="G139" s="107"/>
      <c r="H139" s="53" t="s">
        <v>8</v>
      </c>
      <c r="I139" s="124" t="s">
        <v>9</v>
      </c>
      <c r="J139" s="125"/>
      <c r="K139" s="126">
        <f>+K134</f>
        <v>50.35</v>
      </c>
      <c r="L139" s="127"/>
      <c r="M139" s="127"/>
      <c r="N139" s="128"/>
      <c r="O139" s="126">
        <f>+O137</f>
        <v>5.26</v>
      </c>
      <c r="P139" s="127"/>
      <c r="Q139" s="127"/>
      <c r="R139" s="127"/>
      <c r="S139" s="128"/>
      <c r="T139" s="126">
        <f>K139*O139</f>
        <v>264.84</v>
      </c>
      <c r="U139" s="127"/>
      <c r="V139" s="127"/>
      <c r="W139" s="127"/>
      <c r="X139" s="128"/>
      <c r="AG139" s="151">
        <f>T139+T140</f>
        <v>1069.9</v>
      </c>
      <c r="AI139" s="15"/>
      <c r="AJ139" s="161">
        <v>844.99</v>
      </c>
      <c r="AL139" s="153">
        <f>AG139/AJ139</f>
        <v>1.266</v>
      </c>
    </row>
    <row r="140" spans="1:38" ht="12.75" customHeight="1">
      <c r="A140" s="103"/>
      <c r="B140" s="104"/>
      <c r="C140" s="108"/>
      <c r="D140" s="109"/>
      <c r="E140" s="109"/>
      <c r="F140" s="109"/>
      <c r="G140" s="110"/>
      <c r="H140" s="53" t="s">
        <v>10</v>
      </c>
      <c r="I140" s="124" t="s">
        <v>11</v>
      </c>
      <c r="J140" s="125"/>
      <c r="K140" s="126">
        <f>+K135</f>
        <v>2410.37</v>
      </c>
      <c r="L140" s="127"/>
      <c r="M140" s="127"/>
      <c r="N140" s="128"/>
      <c r="O140" s="130">
        <f>O139*O$25</f>
        <v>0.334</v>
      </c>
      <c r="P140" s="131"/>
      <c r="Q140" s="131"/>
      <c r="R140" s="131"/>
      <c r="S140" s="132"/>
      <c r="T140" s="126">
        <f>K140*O140</f>
        <v>805.06</v>
      </c>
      <c r="U140" s="127"/>
      <c r="V140" s="127"/>
      <c r="W140" s="127"/>
      <c r="X140" s="128"/>
      <c r="AG140" s="152"/>
      <c r="AI140" s="15"/>
      <c r="AJ140" s="162"/>
      <c r="AL140" s="154"/>
    </row>
    <row r="141" spans="1:39" ht="25.5" customHeight="1">
      <c r="A141" s="115" t="s">
        <v>51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9"/>
      <c r="AG141" s="33"/>
      <c r="AL141" s="34" t="s">
        <v>78</v>
      </c>
      <c r="AM141" s="35" t="s">
        <v>79</v>
      </c>
    </row>
    <row r="142" spans="1:38" ht="12.75" customHeight="1">
      <c r="A142" s="101" t="s">
        <v>7</v>
      </c>
      <c r="B142" s="102"/>
      <c r="C142" s="105" t="s">
        <v>65</v>
      </c>
      <c r="D142" s="106"/>
      <c r="E142" s="106"/>
      <c r="F142" s="106"/>
      <c r="G142" s="107"/>
      <c r="H142" s="53" t="s">
        <v>8</v>
      </c>
      <c r="I142" s="124" t="s">
        <v>9</v>
      </c>
      <c r="J142" s="125"/>
      <c r="K142" s="126">
        <f>+K137</f>
        <v>50.35</v>
      </c>
      <c r="L142" s="127"/>
      <c r="M142" s="127"/>
      <c r="N142" s="128"/>
      <c r="O142" s="126">
        <f>+O105*2</f>
        <v>1.1</v>
      </c>
      <c r="P142" s="127"/>
      <c r="Q142" s="127"/>
      <c r="R142" s="127"/>
      <c r="S142" s="128"/>
      <c r="T142" s="126">
        <f>K142*O142</f>
        <v>55.39</v>
      </c>
      <c r="U142" s="127"/>
      <c r="V142" s="127"/>
      <c r="W142" s="127"/>
      <c r="X142" s="128"/>
      <c r="AG142" s="151">
        <f>T142+T143</f>
        <v>237.37</v>
      </c>
      <c r="AI142" s="15"/>
      <c r="AJ142" s="161">
        <v>844.99</v>
      </c>
      <c r="AL142" s="153">
        <f>AG142/AJ142</f>
        <v>0.281</v>
      </c>
    </row>
    <row r="143" spans="1:38" ht="12.75" customHeight="1">
      <c r="A143" s="103"/>
      <c r="B143" s="104"/>
      <c r="C143" s="108"/>
      <c r="D143" s="109"/>
      <c r="E143" s="109"/>
      <c r="F143" s="109"/>
      <c r="G143" s="110"/>
      <c r="H143" s="53" t="s">
        <v>10</v>
      </c>
      <c r="I143" s="124" t="s">
        <v>11</v>
      </c>
      <c r="J143" s="125"/>
      <c r="K143" s="126">
        <f>+K138</f>
        <v>2410.37</v>
      </c>
      <c r="L143" s="127"/>
      <c r="M143" s="127"/>
      <c r="N143" s="128"/>
      <c r="O143" s="130">
        <f>O142*O$23</f>
        <v>0.0755</v>
      </c>
      <c r="P143" s="131"/>
      <c r="Q143" s="131"/>
      <c r="R143" s="131"/>
      <c r="S143" s="132"/>
      <c r="T143" s="126">
        <f>K143*O143</f>
        <v>181.98</v>
      </c>
      <c r="U143" s="127"/>
      <c r="V143" s="127"/>
      <c r="W143" s="127"/>
      <c r="X143" s="128"/>
      <c r="AG143" s="152"/>
      <c r="AI143" s="15"/>
      <c r="AJ143" s="162"/>
      <c r="AL143" s="154"/>
    </row>
    <row r="144" spans="1:38" ht="12.75" customHeight="1">
      <c r="A144" s="101" t="s">
        <v>7</v>
      </c>
      <c r="B144" s="102"/>
      <c r="C144" s="105" t="s">
        <v>66</v>
      </c>
      <c r="D144" s="106"/>
      <c r="E144" s="106"/>
      <c r="F144" s="106"/>
      <c r="G144" s="107"/>
      <c r="H144" s="53" t="s">
        <v>8</v>
      </c>
      <c r="I144" s="124" t="s">
        <v>9</v>
      </c>
      <c r="J144" s="125"/>
      <c r="K144" s="126">
        <f>+K139</f>
        <v>50.35</v>
      </c>
      <c r="L144" s="127"/>
      <c r="M144" s="127"/>
      <c r="N144" s="128"/>
      <c r="O144" s="126">
        <f>+O142</f>
        <v>1.1</v>
      </c>
      <c r="P144" s="127"/>
      <c r="Q144" s="127"/>
      <c r="R144" s="127"/>
      <c r="S144" s="128"/>
      <c r="T144" s="126">
        <f>K144*O144</f>
        <v>55.39</v>
      </c>
      <c r="U144" s="127"/>
      <c r="V144" s="127"/>
      <c r="W144" s="127"/>
      <c r="X144" s="128"/>
      <c r="AG144" s="151">
        <f>T144+T145</f>
        <v>223.87</v>
      </c>
      <c r="AI144" s="15"/>
      <c r="AJ144" s="161">
        <v>844.99</v>
      </c>
      <c r="AL144" s="153">
        <f>AG144/AJ144</f>
        <v>0.265</v>
      </c>
    </row>
    <row r="145" spans="1:38" ht="12.75" customHeight="1">
      <c r="A145" s="103"/>
      <c r="B145" s="104"/>
      <c r="C145" s="108"/>
      <c r="D145" s="109"/>
      <c r="E145" s="109"/>
      <c r="F145" s="109"/>
      <c r="G145" s="110"/>
      <c r="H145" s="53" t="s">
        <v>10</v>
      </c>
      <c r="I145" s="124" t="s">
        <v>11</v>
      </c>
      <c r="J145" s="125"/>
      <c r="K145" s="126">
        <f>+K140</f>
        <v>2410.37</v>
      </c>
      <c r="L145" s="127"/>
      <c r="M145" s="127"/>
      <c r="N145" s="128"/>
      <c r="O145" s="130">
        <f>O144*O$25</f>
        <v>0.0699</v>
      </c>
      <c r="P145" s="131"/>
      <c r="Q145" s="131"/>
      <c r="R145" s="131"/>
      <c r="S145" s="132"/>
      <c r="T145" s="126">
        <f>K145*O145</f>
        <v>168.48</v>
      </c>
      <c r="U145" s="127"/>
      <c r="V145" s="127"/>
      <c r="W145" s="127"/>
      <c r="X145" s="128"/>
      <c r="AG145" s="152"/>
      <c r="AI145" s="15"/>
      <c r="AJ145" s="162"/>
      <c r="AL145" s="154"/>
    </row>
    <row r="146" spans="1:33" s="24" customFormat="1" ht="25.5" customHeight="1">
      <c r="A146" s="115" t="s">
        <v>52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</row>
    <row r="147" spans="1:38" ht="12.75" customHeight="1">
      <c r="A147" s="101" t="s">
        <v>7</v>
      </c>
      <c r="B147" s="102"/>
      <c r="C147" s="105" t="s">
        <v>65</v>
      </c>
      <c r="D147" s="106"/>
      <c r="E147" s="106"/>
      <c r="F147" s="106"/>
      <c r="G147" s="107"/>
      <c r="H147" s="53" t="s">
        <v>8</v>
      </c>
      <c r="I147" s="124" t="s">
        <v>9</v>
      </c>
      <c r="J147" s="125"/>
      <c r="K147" s="126">
        <f>+K142</f>
        <v>50.35</v>
      </c>
      <c r="L147" s="127"/>
      <c r="M147" s="127"/>
      <c r="N147" s="128"/>
      <c r="O147" s="126">
        <f>+O113*2</f>
        <v>3.82</v>
      </c>
      <c r="P147" s="127"/>
      <c r="Q147" s="127"/>
      <c r="R147" s="127"/>
      <c r="S147" s="128"/>
      <c r="T147" s="126">
        <f>K147*O147</f>
        <v>192.34</v>
      </c>
      <c r="U147" s="127"/>
      <c r="V147" s="127"/>
      <c r="W147" s="127"/>
      <c r="X147" s="128"/>
      <c r="AG147" s="151">
        <f>T147+T148</f>
        <v>824.1</v>
      </c>
      <c r="AI147" s="15"/>
      <c r="AJ147" s="161">
        <v>844.99</v>
      </c>
      <c r="AL147" s="153">
        <f>AG147/AJ147</f>
        <v>0.975</v>
      </c>
    </row>
    <row r="148" spans="1:38" ht="12.75" customHeight="1">
      <c r="A148" s="103"/>
      <c r="B148" s="104"/>
      <c r="C148" s="108"/>
      <c r="D148" s="109"/>
      <c r="E148" s="109"/>
      <c r="F148" s="109"/>
      <c r="G148" s="110"/>
      <c r="H148" s="53" t="s">
        <v>10</v>
      </c>
      <c r="I148" s="124" t="s">
        <v>11</v>
      </c>
      <c r="J148" s="125"/>
      <c r="K148" s="126">
        <f>+K143</f>
        <v>2410.37</v>
      </c>
      <c r="L148" s="127"/>
      <c r="M148" s="127"/>
      <c r="N148" s="128"/>
      <c r="O148" s="130">
        <f>O147*O$23</f>
        <v>0.2621</v>
      </c>
      <c r="P148" s="131"/>
      <c r="Q148" s="131"/>
      <c r="R148" s="131"/>
      <c r="S148" s="132"/>
      <c r="T148" s="126">
        <f>K148*O148</f>
        <v>631.76</v>
      </c>
      <c r="U148" s="127"/>
      <c r="V148" s="127"/>
      <c r="W148" s="127"/>
      <c r="X148" s="128"/>
      <c r="AG148" s="152"/>
      <c r="AI148" s="15"/>
      <c r="AJ148" s="162"/>
      <c r="AL148" s="154"/>
    </row>
    <row r="149" spans="1:38" ht="12.75" customHeight="1">
      <c r="A149" s="101" t="s">
        <v>7</v>
      </c>
      <c r="B149" s="102"/>
      <c r="C149" s="105" t="s">
        <v>66</v>
      </c>
      <c r="D149" s="106"/>
      <c r="E149" s="106"/>
      <c r="F149" s="106"/>
      <c r="G149" s="107"/>
      <c r="H149" s="53" t="s">
        <v>8</v>
      </c>
      <c r="I149" s="124" t="s">
        <v>9</v>
      </c>
      <c r="J149" s="125"/>
      <c r="K149" s="126">
        <f>+K144</f>
        <v>50.35</v>
      </c>
      <c r="L149" s="127"/>
      <c r="M149" s="127"/>
      <c r="N149" s="128"/>
      <c r="O149" s="126">
        <f>+O147</f>
        <v>3.82</v>
      </c>
      <c r="P149" s="127"/>
      <c r="Q149" s="127"/>
      <c r="R149" s="127"/>
      <c r="S149" s="128"/>
      <c r="T149" s="126">
        <f>K149*O149</f>
        <v>192.34</v>
      </c>
      <c r="U149" s="127"/>
      <c r="V149" s="127"/>
      <c r="W149" s="127"/>
      <c r="X149" s="128"/>
      <c r="AG149" s="151">
        <f>T149+T150</f>
        <v>777.1</v>
      </c>
      <c r="AI149" s="15"/>
      <c r="AJ149" s="161">
        <v>844.99</v>
      </c>
      <c r="AL149" s="153">
        <f>AG149/AJ149</f>
        <v>0.92</v>
      </c>
    </row>
    <row r="150" spans="1:38" ht="12.75" customHeight="1">
      <c r="A150" s="103"/>
      <c r="B150" s="104"/>
      <c r="C150" s="108"/>
      <c r="D150" s="109"/>
      <c r="E150" s="109"/>
      <c r="F150" s="109"/>
      <c r="G150" s="110"/>
      <c r="H150" s="53" t="s">
        <v>10</v>
      </c>
      <c r="I150" s="124" t="s">
        <v>11</v>
      </c>
      <c r="J150" s="125"/>
      <c r="K150" s="126">
        <f>+K145</f>
        <v>2410.37</v>
      </c>
      <c r="L150" s="127"/>
      <c r="M150" s="127"/>
      <c r="N150" s="128"/>
      <c r="O150" s="130">
        <f>O149*O$25</f>
        <v>0.2426</v>
      </c>
      <c r="P150" s="131"/>
      <c r="Q150" s="131"/>
      <c r="R150" s="131"/>
      <c r="S150" s="132"/>
      <c r="T150" s="126">
        <f>K150*O150</f>
        <v>584.76</v>
      </c>
      <c r="U150" s="127"/>
      <c r="V150" s="127"/>
      <c r="W150" s="127"/>
      <c r="X150" s="128"/>
      <c r="AG150" s="152"/>
      <c r="AI150" s="15"/>
      <c r="AJ150" s="162"/>
      <c r="AL150" s="154"/>
    </row>
    <row r="151" spans="1:38" ht="9.75" customHeight="1">
      <c r="A151" s="28"/>
      <c r="B151" s="28"/>
      <c r="C151" s="55"/>
      <c r="D151" s="55"/>
      <c r="E151" s="55"/>
      <c r="F151" s="55"/>
      <c r="G151" s="55"/>
      <c r="I151" s="14"/>
      <c r="J151" s="14"/>
      <c r="K151" s="69"/>
      <c r="L151" s="69"/>
      <c r="M151" s="69"/>
      <c r="N151" s="69"/>
      <c r="O151" s="70"/>
      <c r="P151" s="70"/>
      <c r="Q151" s="70"/>
      <c r="R151" s="70"/>
      <c r="S151" s="70"/>
      <c r="T151" s="69"/>
      <c r="U151" s="69"/>
      <c r="V151" s="69"/>
      <c r="W151" s="69"/>
      <c r="X151" s="69"/>
      <c r="AG151" s="56"/>
      <c r="AJ151" s="57"/>
      <c r="AL151" s="71"/>
    </row>
    <row r="152" spans="1:35" s="5" customFormat="1" ht="15">
      <c r="A152" s="129" t="s">
        <v>80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54"/>
      <c r="AG152" s="54"/>
      <c r="AH152"/>
      <c r="AI152" s="20"/>
    </row>
    <row r="153" spans="1:35" ht="15" customHeight="1">
      <c r="A153" s="112" t="s">
        <v>113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4"/>
      <c r="AI153" s="15"/>
    </row>
    <row r="154" spans="1:35" s="5" customFormat="1" ht="38.25" customHeight="1">
      <c r="A154" s="115" t="s">
        <v>115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54"/>
      <c r="AG154" s="54"/>
      <c r="AH154"/>
      <c r="AI154" s="20"/>
    </row>
    <row r="155" spans="1:35" ht="51" customHeight="1">
      <c r="A155" s="119" t="s">
        <v>4</v>
      </c>
      <c r="B155" s="120"/>
      <c r="C155" s="121" t="s">
        <v>26</v>
      </c>
      <c r="D155" s="122"/>
      <c r="E155" s="122"/>
      <c r="F155" s="122"/>
      <c r="G155" s="122"/>
      <c r="H155" s="123"/>
      <c r="I155" s="116" t="s">
        <v>5</v>
      </c>
      <c r="J155" s="118"/>
      <c r="K155" s="116" t="s">
        <v>27</v>
      </c>
      <c r="L155" s="117"/>
      <c r="M155" s="117"/>
      <c r="N155" s="118"/>
      <c r="O155" s="116" t="s">
        <v>43</v>
      </c>
      <c r="P155" s="117"/>
      <c r="Q155" s="117"/>
      <c r="R155" s="117"/>
      <c r="S155" s="118"/>
      <c r="T155" s="116" t="s">
        <v>6</v>
      </c>
      <c r="U155" s="117"/>
      <c r="V155" s="117"/>
      <c r="W155" s="117"/>
      <c r="X155" s="118"/>
      <c r="AI155" s="15"/>
    </row>
    <row r="156" spans="1:38" ht="12.75" customHeight="1">
      <c r="A156" s="112">
        <v>1</v>
      </c>
      <c r="B156" s="114"/>
      <c r="C156" s="112">
        <v>2</v>
      </c>
      <c r="D156" s="113"/>
      <c r="E156" s="113"/>
      <c r="F156" s="113"/>
      <c r="G156" s="113"/>
      <c r="H156" s="114"/>
      <c r="I156" s="139">
        <v>3</v>
      </c>
      <c r="J156" s="140"/>
      <c r="K156" s="139">
        <v>4</v>
      </c>
      <c r="L156" s="141"/>
      <c r="M156" s="141"/>
      <c r="N156" s="140"/>
      <c r="O156" s="139">
        <v>5</v>
      </c>
      <c r="P156" s="141"/>
      <c r="Q156" s="141"/>
      <c r="R156" s="141"/>
      <c r="S156" s="140"/>
      <c r="T156" s="139" t="s">
        <v>62</v>
      </c>
      <c r="U156" s="141"/>
      <c r="V156" s="141"/>
      <c r="W156" s="141"/>
      <c r="X156" s="140"/>
      <c r="AG156" s="14" t="s">
        <v>31</v>
      </c>
      <c r="AI156" s="15"/>
      <c r="AJ156" s="14" t="s">
        <v>31</v>
      </c>
      <c r="AL156" s="14" t="s">
        <v>30</v>
      </c>
    </row>
    <row r="157" spans="1:38" ht="12.75" customHeight="1">
      <c r="A157" s="101" t="s">
        <v>7</v>
      </c>
      <c r="B157" s="102"/>
      <c r="C157" s="105" t="s">
        <v>65</v>
      </c>
      <c r="D157" s="106"/>
      <c r="E157" s="106"/>
      <c r="F157" s="106"/>
      <c r="G157" s="107"/>
      <c r="H157" s="53" t="s">
        <v>8</v>
      </c>
      <c r="I157" s="124" t="s">
        <v>9</v>
      </c>
      <c r="J157" s="125"/>
      <c r="K157" s="126">
        <f>+K33</f>
        <v>18.72</v>
      </c>
      <c r="L157" s="127"/>
      <c r="M157" s="127"/>
      <c r="N157" s="128"/>
      <c r="O157" s="163">
        <f>+$O$33*3</f>
        <v>9.72</v>
      </c>
      <c r="P157" s="163"/>
      <c r="Q157" s="163"/>
      <c r="R157" s="163"/>
      <c r="S157" s="163"/>
      <c r="T157" s="126">
        <f>K157*O157</f>
        <v>181.96</v>
      </c>
      <c r="U157" s="127"/>
      <c r="V157" s="127"/>
      <c r="W157" s="127"/>
      <c r="X157" s="128"/>
      <c r="AG157" s="151">
        <f>T157+T158</f>
        <v>1730.62</v>
      </c>
      <c r="AI157" s="15"/>
      <c r="AJ157" s="161">
        <v>844.99</v>
      </c>
      <c r="AL157" s="153">
        <f>AG157/AJ157</f>
        <v>2.048</v>
      </c>
    </row>
    <row r="158" spans="1:38" ht="12.75" customHeight="1">
      <c r="A158" s="103"/>
      <c r="B158" s="104"/>
      <c r="C158" s="108"/>
      <c r="D158" s="109"/>
      <c r="E158" s="109"/>
      <c r="F158" s="109"/>
      <c r="G158" s="110"/>
      <c r="H158" s="53" t="s">
        <v>10</v>
      </c>
      <c r="I158" s="124" t="s">
        <v>11</v>
      </c>
      <c r="J158" s="125"/>
      <c r="K158" s="126">
        <f>+K34</f>
        <v>2410.37</v>
      </c>
      <c r="L158" s="127"/>
      <c r="M158" s="127"/>
      <c r="N158" s="128"/>
      <c r="O158" s="130">
        <f>+O157*$O$18</f>
        <v>0.6425</v>
      </c>
      <c r="P158" s="131"/>
      <c r="Q158" s="131"/>
      <c r="R158" s="131"/>
      <c r="S158" s="132"/>
      <c r="T158" s="126">
        <f>K158*O158</f>
        <v>1548.66</v>
      </c>
      <c r="U158" s="127"/>
      <c r="V158" s="127"/>
      <c r="W158" s="127"/>
      <c r="X158" s="128"/>
      <c r="AG158" s="152"/>
      <c r="AI158" s="15"/>
      <c r="AJ158" s="162"/>
      <c r="AL158" s="154"/>
    </row>
    <row r="159" spans="1:38" ht="12.75" customHeight="1">
      <c r="A159" s="101" t="s">
        <v>7</v>
      </c>
      <c r="B159" s="102"/>
      <c r="C159" s="105" t="s">
        <v>66</v>
      </c>
      <c r="D159" s="106"/>
      <c r="E159" s="106"/>
      <c r="F159" s="106"/>
      <c r="G159" s="107"/>
      <c r="H159" s="53" t="s">
        <v>8</v>
      </c>
      <c r="I159" s="124" t="s">
        <v>9</v>
      </c>
      <c r="J159" s="125"/>
      <c r="K159" s="126">
        <f>+K35</f>
        <v>18.72</v>
      </c>
      <c r="L159" s="127"/>
      <c r="M159" s="127"/>
      <c r="N159" s="128"/>
      <c r="O159" s="126">
        <f>+O157</f>
        <v>9.72</v>
      </c>
      <c r="P159" s="127"/>
      <c r="Q159" s="127"/>
      <c r="R159" s="127"/>
      <c r="S159" s="128"/>
      <c r="T159" s="126">
        <f>K159*O159</f>
        <v>181.96</v>
      </c>
      <c r="U159" s="127"/>
      <c r="V159" s="127"/>
      <c r="W159" s="127"/>
      <c r="X159" s="128"/>
      <c r="AG159" s="151">
        <f>T159+T160</f>
        <v>1611.07</v>
      </c>
      <c r="AI159" s="15"/>
      <c r="AJ159" s="161">
        <v>844.99</v>
      </c>
      <c r="AL159" s="153">
        <f>AG159/AJ159</f>
        <v>1.907</v>
      </c>
    </row>
    <row r="160" spans="1:38" ht="12.75" customHeight="1">
      <c r="A160" s="103"/>
      <c r="B160" s="104"/>
      <c r="C160" s="108"/>
      <c r="D160" s="109"/>
      <c r="E160" s="109"/>
      <c r="F160" s="109"/>
      <c r="G160" s="110"/>
      <c r="H160" s="53" t="s">
        <v>10</v>
      </c>
      <c r="I160" s="124" t="s">
        <v>11</v>
      </c>
      <c r="J160" s="125"/>
      <c r="K160" s="126">
        <f>+K36</f>
        <v>2410.37</v>
      </c>
      <c r="L160" s="127"/>
      <c r="M160" s="127"/>
      <c r="N160" s="128"/>
      <c r="O160" s="130">
        <f>+O159*$O$20</f>
        <v>0.5929</v>
      </c>
      <c r="P160" s="131"/>
      <c r="Q160" s="131"/>
      <c r="R160" s="131"/>
      <c r="S160" s="132"/>
      <c r="T160" s="126">
        <f>K160*O160</f>
        <v>1429.11</v>
      </c>
      <c r="U160" s="127"/>
      <c r="V160" s="127"/>
      <c r="W160" s="127"/>
      <c r="X160" s="128"/>
      <c r="AG160" s="152"/>
      <c r="AI160" s="15"/>
      <c r="AJ160" s="162"/>
      <c r="AL160" s="154"/>
    </row>
    <row r="161" spans="1:34" s="5" customFormat="1" ht="15">
      <c r="A161" s="112" t="s">
        <v>114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4"/>
      <c r="Y161" s="97"/>
      <c r="Z161" s="97"/>
      <c r="AA161" s="97"/>
      <c r="AB161" s="97"/>
      <c r="AC161" s="97"/>
      <c r="AD161" s="97"/>
      <c r="AE161" s="97"/>
      <c r="AF161" s="54"/>
      <c r="AG161" s="54"/>
      <c r="AH161"/>
    </row>
    <row r="162" spans="1:33" s="24" customFormat="1" ht="36.75" customHeight="1">
      <c r="A162" s="115" t="s">
        <v>44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23"/>
      <c r="AG162" s="23"/>
    </row>
    <row r="163" spans="1:35" ht="51" customHeight="1" hidden="1">
      <c r="A163" s="119" t="s">
        <v>4</v>
      </c>
      <c r="B163" s="120"/>
      <c r="C163" s="121" t="s">
        <v>26</v>
      </c>
      <c r="D163" s="122"/>
      <c r="E163" s="122"/>
      <c r="F163" s="122"/>
      <c r="G163" s="122"/>
      <c r="H163" s="123"/>
      <c r="I163" s="116" t="s">
        <v>5</v>
      </c>
      <c r="J163" s="118"/>
      <c r="K163" s="116" t="s">
        <v>27</v>
      </c>
      <c r="L163" s="117"/>
      <c r="M163" s="117"/>
      <c r="N163" s="118"/>
      <c r="O163" s="116" t="str">
        <f>+O130</f>
        <v>Объем теплоносителя, Гкал на нагрев, (м3, Гкал)</v>
      </c>
      <c r="P163" s="117"/>
      <c r="Q163" s="117"/>
      <c r="R163" s="117"/>
      <c r="S163" s="118"/>
      <c r="T163" s="116" t="s">
        <v>6</v>
      </c>
      <c r="U163" s="117"/>
      <c r="V163" s="117"/>
      <c r="W163" s="117"/>
      <c r="X163" s="118"/>
      <c r="AI163" s="15"/>
    </row>
    <row r="164" spans="1:38" ht="12.75" customHeight="1" hidden="1">
      <c r="A164" s="112">
        <v>1</v>
      </c>
      <c r="B164" s="114"/>
      <c r="C164" s="112">
        <v>2</v>
      </c>
      <c r="D164" s="113"/>
      <c r="E164" s="113"/>
      <c r="F164" s="113"/>
      <c r="G164" s="113"/>
      <c r="H164" s="114"/>
      <c r="I164" s="139">
        <v>3</v>
      </c>
      <c r="J164" s="140"/>
      <c r="K164" s="139">
        <v>4</v>
      </c>
      <c r="L164" s="141"/>
      <c r="M164" s="141"/>
      <c r="N164" s="140"/>
      <c r="O164" s="139">
        <v>5</v>
      </c>
      <c r="P164" s="141"/>
      <c r="Q164" s="141"/>
      <c r="R164" s="141"/>
      <c r="S164" s="140"/>
      <c r="T164" s="139" t="s">
        <v>62</v>
      </c>
      <c r="U164" s="141"/>
      <c r="V164" s="141"/>
      <c r="W164" s="141"/>
      <c r="X164" s="140"/>
      <c r="AI164" s="15"/>
      <c r="AJ164" s="14"/>
      <c r="AL164" s="14"/>
    </row>
    <row r="165" spans="1:38" ht="12.75" customHeight="1">
      <c r="A165" s="101" t="s">
        <v>7</v>
      </c>
      <c r="B165" s="102"/>
      <c r="C165" s="105" t="s">
        <v>65</v>
      </c>
      <c r="D165" s="106"/>
      <c r="E165" s="106"/>
      <c r="F165" s="106"/>
      <c r="G165" s="107"/>
      <c r="H165" s="53" t="s">
        <v>8</v>
      </c>
      <c r="I165" s="124" t="s">
        <v>9</v>
      </c>
      <c r="J165" s="125"/>
      <c r="K165" s="126">
        <f>K142</f>
        <v>50.35</v>
      </c>
      <c r="L165" s="127"/>
      <c r="M165" s="127"/>
      <c r="N165" s="128"/>
      <c r="O165" s="126">
        <f>+O49*3</f>
        <v>9.72</v>
      </c>
      <c r="P165" s="127"/>
      <c r="Q165" s="127"/>
      <c r="R165" s="127"/>
      <c r="S165" s="128"/>
      <c r="T165" s="126">
        <f>K165*O165</f>
        <v>489.4</v>
      </c>
      <c r="U165" s="127"/>
      <c r="V165" s="127"/>
      <c r="W165" s="127"/>
      <c r="X165" s="128"/>
      <c r="AG165" s="151">
        <f>T165+T166</f>
        <v>2096.63</v>
      </c>
      <c r="AI165" s="15"/>
      <c r="AJ165" s="161">
        <v>844.99</v>
      </c>
      <c r="AL165" s="153">
        <f>AG165/AJ165</f>
        <v>2.481</v>
      </c>
    </row>
    <row r="166" spans="1:38" ht="12.75" customHeight="1">
      <c r="A166" s="103"/>
      <c r="B166" s="104"/>
      <c r="C166" s="108"/>
      <c r="D166" s="109"/>
      <c r="E166" s="109"/>
      <c r="F166" s="109"/>
      <c r="G166" s="110"/>
      <c r="H166" s="53" t="s">
        <v>10</v>
      </c>
      <c r="I166" s="124" t="s">
        <v>11</v>
      </c>
      <c r="J166" s="125"/>
      <c r="K166" s="126">
        <f>K143</f>
        <v>2410.37</v>
      </c>
      <c r="L166" s="127"/>
      <c r="M166" s="127"/>
      <c r="N166" s="128"/>
      <c r="O166" s="130">
        <f>O165*O$23</f>
        <v>0.6668</v>
      </c>
      <c r="P166" s="131"/>
      <c r="Q166" s="131"/>
      <c r="R166" s="131"/>
      <c r="S166" s="132"/>
      <c r="T166" s="126">
        <f>K166*O166</f>
        <v>1607.23</v>
      </c>
      <c r="U166" s="127"/>
      <c r="V166" s="127"/>
      <c r="W166" s="127"/>
      <c r="X166" s="128"/>
      <c r="AG166" s="152"/>
      <c r="AI166" s="15"/>
      <c r="AJ166" s="162"/>
      <c r="AL166" s="154"/>
    </row>
    <row r="167" spans="1:38" ht="12.75" customHeight="1">
      <c r="A167" s="101" t="s">
        <v>7</v>
      </c>
      <c r="B167" s="102"/>
      <c r="C167" s="105" t="s">
        <v>66</v>
      </c>
      <c r="D167" s="106"/>
      <c r="E167" s="106"/>
      <c r="F167" s="106"/>
      <c r="G167" s="107"/>
      <c r="H167" s="53" t="s">
        <v>8</v>
      </c>
      <c r="I167" s="124" t="s">
        <v>9</v>
      </c>
      <c r="J167" s="125"/>
      <c r="K167" s="126">
        <f>K144</f>
        <v>50.35</v>
      </c>
      <c r="L167" s="127"/>
      <c r="M167" s="127"/>
      <c r="N167" s="128"/>
      <c r="O167" s="126">
        <f>+O165</f>
        <v>9.72</v>
      </c>
      <c r="P167" s="127"/>
      <c r="Q167" s="127"/>
      <c r="R167" s="127"/>
      <c r="S167" s="128"/>
      <c r="T167" s="126">
        <f>K167*O167</f>
        <v>489.4</v>
      </c>
      <c r="U167" s="127"/>
      <c r="V167" s="127"/>
      <c r="W167" s="127"/>
      <c r="X167" s="128"/>
      <c r="AG167" s="151">
        <f>T167+T168</f>
        <v>1977.08</v>
      </c>
      <c r="AI167" s="15"/>
      <c r="AJ167" s="161">
        <v>844.99</v>
      </c>
      <c r="AL167" s="153">
        <f>AG167/AJ167</f>
        <v>2.34</v>
      </c>
    </row>
    <row r="168" spans="1:38" ht="12.75" customHeight="1">
      <c r="A168" s="103"/>
      <c r="B168" s="104"/>
      <c r="C168" s="108"/>
      <c r="D168" s="109"/>
      <c r="E168" s="109"/>
      <c r="F168" s="109"/>
      <c r="G168" s="110"/>
      <c r="H168" s="53" t="s">
        <v>10</v>
      </c>
      <c r="I168" s="124" t="s">
        <v>11</v>
      </c>
      <c r="J168" s="125"/>
      <c r="K168" s="126">
        <f>K145</f>
        <v>2410.37</v>
      </c>
      <c r="L168" s="127"/>
      <c r="M168" s="127"/>
      <c r="N168" s="128"/>
      <c r="O168" s="130">
        <f>O167*O$25</f>
        <v>0.6172</v>
      </c>
      <c r="P168" s="131"/>
      <c r="Q168" s="131"/>
      <c r="R168" s="131"/>
      <c r="S168" s="132"/>
      <c r="T168" s="126">
        <f>K168*O168</f>
        <v>1487.68</v>
      </c>
      <c r="U168" s="127"/>
      <c r="V168" s="127"/>
      <c r="W168" s="127"/>
      <c r="X168" s="128"/>
      <c r="AG168" s="152"/>
      <c r="AI168" s="15"/>
      <c r="AJ168" s="162"/>
      <c r="AL168" s="154"/>
    </row>
    <row r="169" spans="1:33" s="24" customFormat="1" ht="30" customHeight="1">
      <c r="A169" s="115" t="s">
        <v>46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</row>
    <row r="170" spans="1:38" ht="12.75" customHeight="1">
      <c r="A170" s="101" t="s">
        <v>7</v>
      </c>
      <c r="B170" s="102"/>
      <c r="C170" s="105" t="s">
        <v>65</v>
      </c>
      <c r="D170" s="106"/>
      <c r="E170" s="106"/>
      <c r="F170" s="106"/>
      <c r="G170" s="107"/>
      <c r="H170" s="53" t="s">
        <v>8</v>
      </c>
      <c r="I170" s="124" t="s">
        <v>9</v>
      </c>
      <c r="J170" s="125"/>
      <c r="K170" s="126">
        <f>+K165</f>
        <v>50.35</v>
      </c>
      <c r="L170" s="127"/>
      <c r="M170" s="127"/>
      <c r="N170" s="128"/>
      <c r="O170" s="126">
        <f>+O65*3</f>
        <v>7.89</v>
      </c>
      <c r="P170" s="127"/>
      <c r="Q170" s="127"/>
      <c r="R170" s="127"/>
      <c r="S170" s="128"/>
      <c r="T170" s="126">
        <f>K170*O170</f>
        <v>397.26</v>
      </c>
      <c r="U170" s="127"/>
      <c r="V170" s="127"/>
      <c r="W170" s="127"/>
      <c r="X170" s="128"/>
      <c r="AG170" s="151">
        <f>T170+T171</f>
        <v>1701.99</v>
      </c>
      <c r="AI170" s="15"/>
      <c r="AJ170" s="161">
        <v>844.99</v>
      </c>
      <c r="AL170" s="153">
        <f>AG170/AJ170</f>
        <v>2.014</v>
      </c>
    </row>
    <row r="171" spans="1:38" ht="12.75" customHeight="1">
      <c r="A171" s="103"/>
      <c r="B171" s="104"/>
      <c r="C171" s="108"/>
      <c r="D171" s="109"/>
      <c r="E171" s="109"/>
      <c r="F171" s="109"/>
      <c r="G171" s="110"/>
      <c r="H171" s="53" t="s">
        <v>10</v>
      </c>
      <c r="I171" s="124" t="s">
        <v>11</v>
      </c>
      <c r="J171" s="125"/>
      <c r="K171" s="126">
        <f>+K166</f>
        <v>2410.37</v>
      </c>
      <c r="L171" s="127"/>
      <c r="M171" s="127"/>
      <c r="N171" s="128"/>
      <c r="O171" s="130">
        <f>O170*O$23</f>
        <v>0.5413</v>
      </c>
      <c r="P171" s="131"/>
      <c r="Q171" s="131"/>
      <c r="R171" s="131"/>
      <c r="S171" s="132"/>
      <c r="T171" s="126">
        <f>K171*O171</f>
        <v>1304.73</v>
      </c>
      <c r="U171" s="127"/>
      <c r="V171" s="127"/>
      <c r="W171" s="127"/>
      <c r="X171" s="128"/>
      <c r="AG171" s="152"/>
      <c r="AI171" s="15"/>
      <c r="AJ171" s="162"/>
      <c r="AL171" s="154"/>
    </row>
    <row r="172" spans="1:38" ht="12.75" customHeight="1">
      <c r="A172" s="101" t="s">
        <v>7</v>
      </c>
      <c r="B172" s="102"/>
      <c r="C172" s="105" t="s">
        <v>66</v>
      </c>
      <c r="D172" s="106"/>
      <c r="E172" s="106"/>
      <c r="F172" s="106"/>
      <c r="G172" s="107"/>
      <c r="H172" s="53" t="s">
        <v>8</v>
      </c>
      <c r="I172" s="124" t="s">
        <v>9</v>
      </c>
      <c r="J172" s="125"/>
      <c r="K172" s="126">
        <f>+K167</f>
        <v>50.35</v>
      </c>
      <c r="L172" s="127"/>
      <c r="M172" s="127"/>
      <c r="N172" s="128"/>
      <c r="O172" s="126">
        <f>+O170</f>
        <v>7.89</v>
      </c>
      <c r="P172" s="127"/>
      <c r="Q172" s="127"/>
      <c r="R172" s="127"/>
      <c r="S172" s="128"/>
      <c r="T172" s="126">
        <f>K172*O172</f>
        <v>397.26</v>
      </c>
      <c r="U172" s="127"/>
      <c r="V172" s="127"/>
      <c r="W172" s="127"/>
      <c r="X172" s="128"/>
      <c r="AG172" s="151">
        <f>T172+T173</f>
        <v>1604.86</v>
      </c>
      <c r="AI172" s="15"/>
      <c r="AJ172" s="161">
        <v>844.99</v>
      </c>
      <c r="AL172" s="153">
        <f>AG172/AJ172</f>
        <v>1.899</v>
      </c>
    </row>
    <row r="173" spans="1:38" ht="12.75" customHeight="1">
      <c r="A173" s="103"/>
      <c r="B173" s="104"/>
      <c r="C173" s="108"/>
      <c r="D173" s="109"/>
      <c r="E173" s="109"/>
      <c r="F173" s="109"/>
      <c r="G173" s="110"/>
      <c r="H173" s="53" t="s">
        <v>10</v>
      </c>
      <c r="I173" s="124" t="s">
        <v>11</v>
      </c>
      <c r="J173" s="125"/>
      <c r="K173" s="126">
        <f>+K168</f>
        <v>2410.37</v>
      </c>
      <c r="L173" s="127"/>
      <c r="M173" s="127"/>
      <c r="N173" s="128"/>
      <c r="O173" s="130">
        <f>O172*O$25</f>
        <v>0.501</v>
      </c>
      <c r="P173" s="131"/>
      <c r="Q173" s="131"/>
      <c r="R173" s="131"/>
      <c r="S173" s="132"/>
      <c r="T173" s="126">
        <f>K173*O173</f>
        <v>1207.6</v>
      </c>
      <c r="U173" s="127"/>
      <c r="V173" s="127"/>
      <c r="W173" s="127"/>
      <c r="X173" s="128"/>
      <c r="AG173" s="152"/>
      <c r="AI173" s="15"/>
      <c r="AJ173" s="162"/>
      <c r="AL173" s="154"/>
    </row>
    <row r="174" spans="1:39" ht="25.5" customHeight="1">
      <c r="A174" s="115" t="s">
        <v>51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9"/>
      <c r="AG174" s="33"/>
      <c r="AL174" s="34" t="s">
        <v>78</v>
      </c>
      <c r="AM174" s="35" t="s">
        <v>79</v>
      </c>
    </row>
    <row r="175" spans="1:38" ht="12.75" customHeight="1">
      <c r="A175" s="101" t="s">
        <v>7</v>
      </c>
      <c r="B175" s="102"/>
      <c r="C175" s="105" t="s">
        <v>65</v>
      </c>
      <c r="D175" s="106"/>
      <c r="E175" s="106"/>
      <c r="F175" s="106"/>
      <c r="G175" s="107"/>
      <c r="H175" s="53" t="s">
        <v>8</v>
      </c>
      <c r="I175" s="124" t="s">
        <v>9</v>
      </c>
      <c r="J175" s="125"/>
      <c r="K175" s="126">
        <f>+K170</f>
        <v>50.35</v>
      </c>
      <c r="L175" s="127"/>
      <c r="M175" s="127"/>
      <c r="N175" s="128"/>
      <c r="O175" s="126">
        <f>+O105*3</f>
        <v>1.65</v>
      </c>
      <c r="P175" s="127"/>
      <c r="Q175" s="127"/>
      <c r="R175" s="127"/>
      <c r="S175" s="128"/>
      <c r="T175" s="126">
        <f>K175*O175</f>
        <v>83.08</v>
      </c>
      <c r="U175" s="127"/>
      <c r="V175" s="127"/>
      <c r="W175" s="127"/>
      <c r="X175" s="128"/>
      <c r="AG175" s="151">
        <f>T175+T176</f>
        <v>355.93</v>
      </c>
      <c r="AI175" s="15"/>
      <c r="AJ175" s="161">
        <v>844.99</v>
      </c>
      <c r="AL175" s="153">
        <f>AG175/AJ175</f>
        <v>0.421</v>
      </c>
    </row>
    <row r="176" spans="1:38" ht="12.75" customHeight="1">
      <c r="A176" s="103"/>
      <c r="B176" s="104"/>
      <c r="C176" s="108"/>
      <c r="D176" s="109"/>
      <c r="E176" s="109"/>
      <c r="F176" s="109"/>
      <c r="G176" s="110"/>
      <c r="H176" s="53" t="s">
        <v>10</v>
      </c>
      <c r="I176" s="124" t="s">
        <v>11</v>
      </c>
      <c r="J176" s="125"/>
      <c r="K176" s="126">
        <f>+K171</f>
        <v>2410.37</v>
      </c>
      <c r="L176" s="127"/>
      <c r="M176" s="127"/>
      <c r="N176" s="128"/>
      <c r="O176" s="130">
        <f>O175*O$23</f>
        <v>0.1132</v>
      </c>
      <c r="P176" s="131"/>
      <c r="Q176" s="131"/>
      <c r="R176" s="131"/>
      <c r="S176" s="132"/>
      <c r="T176" s="126">
        <f>K176*O176</f>
        <v>272.85</v>
      </c>
      <c r="U176" s="127"/>
      <c r="V176" s="127"/>
      <c r="W176" s="127"/>
      <c r="X176" s="128"/>
      <c r="AG176" s="152"/>
      <c r="AI176" s="15"/>
      <c r="AJ176" s="162"/>
      <c r="AL176" s="154"/>
    </row>
    <row r="177" spans="1:38" ht="12.75" customHeight="1">
      <c r="A177" s="101" t="s">
        <v>7</v>
      </c>
      <c r="B177" s="102"/>
      <c r="C177" s="105" t="s">
        <v>66</v>
      </c>
      <c r="D177" s="106"/>
      <c r="E177" s="106"/>
      <c r="F177" s="106"/>
      <c r="G177" s="107"/>
      <c r="H177" s="53" t="s">
        <v>8</v>
      </c>
      <c r="I177" s="124" t="s">
        <v>9</v>
      </c>
      <c r="J177" s="125"/>
      <c r="K177" s="126">
        <f>+K172</f>
        <v>50.35</v>
      </c>
      <c r="L177" s="127"/>
      <c r="M177" s="127"/>
      <c r="N177" s="128"/>
      <c r="O177" s="126">
        <f>+O175</f>
        <v>1.65</v>
      </c>
      <c r="P177" s="127"/>
      <c r="Q177" s="127"/>
      <c r="R177" s="127"/>
      <c r="S177" s="128"/>
      <c r="T177" s="126">
        <f>K177*O177</f>
        <v>83.08</v>
      </c>
      <c r="U177" s="127"/>
      <c r="V177" s="127"/>
      <c r="W177" s="127"/>
      <c r="X177" s="128"/>
      <c r="AG177" s="151">
        <f>T177+T178</f>
        <v>335.69</v>
      </c>
      <c r="AI177" s="15"/>
      <c r="AJ177" s="161">
        <v>844.99</v>
      </c>
      <c r="AL177" s="153">
        <f>AG177/AJ177</f>
        <v>0.397</v>
      </c>
    </row>
    <row r="178" spans="1:38" ht="12.75" customHeight="1">
      <c r="A178" s="103"/>
      <c r="B178" s="104"/>
      <c r="C178" s="108"/>
      <c r="D178" s="109"/>
      <c r="E178" s="109"/>
      <c r="F178" s="109"/>
      <c r="G178" s="110"/>
      <c r="H178" s="53" t="s">
        <v>10</v>
      </c>
      <c r="I178" s="124" t="s">
        <v>11</v>
      </c>
      <c r="J178" s="125"/>
      <c r="K178" s="126">
        <f>+K173</f>
        <v>2410.37</v>
      </c>
      <c r="L178" s="127"/>
      <c r="M178" s="127"/>
      <c r="N178" s="128"/>
      <c r="O178" s="130">
        <f>O177*O$25</f>
        <v>0.1048</v>
      </c>
      <c r="P178" s="131"/>
      <c r="Q178" s="131"/>
      <c r="R178" s="131"/>
      <c r="S178" s="132"/>
      <c r="T178" s="126">
        <f>K178*O178</f>
        <v>252.61</v>
      </c>
      <c r="U178" s="127"/>
      <c r="V178" s="127"/>
      <c r="W178" s="127"/>
      <c r="X178" s="128"/>
      <c r="AG178" s="152"/>
      <c r="AI178" s="15"/>
      <c r="AJ178" s="162"/>
      <c r="AL178" s="154"/>
    </row>
    <row r="179" spans="1:33" s="24" customFormat="1" ht="25.5" customHeight="1">
      <c r="A179" s="115" t="s">
        <v>52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</row>
    <row r="180" spans="1:38" ht="12.75" customHeight="1">
      <c r="A180" s="101" t="s">
        <v>7</v>
      </c>
      <c r="B180" s="102"/>
      <c r="C180" s="105" t="s">
        <v>65</v>
      </c>
      <c r="D180" s="106"/>
      <c r="E180" s="106"/>
      <c r="F180" s="106"/>
      <c r="G180" s="107"/>
      <c r="H180" s="53" t="s">
        <v>8</v>
      </c>
      <c r="I180" s="124" t="s">
        <v>9</v>
      </c>
      <c r="J180" s="125"/>
      <c r="K180" s="126">
        <f>+K175</f>
        <v>50.35</v>
      </c>
      <c r="L180" s="127"/>
      <c r="M180" s="127"/>
      <c r="N180" s="128"/>
      <c r="O180" s="126">
        <f>+O113*3</f>
        <v>5.73</v>
      </c>
      <c r="P180" s="127"/>
      <c r="Q180" s="127"/>
      <c r="R180" s="127"/>
      <c r="S180" s="128"/>
      <c r="T180" s="126">
        <f>K180*O180</f>
        <v>288.51</v>
      </c>
      <c r="U180" s="127"/>
      <c r="V180" s="127"/>
      <c r="W180" s="127"/>
      <c r="X180" s="128"/>
      <c r="AG180" s="151">
        <f>T180+T181</f>
        <v>1236.03</v>
      </c>
      <c r="AI180" s="15"/>
      <c r="AJ180" s="161">
        <v>844.99</v>
      </c>
      <c r="AL180" s="153">
        <f>AG180/AJ180</f>
        <v>1.463</v>
      </c>
    </row>
    <row r="181" spans="1:38" ht="12.75" customHeight="1">
      <c r="A181" s="103"/>
      <c r="B181" s="104"/>
      <c r="C181" s="108"/>
      <c r="D181" s="109"/>
      <c r="E181" s="109"/>
      <c r="F181" s="109"/>
      <c r="G181" s="110"/>
      <c r="H181" s="53" t="s">
        <v>10</v>
      </c>
      <c r="I181" s="124" t="s">
        <v>11</v>
      </c>
      <c r="J181" s="125"/>
      <c r="K181" s="126">
        <f>+K176</f>
        <v>2410.37</v>
      </c>
      <c r="L181" s="127"/>
      <c r="M181" s="127"/>
      <c r="N181" s="128"/>
      <c r="O181" s="130">
        <f>O180*O$23</f>
        <v>0.3931</v>
      </c>
      <c r="P181" s="131"/>
      <c r="Q181" s="131"/>
      <c r="R181" s="131"/>
      <c r="S181" s="132"/>
      <c r="T181" s="126">
        <f>K181*O181</f>
        <v>947.52</v>
      </c>
      <c r="U181" s="127"/>
      <c r="V181" s="127"/>
      <c r="W181" s="127"/>
      <c r="X181" s="128"/>
      <c r="AG181" s="152"/>
      <c r="AI181" s="15"/>
      <c r="AJ181" s="162"/>
      <c r="AL181" s="154"/>
    </row>
    <row r="182" spans="1:38" ht="12.75" customHeight="1">
      <c r="A182" s="101" t="s">
        <v>7</v>
      </c>
      <c r="B182" s="102"/>
      <c r="C182" s="105" t="s">
        <v>66</v>
      </c>
      <c r="D182" s="106"/>
      <c r="E182" s="106"/>
      <c r="F182" s="106"/>
      <c r="G182" s="107"/>
      <c r="H182" s="53" t="s">
        <v>8</v>
      </c>
      <c r="I182" s="124" t="s">
        <v>9</v>
      </c>
      <c r="J182" s="125"/>
      <c r="K182" s="126">
        <f>+K177</f>
        <v>50.35</v>
      </c>
      <c r="L182" s="127"/>
      <c r="M182" s="127"/>
      <c r="N182" s="128"/>
      <c r="O182" s="126">
        <f>+O180</f>
        <v>5.73</v>
      </c>
      <c r="P182" s="127"/>
      <c r="Q182" s="127"/>
      <c r="R182" s="127"/>
      <c r="S182" s="128"/>
      <c r="T182" s="126">
        <f>K182*O182</f>
        <v>288.51</v>
      </c>
      <c r="U182" s="127"/>
      <c r="V182" s="127"/>
      <c r="W182" s="127"/>
      <c r="X182" s="128"/>
      <c r="AG182" s="151">
        <f>T182+T183</f>
        <v>1165.64</v>
      </c>
      <c r="AI182" s="15"/>
      <c r="AJ182" s="161">
        <v>844.99</v>
      </c>
      <c r="AL182" s="153">
        <f>AG182/AJ182</f>
        <v>1.379</v>
      </c>
    </row>
    <row r="183" spans="1:38" ht="12.75" customHeight="1">
      <c r="A183" s="103"/>
      <c r="B183" s="104"/>
      <c r="C183" s="108"/>
      <c r="D183" s="109"/>
      <c r="E183" s="109"/>
      <c r="F183" s="109"/>
      <c r="G183" s="110"/>
      <c r="H183" s="53" t="s">
        <v>10</v>
      </c>
      <c r="I183" s="124" t="s">
        <v>11</v>
      </c>
      <c r="J183" s="125"/>
      <c r="K183" s="126">
        <f>+K178</f>
        <v>2410.37</v>
      </c>
      <c r="L183" s="127"/>
      <c r="M183" s="127"/>
      <c r="N183" s="128"/>
      <c r="O183" s="130">
        <f>O182*O$25</f>
        <v>0.3639</v>
      </c>
      <c r="P183" s="131"/>
      <c r="Q183" s="131"/>
      <c r="R183" s="131"/>
      <c r="S183" s="132"/>
      <c r="T183" s="126">
        <f>K183*O183</f>
        <v>877.13</v>
      </c>
      <c r="U183" s="127"/>
      <c r="V183" s="127"/>
      <c r="W183" s="127"/>
      <c r="X183" s="128"/>
      <c r="AG183" s="152"/>
      <c r="AI183" s="15"/>
      <c r="AJ183" s="162"/>
      <c r="AL183" s="154"/>
    </row>
    <row r="184" spans="1:38" ht="6" customHeight="1">
      <c r="A184" s="28"/>
      <c r="B184" s="28"/>
      <c r="C184" s="55"/>
      <c r="D184" s="55"/>
      <c r="E184" s="55"/>
      <c r="F184" s="55"/>
      <c r="G184" s="55"/>
      <c r="I184" s="14"/>
      <c r="J184" s="14"/>
      <c r="K184" s="69"/>
      <c r="L184" s="69"/>
      <c r="M184" s="69"/>
      <c r="N184" s="69"/>
      <c r="O184" s="70"/>
      <c r="P184" s="70"/>
      <c r="Q184" s="70"/>
      <c r="R184" s="70"/>
      <c r="S184" s="70"/>
      <c r="T184" s="69"/>
      <c r="U184" s="69"/>
      <c r="V184" s="69"/>
      <c r="W184" s="69"/>
      <c r="X184" s="69"/>
      <c r="AG184" s="56"/>
      <c r="AI184" s="15"/>
      <c r="AJ184" s="57"/>
      <c r="AL184" s="72"/>
    </row>
    <row r="185" spans="1:35" s="5" customFormat="1" ht="15">
      <c r="A185" s="129" t="s">
        <v>81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54"/>
      <c r="AG185" s="54"/>
      <c r="AH185"/>
      <c r="AI185" s="20"/>
    </row>
    <row r="186" spans="1:35" ht="12" customHeight="1">
      <c r="A186" s="112" t="s">
        <v>113</v>
      </c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4"/>
      <c r="AI186" s="15"/>
    </row>
    <row r="187" spans="1:35" s="5" customFormat="1" ht="38.25" customHeight="1">
      <c r="A187" s="115" t="s">
        <v>115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54"/>
      <c r="AG187" s="54"/>
      <c r="AH187"/>
      <c r="AI187" s="20"/>
    </row>
    <row r="188" spans="1:35" ht="51" customHeight="1">
      <c r="A188" s="119" t="s">
        <v>4</v>
      </c>
      <c r="B188" s="120"/>
      <c r="C188" s="121" t="s">
        <v>26</v>
      </c>
      <c r="D188" s="122"/>
      <c r="E188" s="122"/>
      <c r="F188" s="122"/>
      <c r="G188" s="122"/>
      <c r="H188" s="123"/>
      <c r="I188" s="116" t="s">
        <v>5</v>
      </c>
      <c r="J188" s="118"/>
      <c r="K188" s="116" t="s">
        <v>27</v>
      </c>
      <c r="L188" s="117"/>
      <c r="M188" s="117"/>
      <c r="N188" s="118"/>
      <c r="O188" s="116" t="s">
        <v>43</v>
      </c>
      <c r="P188" s="117"/>
      <c r="Q188" s="117"/>
      <c r="R188" s="117"/>
      <c r="S188" s="118"/>
      <c r="T188" s="116" t="s">
        <v>6</v>
      </c>
      <c r="U188" s="117"/>
      <c r="V188" s="117"/>
      <c r="W188" s="117"/>
      <c r="X188" s="118"/>
      <c r="AI188" s="15"/>
    </row>
    <row r="189" spans="1:38" ht="12.75" customHeight="1">
      <c r="A189" s="112">
        <v>1</v>
      </c>
      <c r="B189" s="114"/>
      <c r="C189" s="112">
        <v>2</v>
      </c>
      <c r="D189" s="113"/>
      <c r="E189" s="113"/>
      <c r="F189" s="113"/>
      <c r="G189" s="113"/>
      <c r="H189" s="114"/>
      <c r="I189" s="139">
        <v>3</v>
      </c>
      <c r="J189" s="140"/>
      <c r="K189" s="139">
        <v>4</v>
      </c>
      <c r="L189" s="141"/>
      <c r="M189" s="141"/>
      <c r="N189" s="140"/>
      <c r="O189" s="139">
        <v>5</v>
      </c>
      <c r="P189" s="141"/>
      <c r="Q189" s="141"/>
      <c r="R189" s="141"/>
      <c r="S189" s="140"/>
      <c r="T189" s="139" t="s">
        <v>62</v>
      </c>
      <c r="U189" s="141"/>
      <c r="V189" s="141"/>
      <c r="W189" s="141"/>
      <c r="X189" s="140"/>
      <c r="AG189" s="14" t="s">
        <v>31</v>
      </c>
      <c r="AI189" s="15"/>
      <c r="AJ189" s="14" t="s">
        <v>31</v>
      </c>
      <c r="AL189" s="14" t="s">
        <v>30</v>
      </c>
    </row>
    <row r="190" spans="1:38" ht="12.75" customHeight="1">
      <c r="A190" s="101" t="s">
        <v>7</v>
      </c>
      <c r="B190" s="102"/>
      <c r="C190" s="105" t="s">
        <v>65</v>
      </c>
      <c r="D190" s="106"/>
      <c r="E190" s="106"/>
      <c r="F190" s="106"/>
      <c r="G190" s="107"/>
      <c r="H190" s="53" t="s">
        <v>8</v>
      </c>
      <c r="I190" s="124" t="s">
        <v>9</v>
      </c>
      <c r="J190" s="125"/>
      <c r="K190" s="126">
        <f>+K157</f>
        <v>18.72</v>
      </c>
      <c r="L190" s="127"/>
      <c r="M190" s="127"/>
      <c r="N190" s="128"/>
      <c r="O190" s="163">
        <f>+$O$33*4</f>
        <v>12.96</v>
      </c>
      <c r="P190" s="163"/>
      <c r="Q190" s="163"/>
      <c r="R190" s="163"/>
      <c r="S190" s="163"/>
      <c r="T190" s="126">
        <f>K190*O190</f>
        <v>242.61</v>
      </c>
      <c r="U190" s="127"/>
      <c r="V190" s="127"/>
      <c r="W190" s="127"/>
      <c r="X190" s="128"/>
      <c r="AG190" s="151">
        <f>T190+T191</f>
        <v>2307.57</v>
      </c>
      <c r="AI190" s="15"/>
      <c r="AJ190" s="161">
        <v>844.99</v>
      </c>
      <c r="AL190" s="153">
        <f>AG190/AJ190</f>
        <v>2.731</v>
      </c>
    </row>
    <row r="191" spans="1:38" ht="12.75" customHeight="1">
      <c r="A191" s="103"/>
      <c r="B191" s="104"/>
      <c r="C191" s="108"/>
      <c r="D191" s="109"/>
      <c r="E191" s="109"/>
      <c r="F191" s="109"/>
      <c r="G191" s="110"/>
      <c r="H191" s="53" t="s">
        <v>10</v>
      </c>
      <c r="I191" s="124" t="s">
        <v>11</v>
      </c>
      <c r="J191" s="125"/>
      <c r="K191" s="126">
        <f>+K158</f>
        <v>2410.37</v>
      </c>
      <c r="L191" s="127"/>
      <c r="M191" s="127"/>
      <c r="N191" s="128"/>
      <c r="O191" s="130">
        <f>+O190*$O$18</f>
        <v>0.8567</v>
      </c>
      <c r="P191" s="131"/>
      <c r="Q191" s="131"/>
      <c r="R191" s="131"/>
      <c r="S191" s="132"/>
      <c r="T191" s="126">
        <f>K191*O191</f>
        <v>2064.96</v>
      </c>
      <c r="U191" s="127"/>
      <c r="V191" s="127"/>
      <c r="W191" s="127"/>
      <c r="X191" s="128"/>
      <c r="AG191" s="152"/>
      <c r="AI191" s="15"/>
      <c r="AJ191" s="162"/>
      <c r="AL191" s="154"/>
    </row>
    <row r="192" spans="1:38" ht="12.75" customHeight="1">
      <c r="A192" s="101" t="s">
        <v>7</v>
      </c>
      <c r="B192" s="102"/>
      <c r="C192" s="105" t="s">
        <v>66</v>
      </c>
      <c r="D192" s="106"/>
      <c r="E192" s="106"/>
      <c r="F192" s="106"/>
      <c r="G192" s="107"/>
      <c r="H192" s="53" t="s">
        <v>8</v>
      </c>
      <c r="I192" s="124" t="s">
        <v>9</v>
      </c>
      <c r="J192" s="125"/>
      <c r="K192" s="126">
        <f>+K159</f>
        <v>18.72</v>
      </c>
      <c r="L192" s="127"/>
      <c r="M192" s="127"/>
      <c r="N192" s="128"/>
      <c r="O192" s="126">
        <f>+O190</f>
        <v>12.96</v>
      </c>
      <c r="P192" s="127"/>
      <c r="Q192" s="127"/>
      <c r="R192" s="127"/>
      <c r="S192" s="128"/>
      <c r="T192" s="126">
        <f>K192*O192</f>
        <v>242.61</v>
      </c>
      <c r="U192" s="127"/>
      <c r="V192" s="127"/>
      <c r="W192" s="127"/>
      <c r="X192" s="128"/>
      <c r="AG192" s="151">
        <f>T192+T193</f>
        <v>2148.25</v>
      </c>
      <c r="AI192" s="15"/>
      <c r="AJ192" s="161">
        <v>844.99</v>
      </c>
      <c r="AL192" s="153">
        <f>AG192/AJ192</f>
        <v>2.542</v>
      </c>
    </row>
    <row r="193" spans="1:38" ht="12.75" customHeight="1">
      <c r="A193" s="103"/>
      <c r="B193" s="104"/>
      <c r="C193" s="108"/>
      <c r="D193" s="109"/>
      <c r="E193" s="109"/>
      <c r="F193" s="109"/>
      <c r="G193" s="110"/>
      <c r="H193" s="53" t="s">
        <v>10</v>
      </c>
      <c r="I193" s="124" t="s">
        <v>11</v>
      </c>
      <c r="J193" s="125"/>
      <c r="K193" s="126">
        <f>+K160</f>
        <v>2410.37</v>
      </c>
      <c r="L193" s="127"/>
      <c r="M193" s="127"/>
      <c r="N193" s="128"/>
      <c r="O193" s="130">
        <f>+O192*$O$20</f>
        <v>0.7906</v>
      </c>
      <c r="P193" s="131"/>
      <c r="Q193" s="131"/>
      <c r="R193" s="131"/>
      <c r="S193" s="132"/>
      <c r="T193" s="126">
        <f>K193*O193</f>
        <v>1905.64</v>
      </c>
      <c r="U193" s="127"/>
      <c r="V193" s="127"/>
      <c r="W193" s="127"/>
      <c r="X193" s="128"/>
      <c r="AG193" s="152"/>
      <c r="AI193" s="15"/>
      <c r="AJ193" s="162"/>
      <c r="AL193" s="154"/>
    </row>
    <row r="194" spans="1:34" s="5" customFormat="1" ht="15">
      <c r="A194" s="112" t="s">
        <v>114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4"/>
      <c r="Y194" s="97"/>
      <c r="Z194" s="97"/>
      <c r="AA194" s="97"/>
      <c r="AB194" s="97"/>
      <c r="AC194" s="97"/>
      <c r="AD194" s="97"/>
      <c r="AE194" s="97"/>
      <c r="AF194" s="54"/>
      <c r="AG194" s="54"/>
      <c r="AH194"/>
    </row>
    <row r="195" spans="1:33" s="24" customFormat="1" ht="36.75" customHeight="1">
      <c r="A195" s="115" t="s">
        <v>44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23"/>
      <c r="AG195" s="23"/>
    </row>
    <row r="196" spans="1:35" ht="51" customHeight="1" hidden="1">
      <c r="A196" s="119" t="s">
        <v>4</v>
      </c>
      <c r="B196" s="120"/>
      <c r="C196" s="121" t="s">
        <v>26</v>
      </c>
      <c r="D196" s="122"/>
      <c r="E196" s="122"/>
      <c r="F196" s="122"/>
      <c r="G196" s="122"/>
      <c r="H196" s="123"/>
      <c r="I196" s="116" t="s">
        <v>5</v>
      </c>
      <c r="J196" s="118"/>
      <c r="K196" s="116" t="s">
        <v>27</v>
      </c>
      <c r="L196" s="117"/>
      <c r="M196" s="117"/>
      <c r="N196" s="118"/>
      <c r="O196" s="116" t="str">
        <f>+O163</f>
        <v>Объем теплоносителя, Гкал на нагрев, (м3, Гкал)</v>
      </c>
      <c r="P196" s="117"/>
      <c r="Q196" s="117"/>
      <c r="R196" s="117"/>
      <c r="S196" s="118"/>
      <c r="T196" s="116" t="s">
        <v>6</v>
      </c>
      <c r="U196" s="117"/>
      <c r="V196" s="117"/>
      <c r="W196" s="117"/>
      <c r="X196" s="118"/>
      <c r="AI196" s="15"/>
    </row>
    <row r="197" spans="1:38" ht="12.75" customHeight="1" hidden="1">
      <c r="A197" s="112">
        <v>1</v>
      </c>
      <c r="B197" s="114"/>
      <c r="C197" s="112">
        <v>2</v>
      </c>
      <c r="D197" s="113"/>
      <c r="E197" s="113"/>
      <c r="F197" s="113"/>
      <c r="G197" s="113"/>
      <c r="H197" s="114"/>
      <c r="I197" s="139">
        <v>3</v>
      </c>
      <c r="J197" s="140"/>
      <c r="K197" s="139">
        <v>4</v>
      </c>
      <c r="L197" s="141"/>
      <c r="M197" s="141"/>
      <c r="N197" s="140"/>
      <c r="O197" s="139">
        <v>5</v>
      </c>
      <c r="P197" s="141"/>
      <c r="Q197" s="141"/>
      <c r="R197" s="141"/>
      <c r="S197" s="140"/>
      <c r="T197" s="139" t="s">
        <v>62</v>
      </c>
      <c r="U197" s="141"/>
      <c r="V197" s="141"/>
      <c r="W197" s="141"/>
      <c r="X197" s="140"/>
      <c r="AI197" s="15"/>
      <c r="AJ197" s="14"/>
      <c r="AL197" s="14"/>
    </row>
    <row r="198" spans="1:38" ht="12.75" customHeight="1">
      <c r="A198" s="101" t="s">
        <v>7</v>
      </c>
      <c r="B198" s="102"/>
      <c r="C198" s="105" t="s">
        <v>65</v>
      </c>
      <c r="D198" s="106"/>
      <c r="E198" s="106"/>
      <c r="F198" s="106"/>
      <c r="G198" s="107"/>
      <c r="H198" s="53" t="s">
        <v>8</v>
      </c>
      <c r="I198" s="124" t="s">
        <v>9</v>
      </c>
      <c r="J198" s="125"/>
      <c r="K198" s="126">
        <f>K175</f>
        <v>50.35</v>
      </c>
      <c r="L198" s="127"/>
      <c r="M198" s="127"/>
      <c r="N198" s="128"/>
      <c r="O198" s="126">
        <f>+O49*4</f>
        <v>12.96</v>
      </c>
      <c r="P198" s="127"/>
      <c r="Q198" s="127"/>
      <c r="R198" s="127"/>
      <c r="S198" s="128"/>
      <c r="T198" s="126">
        <f>K198*O198</f>
        <v>652.54</v>
      </c>
      <c r="U198" s="127"/>
      <c r="V198" s="127"/>
      <c r="W198" s="127"/>
      <c r="X198" s="128"/>
      <c r="AG198" s="151">
        <f>T198+T199</f>
        <v>2795.6</v>
      </c>
      <c r="AI198" s="15"/>
      <c r="AJ198" s="161">
        <v>844.99</v>
      </c>
      <c r="AL198" s="153">
        <f>AG198/AJ198</f>
        <v>3.308</v>
      </c>
    </row>
    <row r="199" spans="1:38" ht="12.75" customHeight="1">
      <c r="A199" s="103"/>
      <c r="B199" s="104"/>
      <c r="C199" s="108"/>
      <c r="D199" s="109"/>
      <c r="E199" s="109"/>
      <c r="F199" s="109"/>
      <c r="G199" s="110"/>
      <c r="H199" s="53" t="s">
        <v>10</v>
      </c>
      <c r="I199" s="124" t="s">
        <v>11</v>
      </c>
      <c r="J199" s="125"/>
      <c r="K199" s="126">
        <f>K176</f>
        <v>2410.37</v>
      </c>
      <c r="L199" s="127"/>
      <c r="M199" s="127"/>
      <c r="N199" s="128"/>
      <c r="O199" s="130">
        <f>O198*O$23</f>
        <v>0.8891</v>
      </c>
      <c r="P199" s="131"/>
      <c r="Q199" s="131"/>
      <c r="R199" s="131"/>
      <c r="S199" s="132"/>
      <c r="T199" s="126">
        <f>K199*O199</f>
        <v>2143.06</v>
      </c>
      <c r="U199" s="127"/>
      <c r="V199" s="127"/>
      <c r="W199" s="127"/>
      <c r="X199" s="128"/>
      <c r="AG199" s="152"/>
      <c r="AI199" s="15"/>
      <c r="AJ199" s="162"/>
      <c r="AL199" s="154"/>
    </row>
    <row r="200" spans="1:38" ht="12.75" customHeight="1">
      <c r="A200" s="101" t="s">
        <v>7</v>
      </c>
      <c r="B200" s="102"/>
      <c r="C200" s="105" t="s">
        <v>66</v>
      </c>
      <c r="D200" s="106"/>
      <c r="E200" s="106"/>
      <c r="F200" s="106"/>
      <c r="G200" s="107"/>
      <c r="H200" s="53" t="s">
        <v>8</v>
      </c>
      <c r="I200" s="124" t="s">
        <v>9</v>
      </c>
      <c r="J200" s="125"/>
      <c r="K200" s="126">
        <f>K177</f>
        <v>50.35</v>
      </c>
      <c r="L200" s="127"/>
      <c r="M200" s="127"/>
      <c r="N200" s="128"/>
      <c r="O200" s="126">
        <f>+O198</f>
        <v>12.96</v>
      </c>
      <c r="P200" s="127"/>
      <c r="Q200" s="127"/>
      <c r="R200" s="127"/>
      <c r="S200" s="128"/>
      <c r="T200" s="126">
        <f>K200*O200</f>
        <v>652.54</v>
      </c>
      <c r="U200" s="127"/>
      <c r="V200" s="127"/>
      <c r="W200" s="127"/>
      <c r="X200" s="128"/>
      <c r="AG200" s="151">
        <f>T200+T201</f>
        <v>2636.27</v>
      </c>
      <c r="AI200" s="15"/>
      <c r="AJ200" s="161">
        <v>844.99</v>
      </c>
      <c r="AL200" s="153">
        <f>AG200/AJ200</f>
        <v>3.12</v>
      </c>
    </row>
    <row r="201" spans="1:38" ht="12.75" customHeight="1">
      <c r="A201" s="103"/>
      <c r="B201" s="104"/>
      <c r="C201" s="108"/>
      <c r="D201" s="109"/>
      <c r="E201" s="109"/>
      <c r="F201" s="109"/>
      <c r="G201" s="110"/>
      <c r="H201" s="53" t="s">
        <v>10</v>
      </c>
      <c r="I201" s="124" t="s">
        <v>11</v>
      </c>
      <c r="J201" s="125"/>
      <c r="K201" s="126">
        <f>K178</f>
        <v>2410.37</v>
      </c>
      <c r="L201" s="127"/>
      <c r="M201" s="127"/>
      <c r="N201" s="128"/>
      <c r="O201" s="130">
        <f>O200*O$25</f>
        <v>0.823</v>
      </c>
      <c r="P201" s="131"/>
      <c r="Q201" s="131"/>
      <c r="R201" s="131"/>
      <c r="S201" s="132"/>
      <c r="T201" s="126">
        <f>K201*O201</f>
        <v>1983.73</v>
      </c>
      <c r="U201" s="127"/>
      <c r="V201" s="127"/>
      <c r="W201" s="127"/>
      <c r="X201" s="128"/>
      <c r="AG201" s="152"/>
      <c r="AI201" s="15"/>
      <c r="AJ201" s="162"/>
      <c r="AL201" s="154"/>
    </row>
    <row r="202" spans="1:33" s="24" customFormat="1" ht="30" customHeight="1">
      <c r="A202" s="115" t="s">
        <v>46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</row>
    <row r="203" spans="1:38" ht="12.75" customHeight="1">
      <c r="A203" s="101" t="s">
        <v>7</v>
      </c>
      <c r="B203" s="102"/>
      <c r="C203" s="105" t="s">
        <v>65</v>
      </c>
      <c r="D203" s="106"/>
      <c r="E203" s="106"/>
      <c r="F203" s="106"/>
      <c r="G203" s="107"/>
      <c r="H203" s="53" t="s">
        <v>8</v>
      </c>
      <c r="I203" s="124" t="s">
        <v>9</v>
      </c>
      <c r="J203" s="125"/>
      <c r="K203" s="126">
        <f>+K198</f>
        <v>50.35</v>
      </c>
      <c r="L203" s="127"/>
      <c r="M203" s="127"/>
      <c r="N203" s="128"/>
      <c r="O203" s="126">
        <f>+O65*4</f>
        <v>10.52</v>
      </c>
      <c r="P203" s="127"/>
      <c r="Q203" s="127"/>
      <c r="R203" s="127"/>
      <c r="S203" s="128"/>
      <c r="T203" s="126">
        <f>K203*O203</f>
        <v>529.68</v>
      </c>
      <c r="U203" s="127"/>
      <c r="V203" s="127"/>
      <c r="W203" s="127"/>
      <c r="X203" s="128"/>
      <c r="AG203" s="151">
        <f>T203+T204</f>
        <v>2269.24</v>
      </c>
      <c r="AI203" s="15"/>
      <c r="AJ203" s="161">
        <v>844.99</v>
      </c>
      <c r="AL203" s="153">
        <f>AG203/AJ203</f>
        <v>2.686</v>
      </c>
    </row>
    <row r="204" spans="1:38" ht="12.75" customHeight="1">
      <c r="A204" s="103"/>
      <c r="B204" s="104"/>
      <c r="C204" s="108"/>
      <c r="D204" s="109"/>
      <c r="E204" s="109"/>
      <c r="F204" s="109"/>
      <c r="G204" s="110"/>
      <c r="H204" s="53" t="s">
        <v>10</v>
      </c>
      <c r="I204" s="124" t="s">
        <v>11</v>
      </c>
      <c r="J204" s="125"/>
      <c r="K204" s="126">
        <f>+K199</f>
        <v>2410.37</v>
      </c>
      <c r="L204" s="127"/>
      <c r="M204" s="127"/>
      <c r="N204" s="128"/>
      <c r="O204" s="130">
        <f>O203*O$23</f>
        <v>0.7217</v>
      </c>
      <c r="P204" s="131"/>
      <c r="Q204" s="131"/>
      <c r="R204" s="131"/>
      <c r="S204" s="132"/>
      <c r="T204" s="126">
        <f>K204*O204</f>
        <v>1739.56</v>
      </c>
      <c r="U204" s="127"/>
      <c r="V204" s="127"/>
      <c r="W204" s="127"/>
      <c r="X204" s="128"/>
      <c r="AG204" s="152"/>
      <c r="AI204" s="15"/>
      <c r="AJ204" s="162"/>
      <c r="AL204" s="154"/>
    </row>
    <row r="205" spans="1:38" ht="12.75" customHeight="1">
      <c r="A205" s="101" t="s">
        <v>7</v>
      </c>
      <c r="B205" s="102"/>
      <c r="C205" s="105" t="s">
        <v>66</v>
      </c>
      <c r="D205" s="106"/>
      <c r="E205" s="106"/>
      <c r="F205" s="106"/>
      <c r="G205" s="107"/>
      <c r="H205" s="53" t="s">
        <v>8</v>
      </c>
      <c r="I205" s="124" t="s">
        <v>9</v>
      </c>
      <c r="J205" s="125"/>
      <c r="K205" s="126">
        <f>+K200</f>
        <v>50.35</v>
      </c>
      <c r="L205" s="127"/>
      <c r="M205" s="127"/>
      <c r="N205" s="128"/>
      <c r="O205" s="126">
        <f>+O203</f>
        <v>10.52</v>
      </c>
      <c r="P205" s="127"/>
      <c r="Q205" s="127"/>
      <c r="R205" s="127"/>
      <c r="S205" s="128"/>
      <c r="T205" s="126">
        <f>K205*O205</f>
        <v>529.68</v>
      </c>
      <c r="U205" s="127"/>
      <c r="V205" s="127"/>
      <c r="W205" s="127"/>
      <c r="X205" s="128"/>
      <c r="AG205" s="151">
        <f>T205+T206</f>
        <v>2139.81</v>
      </c>
      <c r="AI205" s="15"/>
      <c r="AJ205" s="161">
        <v>844.99</v>
      </c>
      <c r="AL205" s="153">
        <f>AG205/AJ205</f>
        <v>2.532</v>
      </c>
    </row>
    <row r="206" spans="1:38" ht="12.75" customHeight="1">
      <c r="A206" s="103"/>
      <c r="B206" s="104"/>
      <c r="C206" s="108"/>
      <c r="D206" s="109"/>
      <c r="E206" s="109"/>
      <c r="F206" s="109"/>
      <c r="G206" s="110"/>
      <c r="H206" s="53" t="s">
        <v>10</v>
      </c>
      <c r="I206" s="124" t="s">
        <v>11</v>
      </c>
      <c r="J206" s="125"/>
      <c r="K206" s="126">
        <f>+K201</f>
        <v>2410.37</v>
      </c>
      <c r="L206" s="127"/>
      <c r="M206" s="127"/>
      <c r="N206" s="128"/>
      <c r="O206" s="130">
        <f>O205*O$25</f>
        <v>0.668</v>
      </c>
      <c r="P206" s="131"/>
      <c r="Q206" s="131"/>
      <c r="R206" s="131"/>
      <c r="S206" s="132"/>
      <c r="T206" s="126">
        <f>K206*O206</f>
        <v>1610.13</v>
      </c>
      <c r="U206" s="127"/>
      <c r="V206" s="127"/>
      <c r="W206" s="127"/>
      <c r="X206" s="128"/>
      <c r="AG206" s="152"/>
      <c r="AI206" s="15"/>
      <c r="AJ206" s="162"/>
      <c r="AL206" s="154"/>
    </row>
    <row r="207" spans="1:39" ht="25.5" customHeight="1">
      <c r="A207" s="115" t="s">
        <v>51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9"/>
      <c r="AG207" s="33"/>
      <c r="AL207" s="34" t="s">
        <v>78</v>
      </c>
      <c r="AM207" s="35" t="s">
        <v>79</v>
      </c>
    </row>
    <row r="208" spans="1:38" ht="12.75" customHeight="1">
      <c r="A208" s="101" t="s">
        <v>7</v>
      </c>
      <c r="B208" s="102"/>
      <c r="C208" s="105" t="s">
        <v>65</v>
      </c>
      <c r="D208" s="106"/>
      <c r="E208" s="106"/>
      <c r="F208" s="106"/>
      <c r="G208" s="107"/>
      <c r="H208" s="53" t="s">
        <v>8</v>
      </c>
      <c r="I208" s="124" t="s">
        <v>9</v>
      </c>
      <c r="J208" s="125"/>
      <c r="K208" s="126">
        <f>+K203</f>
        <v>50.35</v>
      </c>
      <c r="L208" s="127"/>
      <c r="M208" s="127"/>
      <c r="N208" s="128"/>
      <c r="O208" s="126">
        <f>+O105*4</f>
        <v>2.2</v>
      </c>
      <c r="P208" s="127"/>
      <c r="Q208" s="127"/>
      <c r="R208" s="127"/>
      <c r="S208" s="128"/>
      <c r="T208" s="126">
        <f>K208*O208</f>
        <v>110.77</v>
      </c>
      <c r="U208" s="127"/>
      <c r="V208" s="127"/>
      <c r="W208" s="127"/>
      <c r="X208" s="128"/>
      <c r="AG208" s="151">
        <f>T208+T209</f>
        <v>474.49</v>
      </c>
      <c r="AI208" s="15"/>
      <c r="AJ208" s="161">
        <v>844.99</v>
      </c>
      <c r="AL208" s="153">
        <f>AG208/AJ208</f>
        <v>0.562</v>
      </c>
    </row>
    <row r="209" spans="1:38" ht="12.75" customHeight="1">
      <c r="A209" s="103"/>
      <c r="B209" s="104"/>
      <c r="C209" s="108"/>
      <c r="D209" s="109"/>
      <c r="E209" s="109"/>
      <c r="F209" s="109"/>
      <c r="G209" s="110"/>
      <c r="H209" s="53" t="s">
        <v>10</v>
      </c>
      <c r="I209" s="124" t="s">
        <v>11</v>
      </c>
      <c r="J209" s="125"/>
      <c r="K209" s="126">
        <f>+K204</f>
        <v>2410.37</v>
      </c>
      <c r="L209" s="127"/>
      <c r="M209" s="127"/>
      <c r="N209" s="128"/>
      <c r="O209" s="130">
        <f>O208*O$23</f>
        <v>0.1509</v>
      </c>
      <c r="P209" s="131"/>
      <c r="Q209" s="131"/>
      <c r="R209" s="131"/>
      <c r="S209" s="132"/>
      <c r="T209" s="126">
        <f>K209*O209</f>
        <v>363.72</v>
      </c>
      <c r="U209" s="127"/>
      <c r="V209" s="127"/>
      <c r="W209" s="127"/>
      <c r="X209" s="128"/>
      <c r="AG209" s="152"/>
      <c r="AI209" s="15"/>
      <c r="AJ209" s="162"/>
      <c r="AL209" s="154"/>
    </row>
    <row r="210" spans="1:38" ht="12.75" customHeight="1">
      <c r="A210" s="101" t="s">
        <v>7</v>
      </c>
      <c r="B210" s="102"/>
      <c r="C210" s="105" t="s">
        <v>66</v>
      </c>
      <c r="D210" s="106"/>
      <c r="E210" s="106"/>
      <c r="F210" s="106"/>
      <c r="G210" s="107"/>
      <c r="H210" s="53" t="s">
        <v>8</v>
      </c>
      <c r="I210" s="124" t="s">
        <v>9</v>
      </c>
      <c r="J210" s="125"/>
      <c r="K210" s="126">
        <f>+K205</f>
        <v>50.35</v>
      </c>
      <c r="L210" s="127"/>
      <c r="M210" s="127"/>
      <c r="N210" s="128"/>
      <c r="O210" s="126">
        <f>+O208</f>
        <v>2.2</v>
      </c>
      <c r="P210" s="127"/>
      <c r="Q210" s="127"/>
      <c r="R210" s="127"/>
      <c r="S210" s="128"/>
      <c r="T210" s="126">
        <f>K210*O210</f>
        <v>110.77</v>
      </c>
      <c r="U210" s="127"/>
      <c r="V210" s="127"/>
      <c r="W210" s="127"/>
      <c r="X210" s="128"/>
      <c r="AG210" s="151">
        <f>T210+T211</f>
        <v>447.5</v>
      </c>
      <c r="AI210" s="15"/>
      <c r="AJ210" s="161">
        <v>844.99</v>
      </c>
      <c r="AL210" s="153">
        <f>AG210/AJ210</f>
        <v>0.53</v>
      </c>
    </row>
    <row r="211" spans="1:38" ht="12.75" customHeight="1">
      <c r="A211" s="103"/>
      <c r="B211" s="104"/>
      <c r="C211" s="108"/>
      <c r="D211" s="109"/>
      <c r="E211" s="109"/>
      <c r="F211" s="109"/>
      <c r="G211" s="110"/>
      <c r="H211" s="53" t="s">
        <v>10</v>
      </c>
      <c r="I211" s="124" t="s">
        <v>11</v>
      </c>
      <c r="J211" s="125"/>
      <c r="K211" s="126">
        <f>+K206</f>
        <v>2410.37</v>
      </c>
      <c r="L211" s="127"/>
      <c r="M211" s="127"/>
      <c r="N211" s="128"/>
      <c r="O211" s="130">
        <f>O210*O$25</f>
        <v>0.1397</v>
      </c>
      <c r="P211" s="131"/>
      <c r="Q211" s="131"/>
      <c r="R211" s="131"/>
      <c r="S211" s="132"/>
      <c r="T211" s="126">
        <f>K211*O211</f>
        <v>336.73</v>
      </c>
      <c r="U211" s="127"/>
      <c r="V211" s="127"/>
      <c r="W211" s="127"/>
      <c r="X211" s="128"/>
      <c r="AG211" s="152"/>
      <c r="AI211" s="15"/>
      <c r="AJ211" s="162"/>
      <c r="AL211" s="154"/>
    </row>
    <row r="212" spans="1:33" s="24" customFormat="1" ht="25.5" customHeight="1">
      <c r="A212" s="115" t="s">
        <v>52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</row>
    <row r="213" spans="1:38" ht="12.75" customHeight="1">
      <c r="A213" s="101" t="s">
        <v>7</v>
      </c>
      <c r="B213" s="102"/>
      <c r="C213" s="105" t="s">
        <v>65</v>
      </c>
      <c r="D213" s="106"/>
      <c r="E213" s="106"/>
      <c r="F213" s="106"/>
      <c r="G213" s="107"/>
      <c r="H213" s="53" t="s">
        <v>8</v>
      </c>
      <c r="I213" s="124" t="s">
        <v>9</v>
      </c>
      <c r="J213" s="125"/>
      <c r="K213" s="126">
        <f>+K208</f>
        <v>50.35</v>
      </c>
      <c r="L213" s="127"/>
      <c r="M213" s="127"/>
      <c r="N213" s="128"/>
      <c r="O213" s="126">
        <f>+O113*4</f>
        <v>7.64</v>
      </c>
      <c r="P213" s="127"/>
      <c r="Q213" s="127"/>
      <c r="R213" s="127"/>
      <c r="S213" s="128"/>
      <c r="T213" s="126">
        <f>K213*O213</f>
        <v>384.67</v>
      </c>
      <c r="U213" s="127"/>
      <c r="V213" s="127"/>
      <c r="W213" s="127"/>
      <c r="X213" s="128"/>
      <c r="AG213" s="151">
        <f>T213+T214</f>
        <v>1647.94</v>
      </c>
      <c r="AI213" s="15"/>
      <c r="AJ213" s="161">
        <v>844.99</v>
      </c>
      <c r="AL213" s="153">
        <f>AG213/AJ213</f>
        <v>1.95</v>
      </c>
    </row>
    <row r="214" spans="1:38" ht="12.75" customHeight="1">
      <c r="A214" s="103"/>
      <c r="B214" s="104"/>
      <c r="C214" s="108"/>
      <c r="D214" s="109"/>
      <c r="E214" s="109"/>
      <c r="F214" s="109"/>
      <c r="G214" s="110"/>
      <c r="H214" s="53" t="s">
        <v>10</v>
      </c>
      <c r="I214" s="124" t="s">
        <v>11</v>
      </c>
      <c r="J214" s="125"/>
      <c r="K214" s="126">
        <f>+K209</f>
        <v>2410.37</v>
      </c>
      <c r="L214" s="127"/>
      <c r="M214" s="127"/>
      <c r="N214" s="128"/>
      <c r="O214" s="130">
        <f>O213*O$23</f>
        <v>0.5241</v>
      </c>
      <c r="P214" s="131"/>
      <c r="Q214" s="131"/>
      <c r="R214" s="131"/>
      <c r="S214" s="132"/>
      <c r="T214" s="126">
        <f>K214*O214</f>
        <v>1263.27</v>
      </c>
      <c r="U214" s="127"/>
      <c r="V214" s="127"/>
      <c r="W214" s="127"/>
      <c r="X214" s="128"/>
      <c r="AG214" s="152"/>
      <c r="AI214" s="15"/>
      <c r="AJ214" s="162"/>
      <c r="AL214" s="154"/>
    </row>
    <row r="215" spans="1:38" ht="12.75" customHeight="1">
      <c r="A215" s="101" t="s">
        <v>7</v>
      </c>
      <c r="B215" s="102"/>
      <c r="C215" s="105" t="s">
        <v>66</v>
      </c>
      <c r="D215" s="106"/>
      <c r="E215" s="106"/>
      <c r="F215" s="106"/>
      <c r="G215" s="107"/>
      <c r="H215" s="53" t="s">
        <v>8</v>
      </c>
      <c r="I215" s="124" t="s">
        <v>9</v>
      </c>
      <c r="J215" s="125"/>
      <c r="K215" s="126">
        <f>+K210</f>
        <v>50.35</v>
      </c>
      <c r="L215" s="127"/>
      <c r="M215" s="127"/>
      <c r="N215" s="128"/>
      <c r="O215" s="126">
        <f>+O213</f>
        <v>7.64</v>
      </c>
      <c r="P215" s="127"/>
      <c r="Q215" s="127"/>
      <c r="R215" s="127"/>
      <c r="S215" s="128"/>
      <c r="T215" s="126">
        <f>K215*O215</f>
        <v>384.67</v>
      </c>
      <c r="U215" s="127"/>
      <c r="V215" s="127"/>
      <c r="W215" s="127"/>
      <c r="X215" s="128"/>
      <c r="AG215" s="151">
        <f>T215+T216</f>
        <v>1553.94</v>
      </c>
      <c r="AI215" s="15"/>
      <c r="AJ215" s="161">
        <v>844.99</v>
      </c>
      <c r="AL215" s="153">
        <f>AG215/AJ215</f>
        <v>1.839</v>
      </c>
    </row>
    <row r="216" spans="1:38" ht="12.75" customHeight="1">
      <c r="A216" s="103"/>
      <c r="B216" s="104"/>
      <c r="C216" s="108"/>
      <c r="D216" s="109"/>
      <c r="E216" s="109"/>
      <c r="F216" s="109"/>
      <c r="G216" s="110"/>
      <c r="H216" s="53" t="s">
        <v>10</v>
      </c>
      <c r="I216" s="124" t="s">
        <v>11</v>
      </c>
      <c r="J216" s="125"/>
      <c r="K216" s="126">
        <f>+K211</f>
        <v>2410.37</v>
      </c>
      <c r="L216" s="127"/>
      <c r="M216" s="127"/>
      <c r="N216" s="128"/>
      <c r="O216" s="130">
        <f>O215*O$25</f>
        <v>0.4851</v>
      </c>
      <c r="P216" s="131"/>
      <c r="Q216" s="131"/>
      <c r="R216" s="131"/>
      <c r="S216" s="132"/>
      <c r="T216" s="126">
        <f>K216*O216</f>
        <v>1169.27</v>
      </c>
      <c r="U216" s="127"/>
      <c r="V216" s="127"/>
      <c r="W216" s="127"/>
      <c r="X216" s="128"/>
      <c r="AG216" s="152"/>
      <c r="AI216" s="15"/>
      <c r="AJ216" s="162"/>
      <c r="AL216" s="154"/>
    </row>
    <row r="217" spans="1:38" ht="6" customHeight="1">
      <c r="A217" s="28"/>
      <c r="B217" s="28"/>
      <c r="C217" s="55"/>
      <c r="D217" s="55"/>
      <c r="E217" s="55"/>
      <c r="F217" s="55"/>
      <c r="G217" s="55"/>
      <c r="I217" s="14"/>
      <c r="J217" s="14"/>
      <c r="K217" s="69"/>
      <c r="L217" s="69"/>
      <c r="M217" s="69"/>
      <c r="N217" s="69"/>
      <c r="O217" s="70"/>
      <c r="P217" s="70"/>
      <c r="Q217" s="70"/>
      <c r="R217" s="70"/>
      <c r="S217" s="70"/>
      <c r="T217" s="69"/>
      <c r="U217" s="69"/>
      <c r="V217" s="69"/>
      <c r="W217" s="69"/>
      <c r="X217" s="69"/>
      <c r="AG217" s="56"/>
      <c r="AI217" s="15"/>
      <c r="AJ217" s="57"/>
      <c r="AL217" s="72"/>
    </row>
    <row r="218" spans="1:35" s="5" customFormat="1" ht="15">
      <c r="A218" s="129" t="s">
        <v>82</v>
      </c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54"/>
      <c r="AG218" s="54"/>
      <c r="AH218"/>
      <c r="AI218" s="20"/>
    </row>
    <row r="219" spans="1:35" ht="12" customHeight="1">
      <c r="A219" s="112" t="s">
        <v>113</v>
      </c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4"/>
      <c r="AI219" s="15"/>
    </row>
    <row r="220" spans="1:35" s="5" customFormat="1" ht="38.25" customHeight="1">
      <c r="A220" s="115" t="s">
        <v>115</v>
      </c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54"/>
      <c r="AG220" s="54"/>
      <c r="AH220"/>
      <c r="AI220" s="20"/>
    </row>
    <row r="221" spans="1:35" ht="51" customHeight="1">
      <c r="A221" s="119" t="s">
        <v>4</v>
      </c>
      <c r="B221" s="120"/>
      <c r="C221" s="121" t="s">
        <v>26</v>
      </c>
      <c r="D221" s="122"/>
      <c r="E221" s="122"/>
      <c r="F221" s="122"/>
      <c r="G221" s="122"/>
      <c r="H221" s="123"/>
      <c r="I221" s="116" t="s">
        <v>5</v>
      </c>
      <c r="J221" s="118"/>
      <c r="K221" s="116" t="s">
        <v>27</v>
      </c>
      <c r="L221" s="117"/>
      <c r="M221" s="117"/>
      <c r="N221" s="118"/>
      <c r="O221" s="116" t="s">
        <v>43</v>
      </c>
      <c r="P221" s="117"/>
      <c r="Q221" s="117"/>
      <c r="R221" s="117"/>
      <c r="S221" s="118"/>
      <c r="T221" s="116" t="s">
        <v>6</v>
      </c>
      <c r="U221" s="117"/>
      <c r="V221" s="117"/>
      <c r="W221" s="117"/>
      <c r="X221" s="118"/>
      <c r="AI221" s="15"/>
    </row>
    <row r="222" spans="1:38" ht="12.75" customHeight="1">
      <c r="A222" s="112">
        <v>1</v>
      </c>
      <c r="B222" s="114"/>
      <c r="C222" s="112">
        <v>2</v>
      </c>
      <c r="D222" s="113"/>
      <c r="E222" s="113"/>
      <c r="F222" s="113"/>
      <c r="G222" s="113"/>
      <c r="H222" s="114"/>
      <c r="I222" s="139">
        <v>3</v>
      </c>
      <c r="J222" s="140"/>
      <c r="K222" s="139">
        <v>4</v>
      </c>
      <c r="L222" s="141"/>
      <c r="M222" s="141"/>
      <c r="N222" s="140"/>
      <c r="O222" s="139">
        <v>5</v>
      </c>
      <c r="P222" s="141"/>
      <c r="Q222" s="141"/>
      <c r="R222" s="141"/>
      <c r="S222" s="140"/>
      <c r="T222" s="139" t="s">
        <v>62</v>
      </c>
      <c r="U222" s="141"/>
      <c r="V222" s="141"/>
      <c r="W222" s="141"/>
      <c r="X222" s="140"/>
      <c r="AG222" s="14" t="s">
        <v>31</v>
      </c>
      <c r="AI222" s="15"/>
      <c r="AJ222" s="14" t="s">
        <v>31</v>
      </c>
      <c r="AL222" s="14" t="s">
        <v>30</v>
      </c>
    </row>
    <row r="223" spans="1:38" ht="12.75" customHeight="1">
      <c r="A223" s="101" t="s">
        <v>7</v>
      </c>
      <c r="B223" s="102"/>
      <c r="C223" s="105" t="s">
        <v>65</v>
      </c>
      <c r="D223" s="106"/>
      <c r="E223" s="106"/>
      <c r="F223" s="106"/>
      <c r="G223" s="107"/>
      <c r="H223" s="53" t="s">
        <v>8</v>
      </c>
      <c r="I223" s="124" t="s">
        <v>9</v>
      </c>
      <c r="J223" s="125"/>
      <c r="K223" s="126">
        <f>+K190</f>
        <v>18.72</v>
      </c>
      <c r="L223" s="127"/>
      <c r="M223" s="127"/>
      <c r="N223" s="128"/>
      <c r="O223" s="163">
        <f>+$O$33*5</f>
        <v>16.2</v>
      </c>
      <c r="P223" s="163"/>
      <c r="Q223" s="163"/>
      <c r="R223" s="163"/>
      <c r="S223" s="163"/>
      <c r="T223" s="126">
        <f>K223*O223</f>
        <v>303.26</v>
      </c>
      <c r="U223" s="127"/>
      <c r="V223" s="127"/>
      <c r="W223" s="127"/>
      <c r="X223" s="128"/>
      <c r="AG223" s="151">
        <f>T223+T224</f>
        <v>2884.28</v>
      </c>
      <c r="AI223" s="15"/>
      <c r="AJ223" s="161">
        <v>844.99</v>
      </c>
      <c r="AL223" s="153">
        <f>AG223/AJ223</f>
        <v>3.413</v>
      </c>
    </row>
    <row r="224" spans="1:38" ht="12.75" customHeight="1">
      <c r="A224" s="103"/>
      <c r="B224" s="104"/>
      <c r="C224" s="108"/>
      <c r="D224" s="109"/>
      <c r="E224" s="109"/>
      <c r="F224" s="109"/>
      <c r="G224" s="110"/>
      <c r="H224" s="53" t="s">
        <v>10</v>
      </c>
      <c r="I224" s="124" t="s">
        <v>11</v>
      </c>
      <c r="J224" s="125"/>
      <c r="K224" s="126">
        <f>+K191</f>
        <v>2410.37</v>
      </c>
      <c r="L224" s="127"/>
      <c r="M224" s="127"/>
      <c r="N224" s="128"/>
      <c r="O224" s="130">
        <f>+O223*$O$18</f>
        <v>1.0708</v>
      </c>
      <c r="P224" s="131"/>
      <c r="Q224" s="131"/>
      <c r="R224" s="131"/>
      <c r="S224" s="132"/>
      <c r="T224" s="126">
        <f>K224*O224</f>
        <v>2581.02</v>
      </c>
      <c r="U224" s="127"/>
      <c r="V224" s="127"/>
      <c r="W224" s="127"/>
      <c r="X224" s="128"/>
      <c r="AG224" s="152"/>
      <c r="AI224" s="15"/>
      <c r="AJ224" s="162"/>
      <c r="AL224" s="154"/>
    </row>
    <row r="225" spans="1:38" ht="12.75" customHeight="1">
      <c r="A225" s="101" t="s">
        <v>7</v>
      </c>
      <c r="B225" s="102"/>
      <c r="C225" s="105" t="s">
        <v>66</v>
      </c>
      <c r="D225" s="106"/>
      <c r="E225" s="106"/>
      <c r="F225" s="106"/>
      <c r="G225" s="107"/>
      <c r="H225" s="53" t="s">
        <v>8</v>
      </c>
      <c r="I225" s="124" t="s">
        <v>9</v>
      </c>
      <c r="J225" s="125"/>
      <c r="K225" s="126">
        <f>+K192</f>
        <v>18.72</v>
      </c>
      <c r="L225" s="127"/>
      <c r="M225" s="127"/>
      <c r="N225" s="128"/>
      <c r="O225" s="126">
        <f>+O223</f>
        <v>16.2</v>
      </c>
      <c r="P225" s="127"/>
      <c r="Q225" s="127"/>
      <c r="R225" s="127"/>
      <c r="S225" s="128"/>
      <c r="T225" s="126">
        <f>K225*O225</f>
        <v>303.26</v>
      </c>
      <c r="U225" s="127"/>
      <c r="V225" s="127"/>
      <c r="W225" s="127"/>
      <c r="X225" s="128"/>
      <c r="AG225" s="151">
        <f>T225+T226</f>
        <v>2685.19</v>
      </c>
      <c r="AI225" s="15"/>
      <c r="AJ225" s="161">
        <v>844.99</v>
      </c>
      <c r="AL225" s="153">
        <f>AG225/AJ225</f>
        <v>3.178</v>
      </c>
    </row>
    <row r="226" spans="1:38" ht="12.75" customHeight="1">
      <c r="A226" s="103"/>
      <c r="B226" s="104"/>
      <c r="C226" s="108"/>
      <c r="D226" s="109"/>
      <c r="E226" s="109"/>
      <c r="F226" s="109"/>
      <c r="G226" s="110"/>
      <c r="H226" s="53" t="s">
        <v>10</v>
      </c>
      <c r="I226" s="124" t="s">
        <v>11</v>
      </c>
      <c r="J226" s="125"/>
      <c r="K226" s="126">
        <f>+K193</f>
        <v>2410.37</v>
      </c>
      <c r="L226" s="127"/>
      <c r="M226" s="127"/>
      <c r="N226" s="128"/>
      <c r="O226" s="130">
        <f>+O225*$O$20</f>
        <v>0.9882</v>
      </c>
      <c r="P226" s="131"/>
      <c r="Q226" s="131"/>
      <c r="R226" s="131"/>
      <c r="S226" s="132"/>
      <c r="T226" s="126">
        <f>K226*O226</f>
        <v>2381.93</v>
      </c>
      <c r="U226" s="127"/>
      <c r="V226" s="127"/>
      <c r="W226" s="127"/>
      <c r="X226" s="128"/>
      <c r="AG226" s="152"/>
      <c r="AI226" s="15"/>
      <c r="AJ226" s="162"/>
      <c r="AL226" s="154"/>
    </row>
    <row r="227" spans="1:34" s="5" customFormat="1" ht="15">
      <c r="A227" s="112" t="s">
        <v>114</v>
      </c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4"/>
      <c r="Y227" s="97"/>
      <c r="Z227" s="97"/>
      <c r="AA227" s="97"/>
      <c r="AB227" s="97"/>
      <c r="AC227" s="97"/>
      <c r="AD227" s="97"/>
      <c r="AE227" s="97"/>
      <c r="AF227" s="54"/>
      <c r="AG227" s="54"/>
      <c r="AH227"/>
    </row>
    <row r="228" spans="1:33" s="24" customFormat="1" ht="36.75" customHeight="1">
      <c r="A228" s="115" t="s">
        <v>44</v>
      </c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23"/>
      <c r="AG228" s="23"/>
    </row>
    <row r="229" spans="1:35" ht="51" customHeight="1">
      <c r="A229" s="119" t="s">
        <v>4</v>
      </c>
      <c r="B229" s="120"/>
      <c r="C229" s="121" t="s">
        <v>26</v>
      </c>
      <c r="D229" s="122"/>
      <c r="E229" s="122"/>
      <c r="F229" s="122"/>
      <c r="G229" s="122"/>
      <c r="H229" s="123"/>
      <c r="I229" s="116" t="s">
        <v>5</v>
      </c>
      <c r="J229" s="118"/>
      <c r="K229" s="116" t="s">
        <v>27</v>
      </c>
      <c r="L229" s="117"/>
      <c r="M229" s="117"/>
      <c r="N229" s="118"/>
      <c r="O229" s="116" t="str">
        <f>+O196</f>
        <v>Объем теплоносителя, Гкал на нагрев, (м3, Гкал)</v>
      </c>
      <c r="P229" s="117"/>
      <c r="Q229" s="117"/>
      <c r="R229" s="117"/>
      <c r="S229" s="118"/>
      <c r="T229" s="116" t="s">
        <v>6</v>
      </c>
      <c r="U229" s="117"/>
      <c r="V229" s="117"/>
      <c r="W229" s="117"/>
      <c r="X229" s="118"/>
      <c r="AI229" s="15"/>
    </row>
    <row r="230" spans="1:38" ht="12.75" customHeight="1">
      <c r="A230" s="112">
        <v>1</v>
      </c>
      <c r="B230" s="114"/>
      <c r="C230" s="112">
        <v>2</v>
      </c>
      <c r="D230" s="113"/>
      <c r="E230" s="113"/>
      <c r="F230" s="113"/>
      <c r="G230" s="113"/>
      <c r="H230" s="114"/>
      <c r="I230" s="139">
        <v>3</v>
      </c>
      <c r="J230" s="140"/>
      <c r="K230" s="139">
        <v>4</v>
      </c>
      <c r="L230" s="141"/>
      <c r="M230" s="141"/>
      <c r="N230" s="140"/>
      <c r="O230" s="139">
        <v>5</v>
      </c>
      <c r="P230" s="141"/>
      <c r="Q230" s="141"/>
      <c r="R230" s="141"/>
      <c r="S230" s="140"/>
      <c r="T230" s="139" t="s">
        <v>62</v>
      </c>
      <c r="U230" s="141"/>
      <c r="V230" s="141"/>
      <c r="W230" s="141"/>
      <c r="X230" s="140"/>
      <c r="AI230" s="15"/>
      <c r="AJ230" s="14"/>
      <c r="AL230" s="14"/>
    </row>
    <row r="231" spans="1:38" ht="12.75" customHeight="1">
      <c r="A231" s="101" t="s">
        <v>7</v>
      </c>
      <c r="B231" s="102"/>
      <c r="C231" s="105" t="s">
        <v>65</v>
      </c>
      <c r="D231" s="106"/>
      <c r="E231" s="106"/>
      <c r="F231" s="106"/>
      <c r="G231" s="107"/>
      <c r="H231" s="53" t="s">
        <v>8</v>
      </c>
      <c r="I231" s="124" t="s">
        <v>9</v>
      </c>
      <c r="J231" s="125"/>
      <c r="K231" s="126">
        <f>K208</f>
        <v>50.35</v>
      </c>
      <c r="L231" s="127"/>
      <c r="M231" s="127"/>
      <c r="N231" s="128"/>
      <c r="O231" s="126">
        <f>+O49*5</f>
        <v>16.2</v>
      </c>
      <c r="P231" s="127"/>
      <c r="Q231" s="127"/>
      <c r="R231" s="127"/>
      <c r="S231" s="128"/>
      <c r="T231" s="126">
        <f>K231*O231</f>
        <v>815.67</v>
      </c>
      <c r="U231" s="127"/>
      <c r="V231" s="127"/>
      <c r="W231" s="127"/>
      <c r="X231" s="128"/>
      <c r="AG231" s="151">
        <f>T231+T232</f>
        <v>3494.31</v>
      </c>
      <c r="AI231" s="15"/>
      <c r="AJ231" s="161">
        <v>844.99</v>
      </c>
      <c r="AL231" s="153">
        <f>AG231/AJ231</f>
        <v>4.135</v>
      </c>
    </row>
    <row r="232" spans="1:38" ht="12.75" customHeight="1">
      <c r="A232" s="103"/>
      <c r="B232" s="104"/>
      <c r="C232" s="108"/>
      <c r="D232" s="109"/>
      <c r="E232" s="109"/>
      <c r="F232" s="109"/>
      <c r="G232" s="110"/>
      <c r="H232" s="53" t="s">
        <v>10</v>
      </c>
      <c r="I232" s="124" t="s">
        <v>11</v>
      </c>
      <c r="J232" s="125"/>
      <c r="K232" s="126">
        <f>K209</f>
        <v>2410.37</v>
      </c>
      <c r="L232" s="127"/>
      <c r="M232" s="127"/>
      <c r="N232" s="128"/>
      <c r="O232" s="130">
        <f>O231*O$23</f>
        <v>1.1113</v>
      </c>
      <c r="P232" s="131"/>
      <c r="Q232" s="131"/>
      <c r="R232" s="131"/>
      <c r="S232" s="132"/>
      <c r="T232" s="126">
        <f>K232*O232</f>
        <v>2678.64</v>
      </c>
      <c r="U232" s="127"/>
      <c r="V232" s="127"/>
      <c r="W232" s="127"/>
      <c r="X232" s="128"/>
      <c r="AG232" s="152"/>
      <c r="AI232" s="15"/>
      <c r="AJ232" s="162"/>
      <c r="AL232" s="154"/>
    </row>
    <row r="233" spans="1:38" ht="12.75" customHeight="1">
      <c r="A233" s="101" t="s">
        <v>7</v>
      </c>
      <c r="B233" s="102"/>
      <c r="C233" s="105" t="s">
        <v>66</v>
      </c>
      <c r="D233" s="106"/>
      <c r="E233" s="106"/>
      <c r="F233" s="106"/>
      <c r="G233" s="107"/>
      <c r="H233" s="53" t="s">
        <v>8</v>
      </c>
      <c r="I233" s="124" t="s">
        <v>9</v>
      </c>
      <c r="J233" s="125"/>
      <c r="K233" s="126">
        <f>K210</f>
        <v>50.35</v>
      </c>
      <c r="L233" s="127"/>
      <c r="M233" s="127"/>
      <c r="N233" s="128"/>
      <c r="O233" s="126">
        <f>+O231</f>
        <v>16.2</v>
      </c>
      <c r="P233" s="127"/>
      <c r="Q233" s="127"/>
      <c r="R233" s="127"/>
      <c r="S233" s="128"/>
      <c r="T233" s="126">
        <f>K233*O233</f>
        <v>815.67</v>
      </c>
      <c r="U233" s="127"/>
      <c r="V233" s="127"/>
      <c r="W233" s="127"/>
      <c r="X233" s="128"/>
      <c r="AG233" s="151">
        <f>T233+T234</f>
        <v>3295.22</v>
      </c>
      <c r="AI233" s="15"/>
      <c r="AJ233" s="161">
        <v>844.99</v>
      </c>
      <c r="AL233" s="153">
        <f>AG233/AJ233</f>
        <v>3.9</v>
      </c>
    </row>
    <row r="234" spans="1:38" ht="12.75" customHeight="1">
      <c r="A234" s="103"/>
      <c r="B234" s="104"/>
      <c r="C234" s="108"/>
      <c r="D234" s="109"/>
      <c r="E234" s="109"/>
      <c r="F234" s="109"/>
      <c r="G234" s="110"/>
      <c r="H234" s="53" t="s">
        <v>10</v>
      </c>
      <c r="I234" s="124" t="s">
        <v>11</v>
      </c>
      <c r="J234" s="125"/>
      <c r="K234" s="126">
        <f>K211</f>
        <v>2410.37</v>
      </c>
      <c r="L234" s="127"/>
      <c r="M234" s="127"/>
      <c r="N234" s="128"/>
      <c r="O234" s="130">
        <f>O233*O$25</f>
        <v>1.0287</v>
      </c>
      <c r="P234" s="131"/>
      <c r="Q234" s="131"/>
      <c r="R234" s="131"/>
      <c r="S234" s="132"/>
      <c r="T234" s="126">
        <f>K234*O234</f>
        <v>2479.55</v>
      </c>
      <c r="U234" s="127"/>
      <c r="V234" s="127"/>
      <c r="W234" s="127"/>
      <c r="X234" s="128"/>
      <c r="AG234" s="152"/>
      <c r="AI234" s="15"/>
      <c r="AJ234" s="162"/>
      <c r="AL234" s="154"/>
    </row>
    <row r="235" spans="1:33" s="24" customFormat="1" ht="30" customHeight="1">
      <c r="A235" s="115" t="s">
        <v>46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</row>
    <row r="236" spans="1:38" ht="12.75" customHeight="1">
      <c r="A236" s="101" t="s">
        <v>7</v>
      </c>
      <c r="B236" s="102"/>
      <c r="C236" s="105" t="s">
        <v>65</v>
      </c>
      <c r="D236" s="106"/>
      <c r="E236" s="106"/>
      <c r="F236" s="106"/>
      <c r="G236" s="107"/>
      <c r="H236" s="53" t="s">
        <v>8</v>
      </c>
      <c r="I236" s="124" t="s">
        <v>9</v>
      </c>
      <c r="J236" s="125"/>
      <c r="K236" s="126">
        <f>+K231</f>
        <v>50.35</v>
      </c>
      <c r="L236" s="127"/>
      <c r="M236" s="127"/>
      <c r="N236" s="128"/>
      <c r="O236" s="126">
        <f>+O65*4</f>
        <v>10.52</v>
      </c>
      <c r="P236" s="127"/>
      <c r="Q236" s="127"/>
      <c r="R236" s="127"/>
      <c r="S236" s="128"/>
      <c r="T236" s="126">
        <f>K236*O236</f>
        <v>529.68</v>
      </c>
      <c r="U236" s="127"/>
      <c r="V236" s="127"/>
      <c r="W236" s="127"/>
      <c r="X236" s="128"/>
      <c r="AG236" s="151">
        <f>T236+T237</f>
        <v>2269.24</v>
      </c>
      <c r="AI236" s="15"/>
      <c r="AJ236" s="161">
        <v>844.99</v>
      </c>
      <c r="AL236" s="153">
        <f>AG236/AJ236</f>
        <v>2.686</v>
      </c>
    </row>
    <row r="237" spans="1:38" ht="12.75" customHeight="1">
      <c r="A237" s="103"/>
      <c r="B237" s="104"/>
      <c r="C237" s="108"/>
      <c r="D237" s="109"/>
      <c r="E237" s="109"/>
      <c r="F237" s="109"/>
      <c r="G237" s="110"/>
      <c r="H237" s="53" t="s">
        <v>10</v>
      </c>
      <c r="I237" s="124" t="s">
        <v>11</v>
      </c>
      <c r="J237" s="125"/>
      <c r="K237" s="126">
        <f>+K232</f>
        <v>2410.37</v>
      </c>
      <c r="L237" s="127"/>
      <c r="M237" s="127"/>
      <c r="N237" s="128"/>
      <c r="O237" s="130">
        <f>O236*O$23</f>
        <v>0.7217</v>
      </c>
      <c r="P237" s="131"/>
      <c r="Q237" s="131"/>
      <c r="R237" s="131"/>
      <c r="S237" s="132"/>
      <c r="T237" s="126">
        <f>K237*O237</f>
        <v>1739.56</v>
      </c>
      <c r="U237" s="127"/>
      <c r="V237" s="127"/>
      <c r="W237" s="127"/>
      <c r="X237" s="128"/>
      <c r="AG237" s="152"/>
      <c r="AI237" s="15"/>
      <c r="AJ237" s="162"/>
      <c r="AL237" s="154"/>
    </row>
    <row r="238" spans="1:38" ht="12.75" customHeight="1">
      <c r="A238" s="101" t="s">
        <v>7</v>
      </c>
      <c r="B238" s="102"/>
      <c r="C238" s="105" t="s">
        <v>66</v>
      </c>
      <c r="D238" s="106"/>
      <c r="E238" s="106"/>
      <c r="F238" s="106"/>
      <c r="G238" s="107"/>
      <c r="H238" s="53" t="s">
        <v>8</v>
      </c>
      <c r="I238" s="124" t="s">
        <v>9</v>
      </c>
      <c r="J238" s="125"/>
      <c r="K238" s="126">
        <f>+K233</f>
        <v>50.35</v>
      </c>
      <c r="L238" s="127"/>
      <c r="M238" s="127"/>
      <c r="N238" s="128"/>
      <c r="O238" s="126">
        <f>+O236</f>
        <v>10.52</v>
      </c>
      <c r="P238" s="127"/>
      <c r="Q238" s="127"/>
      <c r="R238" s="127"/>
      <c r="S238" s="128"/>
      <c r="T238" s="126">
        <f>K238*O238</f>
        <v>529.68</v>
      </c>
      <c r="U238" s="127"/>
      <c r="V238" s="127"/>
      <c r="W238" s="127"/>
      <c r="X238" s="128"/>
      <c r="AG238" s="151">
        <f>T238+T239</f>
        <v>2139.81</v>
      </c>
      <c r="AI238" s="15"/>
      <c r="AJ238" s="161">
        <v>844.99</v>
      </c>
      <c r="AL238" s="153">
        <f>AG238/AJ238</f>
        <v>2.532</v>
      </c>
    </row>
    <row r="239" spans="1:38" ht="12.75" customHeight="1">
      <c r="A239" s="103"/>
      <c r="B239" s="104"/>
      <c r="C239" s="108"/>
      <c r="D239" s="109"/>
      <c r="E239" s="109"/>
      <c r="F239" s="109"/>
      <c r="G239" s="110"/>
      <c r="H239" s="53" t="s">
        <v>10</v>
      </c>
      <c r="I239" s="124" t="s">
        <v>11</v>
      </c>
      <c r="J239" s="125"/>
      <c r="K239" s="126">
        <f>+K234</f>
        <v>2410.37</v>
      </c>
      <c r="L239" s="127"/>
      <c r="M239" s="127"/>
      <c r="N239" s="128"/>
      <c r="O239" s="130">
        <f>O238*O$25</f>
        <v>0.668</v>
      </c>
      <c r="P239" s="131"/>
      <c r="Q239" s="131"/>
      <c r="R239" s="131"/>
      <c r="S239" s="132"/>
      <c r="T239" s="126">
        <f>K239*O239</f>
        <v>1610.13</v>
      </c>
      <c r="U239" s="127"/>
      <c r="V239" s="127"/>
      <c r="W239" s="127"/>
      <c r="X239" s="128"/>
      <c r="AG239" s="152"/>
      <c r="AI239" s="15"/>
      <c r="AJ239" s="162"/>
      <c r="AL239" s="154"/>
    </row>
    <row r="240" spans="1:39" ht="25.5" customHeight="1">
      <c r="A240" s="115" t="s">
        <v>51</v>
      </c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9"/>
      <c r="AG240" s="33"/>
      <c r="AL240" s="34" t="s">
        <v>78</v>
      </c>
      <c r="AM240" s="35" t="s">
        <v>79</v>
      </c>
    </row>
    <row r="241" spans="1:38" ht="12.75" customHeight="1">
      <c r="A241" s="101" t="s">
        <v>7</v>
      </c>
      <c r="B241" s="102"/>
      <c r="C241" s="105" t="s">
        <v>65</v>
      </c>
      <c r="D241" s="106"/>
      <c r="E241" s="106"/>
      <c r="F241" s="106"/>
      <c r="G241" s="107"/>
      <c r="H241" s="53" t="s">
        <v>8</v>
      </c>
      <c r="I241" s="124" t="s">
        <v>9</v>
      </c>
      <c r="J241" s="125"/>
      <c r="K241" s="126">
        <f>+K236</f>
        <v>50.35</v>
      </c>
      <c r="L241" s="127"/>
      <c r="M241" s="127"/>
      <c r="N241" s="128"/>
      <c r="O241" s="126">
        <f>+O105*4</f>
        <v>2.2</v>
      </c>
      <c r="P241" s="127"/>
      <c r="Q241" s="127"/>
      <c r="R241" s="127"/>
      <c r="S241" s="128"/>
      <c r="T241" s="126">
        <f>K241*O241</f>
        <v>110.77</v>
      </c>
      <c r="U241" s="127"/>
      <c r="V241" s="127"/>
      <c r="W241" s="127"/>
      <c r="X241" s="128"/>
      <c r="AG241" s="151">
        <f>T241+T242</f>
        <v>474.49</v>
      </c>
      <c r="AI241" s="15"/>
      <c r="AJ241" s="161">
        <v>844.99</v>
      </c>
      <c r="AL241" s="153">
        <f>AG241/AJ241</f>
        <v>0.562</v>
      </c>
    </row>
    <row r="242" spans="1:38" ht="12.75" customHeight="1">
      <c r="A242" s="103"/>
      <c r="B242" s="104"/>
      <c r="C242" s="108"/>
      <c r="D242" s="109"/>
      <c r="E242" s="109"/>
      <c r="F242" s="109"/>
      <c r="G242" s="110"/>
      <c r="H242" s="53" t="s">
        <v>10</v>
      </c>
      <c r="I242" s="124" t="s">
        <v>11</v>
      </c>
      <c r="J242" s="125"/>
      <c r="K242" s="126">
        <f>+K237</f>
        <v>2410.37</v>
      </c>
      <c r="L242" s="127"/>
      <c r="M242" s="127"/>
      <c r="N242" s="128"/>
      <c r="O242" s="130">
        <f>O241*O$23</f>
        <v>0.1509</v>
      </c>
      <c r="P242" s="131"/>
      <c r="Q242" s="131"/>
      <c r="R242" s="131"/>
      <c r="S242" s="132"/>
      <c r="T242" s="126">
        <f>K242*O242</f>
        <v>363.72</v>
      </c>
      <c r="U242" s="127"/>
      <c r="V242" s="127"/>
      <c r="W242" s="127"/>
      <c r="X242" s="128"/>
      <c r="AG242" s="152"/>
      <c r="AI242" s="15"/>
      <c r="AJ242" s="162"/>
      <c r="AL242" s="154"/>
    </row>
    <row r="243" spans="1:38" ht="12.75" customHeight="1">
      <c r="A243" s="101" t="s">
        <v>7</v>
      </c>
      <c r="B243" s="102"/>
      <c r="C243" s="105" t="s">
        <v>66</v>
      </c>
      <c r="D243" s="106"/>
      <c r="E243" s="106"/>
      <c r="F243" s="106"/>
      <c r="G243" s="107"/>
      <c r="H243" s="53" t="s">
        <v>8</v>
      </c>
      <c r="I243" s="124" t="s">
        <v>9</v>
      </c>
      <c r="J243" s="125"/>
      <c r="K243" s="126">
        <f>+K238</f>
        <v>50.35</v>
      </c>
      <c r="L243" s="127"/>
      <c r="M243" s="127"/>
      <c r="N243" s="128"/>
      <c r="O243" s="126">
        <f>+O241</f>
        <v>2.2</v>
      </c>
      <c r="P243" s="127"/>
      <c r="Q243" s="127"/>
      <c r="R243" s="127"/>
      <c r="S243" s="128"/>
      <c r="T243" s="126">
        <f>K243*O243</f>
        <v>110.77</v>
      </c>
      <c r="U243" s="127"/>
      <c r="V243" s="127"/>
      <c r="W243" s="127"/>
      <c r="X243" s="128"/>
      <c r="AG243" s="151">
        <f>T243+T244</f>
        <v>447.5</v>
      </c>
      <c r="AI243" s="15"/>
      <c r="AJ243" s="161">
        <v>844.99</v>
      </c>
      <c r="AL243" s="153">
        <f>AG243/AJ243</f>
        <v>0.53</v>
      </c>
    </row>
    <row r="244" spans="1:38" ht="12.75" customHeight="1">
      <c r="A244" s="103"/>
      <c r="B244" s="104"/>
      <c r="C244" s="108"/>
      <c r="D244" s="109"/>
      <c r="E244" s="109"/>
      <c r="F244" s="109"/>
      <c r="G244" s="110"/>
      <c r="H244" s="53" t="s">
        <v>10</v>
      </c>
      <c r="I244" s="124" t="s">
        <v>11</v>
      </c>
      <c r="J244" s="125"/>
      <c r="K244" s="126">
        <f>+K239</f>
        <v>2410.37</v>
      </c>
      <c r="L244" s="127"/>
      <c r="M244" s="127"/>
      <c r="N244" s="128"/>
      <c r="O244" s="130">
        <f>O243*O$25</f>
        <v>0.1397</v>
      </c>
      <c r="P244" s="131"/>
      <c r="Q244" s="131"/>
      <c r="R244" s="131"/>
      <c r="S244" s="132"/>
      <c r="T244" s="126">
        <f>K244*O244</f>
        <v>336.73</v>
      </c>
      <c r="U244" s="127"/>
      <c r="V244" s="127"/>
      <c r="W244" s="127"/>
      <c r="X244" s="128"/>
      <c r="AG244" s="152"/>
      <c r="AI244" s="15"/>
      <c r="AJ244" s="162"/>
      <c r="AL244" s="154"/>
    </row>
    <row r="245" spans="1:33" s="24" customFormat="1" ht="25.5" customHeight="1">
      <c r="A245" s="115" t="s">
        <v>52</v>
      </c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</row>
    <row r="246" spans="1:38" ht="12.75" customHeight="1">
      <c r="A246" s="101" t="s">
        <v>7</v>
      </c>
      <c r="B246" s="102"/>
      <c r="C246" s="105" t="s">
        <v>65</v>
      </c>
      <c r="D246" s="106"/>
      <c r="E246" s="106"/>
      <c r="F246" s="106"/>
      <c r="G246" s="107"/>
      <c r="H246" s="53" t="s">
        <v>8</v>
      </c>
      <c r="I246" s="124" t="s">
        <v>9</v>
      </c>
      <c r="J246" s="125"/>
      <c r="K246" s="126">
        <f>+K241</f>
        <v>50.35</v>
      </c>
      <c r="L246" s="127"/>
      <c r="M246" s="127"/>
      <c r="N246" s="128"/>
      <c r="O246" s="126">
        <f>+O113*4</f>
        <v>7.64</v>
      </c>
      <c r="P246" s="127"/>
      <c r="Q246" s="127"/>
      <c r="R246" s="127"/>
      <c r="S246" s="128"/>
      <c r="T246" s="126">
        <f>K246*O246</f>
        <v>384.67</v>
      </c>
      <c r="U246" s="127"/>
      <c r="V246" s="127"/>
      <c r="W246" s="127"/>
      <c r="X246" s="128"/>
      <c r="AG246" s="151">
        <f>T246+T247</f>
        <v>1647.94</v>
      </c>
      <c r="AI246" s="15"/>
      <c r="AJ246" s="161">
        <v>844.99</v>
      </c>
      <c r="AL246" s="153">
        <f>AG246/AJ246</f>
        <v>1.95</v>
      </c>
    </row>
    <row r="247" spans="1:38" ht="12.75" customHeight="1">
      <c r="A247" s="103"/>
      <c r="B247" s="104"/>
      <c r="C247" s="108"/>
      <c r="D247" s="109"/>
      <c r="E247" s="109"/>
      <c r="F247" s="109"/>
      <c r="G247" s="110"/>
      <c r="H247" s="53" t="s">
        <v>10</v>
      </c>
      <c r="I247" s="124" t="s">
        <v>11</v>
      </c>
      <c r="J247" s="125"/>
      <c r="K247" s="126">
        <f>+K242</f>
        <v>2410.37</v>
      </c>
      <c r="L247" s="127"/>
      <c r="M247" s="127"/>
      <c r="N247" s="128"/>
      <c r="O247" s="130">
        <f>O246*O$23</f>
        <v>0.5241</v>
      </c>
      <c r="P247" s="131"/>
      <c r="Q247" s="131"/>
      <c r="R247" s="131"/>
      <c r="S247" s="132"/>
      <c r="T247" s="126">
        <f>K247*O247</f>
        <v>1263.27</v>
      </c>
      <c r="U247" s="127"/>
      <c r="V247" s="127"/>
      <c r="W247" s="127"/>
      <c r="X247" s="128"/>
      <c r="AG247" s="152"/>
      <c r="AI247" s="15"/>
      <c r="AJ247" s="162"/>
      <c r="AL247" s="154"/>
    </row>
    <row r="248" spans="1:38" ht="12.75" customHeight="1">
      <c r="A248" s="101" t="s">
        <v>7</v>
      </c>
      <c r="B248" s="102"/>
      <c r="C248" s="105" t="s">
        <v>66</v>
      </c>
      <c r="D248" s="106"/>
      <c r="E248" s="106"/>
      <c r="F248" s="106"/>
      <c r="G248" s="107"/>
      <c r="H248" s="53" t="s">
        <v>8</v>
      </c>
      <c r="I248" s="124" t="s">
        <v>9</v>
      </c>
      <c r="J248" s="125"/>
      <c r="K248" s="126">
        <f>+K243</f>
        <v>50.35</v>
      </c>
      <c r="L248" s="127"/>
      <c r="M248" s="127"/>
      <c r="N248" s="128"/>
      <c r="O248" s="126">
        <f>+O246</f>
        <v>7.64</v>
      </c>
      <c r="P248" s="127"/>
      <c r="Q248" s="127"/>
      <c r="R248" s="127"/>
      <c r="S248" s="128"/>
      <c r="T248" s="126">
        <f>K248*O248</f>
        <v>384.67</v>
      </c>
      <c r="U248" s="127"/>
      <c r="V248" s="127"/>
      <c r="W248" s="127"/>
      <c r="X248" s="128"/>
      <c r="AG248" s="151">
        <f>T248+T249</f>
        <v>1553.94</v>
      </c>
      <c r="AI248" s="15"/>
      <c r="AJ248" s="161">
        <v>844.99</v>
      </c>
      <c r="AL248" s="153">
        <f>AG248/AJ248</f>
        <v>1.839</v>
      </c>
    </row>
    <row r="249" spans="1:38" ht="12.75" customHeight="1">
      <c r="A249" s="103"/>
      <c r="B249" s="104"/>
      <c r="C249" s="108"/>
      <c r="D249" s="109"/>
      <c r="E249" s="109"/>
      <c r="F249" s="109"/>
      <c r="G249" s="110"/>
      <c r="H249" s="53" t="s">
        <v>10</v>
      </c>
      <c r="I249" s="124" t="s">
        <v>11</v>
      </c>
      <c r="J249" s="125"/>
      <c r="K249" s="126">
        <f>+K244</f>
        <v>2410.37</v>
      </c>
      <c r="L249" s="127"/>
      <c r="M249" s="127"/>
      <c r="N249" s="128"/>
      <c r="O249" s="130">
        <f>O248*O$25</f>
        <v>0.4851</v>
      </c>
      <c r="P249" s="131"/>
      <c r="Q249" s="131"/>
      <c r="R249" s="131"/>
      <c r="S249" s="132"/>
      <c r="T249" s="126">
        <f>K249*O249</f>
        <v>1169.27</v>
      </c>
      <c r="U249" s="127"/>
      <c r="V249" s="127"/>
      <c r="W249" s="127"/>
      <c r="X249" s="128"/>
      <c r="AG249" s="152"/>
      <c r="AI249" s="15"/>
      <c r="AJ249" s="162"/>
      <c r="AL249" s="154"/>
    </row>
    <row r="250" spans="1:38" ht="6.75" customHeight="1">
      <c r="A250" s="28"/>
      <c r="B250" s="28"/>
      <c r="C250" s="55"/>
      <c r="D250" s="55"/>
      <c r="E250" s="55"/>
      <c r="F250" s="55"/>
      <c r="G250" s="55"/>
      <c r="I250" s="14"/>
      <c r="J250" s="14"/>
      <c r="K250" s="69"/>
      <c r="L250" s="69"/>
      <c r="M250" s="69"/>
      <c r="N250" s="69"/>
      <c r="O250" s="70"/>
      <c r="P250" s="70"/>
      <c r="Q250" s="70"/>
      <c r="R250" s="70"/>
      <c r="S250" s="70"/>
      <c r="T250" s="69"/>
      <c r="U250" s="69"/>
      <c r="V250" s="69"/>
      <c r="W250" s="69"/>
      <c r="X250" s="69"/>
      <c r="AG250" s="56"/>
      <c r="AI250" s="15"/>
      <c r="AJ250" s="57"/>
      <c r="AL250" s="72"/>
    </row>
    <row r="252" spans="2:41" s="30" customFormat="1" ht="0.75" customHeight="1">
      <c r="B252" s="30">
        <f>+'[6]Кап_2'!A256</f>
        <v>0</v>
      </c>
      <c r="AL252" s="31"/>
      <c r="AM252" s="31"/>
      <c r="AN252" s="32"/>
      <c r="AO252"/>
    </row>
    <row r="253" spans="4:35" ht="12.75" customHeight="1" hidden="1">
      <c r="D253" s="68"/>
      <c r="E253" s="68"/>
      <c r="F253" s="68"/>
      <c r="G253" s="68"/>
      <c r="H253" s="68"/>
      <c r="I253" s="68"/>
      <c r="J253" s="68"/>
      <c r="AI253" s="15"/>
    </row>
    <row r="254" spans="1:35" s="4" customFormat="1" ht="18">
      <c r="A254" s="164" t="s">
        <v>68</v>
      </c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3"/>
      <c r="AG254" s="25"/>
      <c r="AH254"/>
      <c r="AI254" s="39"/>
    </row>
    <row r="255" ht="12.75" customHeight="1" hidden="1">
      <c r="AI255" s="15"/>
    </row>
    <row r="256" spans="1:35" ht="64.5" customHeight="1">
      <c r="A256" s="165" t="s">
        <v>4</v>
      </c>
      <c r="B256" s="166"/>
      <c r="C256" s="166"/>
      <c r="D256" s="166"/>
      <c r="E256" s="166"/>
      <c r="F256" s="166"/>
      <c r="G256" s="166"/>
      <c r="H256" s="167"/>
      <c r="I256" s="171" t="s">
        <v>84</v>
      </c>
      <c r="J256" s="172"/>
      <c r="K256" s="172"/>
      <c r="L256" s="172"/>
      <c r="M256" s="172"/>
      <c r="N256" s="173"/>
      <c r="O256" s="171" t="s">
        <v>13</v>
      </c>
      <c r="P256" s="172"/>
      <c r="Q256" s="172"/>
      <c r="R256" s="172"/>
      <c r="S256" s="173"/>
      <c r="T256" s="171" t="s">
        <v>14</v>
      </c>
      <c r="U256" s="172"/>
      <c r="V256" s="172"/>
      <c r="W256" s="172"/>
      <c r="X256" s="172"/>
      <c r="Y256" s="173"/>
      <c r="Z256" s="171" t="s">
        <v>15</v>
      </c>
      <c r="AA256" s="172"/>
      <c r="AB256" s="172"/>
      <c r="AC256" s="172"/>
      <c r="AD256" s="172"/>
      <c r="AE256" s="173"/>
      <c r="AF256" s="58"/>
      <c r="AI256" s="15"/>
    </row>
    <row r="257" spans="1:35" ht="12.75" customHeight="1">
      <c r="A257" s="168"/>
      <c r="B257" s="169"/>
      <c r="C257" s="169"/>
      <c r="D257" s="169"/>
      <c r="E257" s="169"/>
      <c r="F257" s="169"/>
      <c r="G257" s="169"/>
      <c r="H257" s="170"/>
      <c r="I257" s="171" t="s">
        <v>16</v>
      </c>
      <c r="J257" s="172"/>
      <c r="K257" s="172"/>
      <c r="L257" s="172"/>
      <c r="M257" s="172"/>
      <c r="N257" s="173"/>
      <c r="O257" s="171" t="s">
        <v>17</v>
      </c>
      <c r="P257" s="172"/>
      <c r="Q257" s="172"/>
      <c r="R257" s="172"/>
      <c r="S257" s="173"/>
      <c r="T257" s="171" t="s">
        <v>18</v>
      </c>
      <c r="U257" s="172"/>
      <c r="V257" s="172"/>
      <c r="W257" s="172"/>
      <c r="X257" s="172"/>
      <c r="Y257" s="173"/>
      <c r="Z257" s="171" t="s">
        <v>19</v>
      </c>
      <c r="AA257" s="172"/>
      <c r="AB257" s="172"/>
      <c r="AC257" s="172"/>
      <c r="AD257" s="172"/>
      <c r="AE257" s="173"/>
      <c r="AF257" s="59"/>
      <c r="AI257" s="15"/>
    </row>
    <row r="258" spans="1:38" s="6" customFormat="1" ht="27" customHeight="1">
      <c r="A258" s="174">
        <v>1</v>
      </c>
      <c r="B258" s="175"/>
      <c r="C258" s="175"/>
      <c r="D258" s="175"/>
      <c r="E258" s="175"/>
      <c r="F258" s="175"/>
      <c r="G258" s="175"/>
      <c r="H258" s="176"/>
      <c r="I258" s="177">
        <v>2</v>
      </c>
      <c r="J258" s="178"/>
      <c r="K258" s="178"/>
      <c r="L258" s="178"/>
      <c r="M258" s="178"/>
      <c r="N258" s="179"/>
      <c r="O258" s="177">
        <v>3</v>
      </c>
      <c r="P258" s="178"/>
      <c r="Q258" s="178"/>
      <c r="R258" s="178"/>
      <c r="S258" s="179"/>
      <c r="T258" s="177">
        <v>4</v>
      </c>
      <c r="U258" s="178"/>
      <c r="V258" s="178"/>
      <c r="W258" s="178"/>
      <c r="X258" s="178"/>
      <c r="Y258" s="179"/>
      <c r="Z258" s="177" t="s">
        <v>53</v>
      </c>
      <c r="AA258" s="178"/>
      <c r="AB258" s="178"/>
      <c r="AC258" s="178"/>
      <c r="AD258" s="178"/>
      <c r="AE258" s="179"/>
      <c r="AF258" s="60"/>
      <c r="AG258" s="26" t="s">
        <v>32</v>
      </c>
      <c r="AH258"/>
      <c r="AI258" s="40"/>
      <c r="AJ258" s="26" t="s">
        <v>41</v>
      </c>
      <c r="AL258" s="26" t="s">
        <v>30</v>
      </c>
    </row>
    <row r="259" spans="1:38" s="28" customFormat="1" ht="23.25" customHeight="1">
      <c r="A259" s="180" t="s">
        <v>54</v>
      </c>
      <c r="B259" s="181"/>
      <c r="C259" s="181"/>
      <c r="D259" s="181"/>
      <c r="E259" s="181"/>
      <c r="F259" s="181"/>
      <c r="G259" s="181"/>
      <c r="H259" s="182"/>
      <c r="I259" s="186">
        <v>19.8</v>
      </c>
      <c r="J259" s="187"/>
      <c r="K259" s="187"/>
      <c r="L259" s="187"/>
      <c r="M259" s="187"/>
      <c r="N259" s="188"/>
      <c r="O259" s="189">
        <v>0.0433</v>
      </c>
      <c r="P259" s="190"/>
      <c r="Q259" s="190"/>
      <c r="R259" s="190"/>
      <c r="S259" s="191"/>
      <c r="T259" s="192">
        <f>K23</f>
        <v>2410.37</v>
      </c>
      <c r="U259" s="193"/>
      <c r="V259" s="193"/>
      <c r="W259" s="193"/>
      <c r="X259" s="193"/>
      <c r="Y259" s="194"/>
      <c r="Z259" s="195">
        <f>I259*O259*T259</f>
        <v>2066.51</v>
      </c>
      <c r="AA259" s="196"/>
      <c r="AB259" s="196"/>
      <c r="AC259" s="196"/>
      <c r="AD259" s="196"/>
      <c r="AE259" s="197"/>
      <c r="AF259" s="73"/>
      <c r="AG259" s="27">
        <f>O259*T259</f>
        <v>104.37</v>
      </c>
      <c r="AH259"/>
      <c r="AI259" s="41"/>
      <c r="AJ259" s="42">
        <v>54.52</v>
      </c>
      <c r="AL259" s="74">
        <f>AG259/AJ259</f>
        <v>1.914</v>
      </c>
    </row>
    <row r="260" spans="1:35" s="28" customFormat="1" ht="39" customHeight="1">
      <c r="A260" s="183"/>
      <c r="B260" s="184"/>
      <c r="C260" s="184"/>
      <c r="D260" s="184"/>
      <c r="E260" s="184"/>
      <c r="F260" s="184"/>
      <c r="G260" s="184"/>
      <c r="H260" s="185"/>
      <c r="I260" s="198" t="str">
        <f>CONCATENATE(I259," ",I257," х ",O259," ",O257," х ",T259," ",T257," = ",Z259," ",Z257)</f>
        <v>19,8 кв.м х 0,0433 Гкал/кв.м х 2410,37 руб./Гкал = 2066,51 руб.</v>
      </c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199"/>
      <c r="AD260" s="199"/>
      <c r="AE260" s="200"/>
      <c r="AF260" s="61"/>
      <c r="AG260" s="29"/>
      <c r="AH260"/>
      <c r="AI260" s="41"/>
    </row>
    <row r="261" spans="1:38" s="28" customFormat="1" ht="23.25" customHeight="1">
      <c r="A261" s="180" t="s">
        <v>69</v>
      </c>
      <c r="B261" s="181"/>
      <c r="C261" s="181"/>
      <c r="D261" s="181"/>
      <c r="E261" s="181"/>
      <c r="F261" s="181"/>
      <c r="G261" s="181"/>
      <c r="H261" s="182"/>
      <c r="I261" s="186">
        <v>19.8</v>
      </c>
      <c r="J261" s="187"/>
      <c r="K261" s="187"/>
      <c r="L261" s="187"/>
      <c r="M261" s="187"/>
      <c r="N261" s="188"/>
      <c r="O261" s="189">
        <v>0.0464</v>
      </c>
      <c r="P261" s="190"/>
      <c r="Q261" s="190"/>
      <c r="R261" s="190"/>
      <c r="S261" s="191"/>
      <c r="T261" s="192">
        <f>+T259</f>
        <v>2410.37</v>
      </c>
      <c r="U261" s="193"/>
      <c r="V261" s="193"/>
      <c r="W261" s="193"/>
      <c r="X261" s="193"/>
      <c r="Y261" s="194"/>
      <c r="Z261" s="195">
        <f>I261*O261*T261</f>
        <v>2214.46</v>
      </c>
      <c r="AA261" s="196"/>
      <c r="AB261" s="196"/>
      <c r="AC261" s="196"/>
      <c r="AD261" s="196"/>
      <c r="AE261" s="197"/>
      <c r="AF261" s="73"/>
      <c r="AG261" s="27">
        <f>O261*T261</f>
        <v>111.84</v>
      </c>
      <c r="AH261"/>
      <c r="AI261" s="41"/>
      <c r="AJ261" s="42">
        <v>54.52</v>
      </c>
      <c r="AL261" s="74">
        <f>AG261/AJ261</f>
        <v>2.051</v>
      </c>
    </row>
    <row r="262" spans="1:35" s="28" customFormat="1" ht="24" customHeight="1">
      <c r="A262" s="183"/>
      <c r="B262" s="184"/>
      <c r="C262" s="184"/>
      <c r="D262" s="184"/>
      <c r="E262" s="184"/>
      <c r="F262" s="184"/>
      <c r="G262" s="184"/>
      <c r="H262" s="185"/>
      <c r="I262" s="198" t="str">
        <f>CONCATENATE(I261," ",I$257," х ",O261," ",O$257," х ",T261," ",T$257," = ",Z261," ",Z$257)</f>
        <v>19,8 кв.м х 0,0464 Гкал/кв.м х 2410,37 руб./Гкал = 2214,46 руб.</v>
      </c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200"/>
      <c r="AF262" s="61"/>
      <c r="AG262" s="29"/>
      <c r="AH262"/>
      <c r="AI262" s="41"/>
    </row>
    <row r="263" spans="1:38" s="28" customFormat="1" ht="23.25" customHeight="1">
      <c r="A263" s="180" t="s">
        <v>70</v>
      </c>
      <c r="B263" s="181"/>
      <c r="C263" s="181"/>
      <c r="D263" s="181"/>
      <c r="E263" s="181"/>
      <c r="F263" s="181"/>
      <c r="G263" s="181"/>
      <c r="H263" s="182"/>
      <c r="I263" s="186">
        <v>19.8</v>
      </c>
      <c r="J263" s="187"/>
      <c r="K263" s="187"/>
      <c r="L263" s="187"/>
      <c r="M263" s="187"/>
      <c r="N263" s="188"/>
      <c r="O263" s="189">
        <v>0.0476</v>
      </c>
      <c r="P263" s="190"/>
      <c r="Q263" s="190"/>
      <c r="R263" s="190"/>
      <c r="S263" s="191"/>
      <c r="T263" s="192">
        <f>+T259</f>
        <v>2410.37</v>
      </c>
      <c r="U263" s="193"/>
      <c r="V263" s="193"/>
      <c r="W263" s="193"/>
      <c r="X263" s="193"/>
      <c r="Y263" s="194"/>
      <c r="Z263" s="195">
        <f>I263*O263*T263</f>
        <v>2271.73</v>
      </c>
      <c r="AA263" s="196"/>
      <c r="AB263" s="196"/>
      <c r="AC263" s="196"/>
      <c r="AD263" s="196"/>
      <c r="AE263" s="197"/>
      <c r="AF263" s="73"/>
      <c r="AG263" s="27">
        <f>O263*T263</f>
        <v>114.73</v>
      </c>
      <c r="AH263"/>
      <c r="AI263" s="41"/>
      <c r="AJ263" s="42">
        <v>54.52</v>
      </c>
      <c r="AL263" s="74">
        <f>AG263/AJ263</f>
        <v>2.104</v>
      </c>
    </row>
    <row r="264" spans="1:35" s="28" customFormat="1" ht="34.5" customHeight="1">
      <c r="A264" s="183"/>
      <c r="B264" s="184"/>
      <c r="C264" s="184"/>
      <c r="D264" s="184"/>
      <c r="E264" s="184"/>
      <c r="F264" s="184"/>
      <c r="G264" s="184"/>
      <c r="H264" s="185"/>
      <c r="I264" s="198" t="str">
        <f>CONCATENATE(I263," ",I$257," х ",O263," ",O$257," х ",T263," ",T$257," = ",Z263," ",Z$257)</f>
        <v>19,8 кв.м х 0,0476 Гкал/кв.м х 2410,37 руб./Гкал = 2271,73 руб.</v>
      </c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200"/>
      <c r="AF264" s="61"/>
      <c r="AG264" s="29"/>
      <c r="AH264"/>
      <c r="AI264" s="41"/>
    </row>
    <row r="265" spans="1:38" s="28" customFormat="1" ht="23.25" customHeight="1">
      <c r="A265" s="180" t="s">
        <v>71</v>
      </c>
      <c r="B265" s="181"/>
      <c r="C265" s="181"/>
      <c r="D265" s="181"/>
      <c r="E265" s="181"/>
      <c r="F265" s="181"/>
      <c r="G265" s="181"/>
      <c r="H265" s="182"/>
      <c r="I265" s="186">
        <v>19.8</v>
      </c>
      <c r="J265" s="187"/>
      <c r="K265" s="187"/>
      <c r="L265" s="187"/>
      <c r="M265" s="187"/>
      <c r="N265" s="188"/>
      <c r="O265" s="189">
        <v>0.0541</v>
      </c>
      <c r="P265" s="190"/>
      <c r="Q265" s="190"/>
      <c r="R265" s="190"/>
      <c r="S265" s="191"/>
      <c r="T265" s="192">
        <f>+T259</f>
        <v>2410.37</v>
      </c>
      <c r="U265" s="193"/>
      <c r="V265" s="193"/>
      <c r="W265" s="193"/>
      <c r="X265" s="193"/>
      <c r="Y265" s="194"/>
      <c r="Z265" s="195">
        <f>I265*O265*T265</f>
        <v>2581.94</v>
      </c>
      <c r="AA265" s="196"/>
      <c r="AB265" s="196"/>
      <c r="AC265" s="196"/>
      <c r="AD265" s="196"/>
      <c r="AE265" s="197"/>
      <c r="AF265" s="73"/>
      <c r="AG265" s="27">
        <f>O265*T265</f>
        <v>130.4</v>
      </c>
      <c r="AH265"/>
      <c r="AI265" s="41"/>
      <c r="AJ265" s="42">
        <v>54.52</v>
      </c>
      <c r="AL265" s="74">
        <f>AG265/AJ265</f>
        <v>2.392</v>
      </c>
    </row>
    <row r="266" spans="1:35" s="28" customFormat="1" ht="27.75" customHeight="1">
      <c r="A266" s="183"/>
      <c r="B266" s="184"/>
      <c r="C266" s="184"/>
      <c r="D266" s="184"/>
      <c r="E266" s="184"/>
      <c r="F266" s="184"/>
      <c r="G266" s="184"/>
      <c r="H266" s="185"/>
      <c r="I266" s="198" t="str">
        <f>CONCATENATE(I265," ",I$257," х ",O265," ",O$257," х ",T265," ",T$257," = ",Z265," ",Z$257)</f>
        <v>19,8 кв.м х 0,0541 Гкал/кв.м х 2410,37 руб./Гкал = 2581,94 руб.</v>
      </c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200"/>
      <c r="AF266" s="61"/>
      <c r="AG266" s="29"/>
      <c r="AH266"/>
      <c r="AI266" s="41"/>
    </row>
    <row r="267" spans="1:38" s="28" customFormat="1" ht="23.25" customHeight="1">
      <c r="A267" s="180" t="s">
        <v>72</v>
      </c>
      <c r="B267" s="181"/>
      <c r="C267" s="181"/>
      <c r="D267" s="181"/>
      <c r="E267" s="181"/>
      <c r="F267" s="181"/>
      <c r="G267" s="181"/>
      <c r="H267" s="182"/>
      <c r="I267" s="186">
        <v>19.8</v>
      </c>
      <c r="J267" s="187"/>
      <c r="K267" s="187"/>
      <c r="L267" s="187"/>
      <c r="M267" s="187"/>
      <c r="N267" s="188"/>
      <c r="O267" s="189">
        <v>0.0331</v>
      </c>
      <c r="P267" s="190"/>
      <c r="Q267" s="190"/>
      <c r="R267" s="190"/>
      <c r="S267" s="191"/>
      <c r="T267" s="192">
        <f>+T259</f>
        <v>2410.37</v>
      </c>
      <c r="U267" s="193"/>
      <c r="V267" s="193"/>
      <c r="W267" s="193"/>
      <c r="X267" s="193"/>
      <c r="Y267" s="194"/>
      <c r="Z267" s="195">
        <f>I267*O267*T267</f>
        <v>1579.71</v>
      </c>
      <c r="AA267" s="196"/>
      <c r="AB267" s="196"/>
      <c r="AC267" s="196"/>
      <c r="AD267" s="196"/>
      <c r="AE267" s="197"/>
      <c r="AF267" s="73"/>
      <c r="AG267" s="27">
        <f>O267*T267</f>
        <v>79.78</v>
      </c>
      <c r="AH267"/>
      <c r="AI267" s="41"/>
      <c r="AJ267" s="42">
        <v>54.52</v>
      </c>
      <c r="AL267" s="74">
        <f>AG267/AJ267</f>
        <v>1.463</v>
      </c>
    </row>
    <row r="268" spans="1:35" s="28" customFormat="1" ht="29.25" customHeight="1">
      <c r="A268" s="183"/>
      <c r="B268" s="184"/>
      <c r="C268" s="184"/>
      <c r="D268" s="184"/>
      <c r="E268" s="184"/>
      <c r="F268" s="184"/>
      <c r="G268" s="184"/>
      <c r="H268" s="185"/>
      <c r="I268" s="198" t="str">
        <f>CONCATENATE(I267," ",I$257," х ",O267," ",O$257," х ",T267," ",T$257," = ",Z267," ",Z$257)</f>
        <v>19,8 кв.м х 0,0331 Гкал/кв.м х 2410,37 руб./Гкал = 1579,71 руб.</v>
      </c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200"/>
      <c r="AF268" s="61"/>
      <c r="AG268" s="29"/>
      <c r="AH268"/>
      <c r="AI268" s="41"/>
    </row>
    <row r="269" spans="1:38" s="28" customFormat="1" ht="23.25" customHeight="1">
      <c r="A269" s="180" t="s">
        <v>73</v>
      </c>
      <c r="B269" s="181"/>
      <c r="C269" s="181"/>
      <c r="D269" s="181"/>
      <c r="E269" s="181"/>
      <c r="F269" s="181"/>
      <c r="G269" s="181"/>
      <c r="H269" s="182"/>
      <c r="I269" s="186">
        <v>19.8</v>
      </c>
      <c r="J269" s="187"/>
      <c r="K269" s="187"/>
      <c r="L269" s="187"/>
      <c r="M269" s="187"/>
      <c r="N269" s="188"/>
      <c r="O269" s="189">
        <v>0.0351</v>
      </c>
      <c r="P269" s="190"/>
      <c r="Q269" s="190"/>
      <c r="R269" s="190"/>
      <c r="S269" s="191"/>
      <c r="T269" s="192">
        <f>+T259</f>
        <v>2410.37</v>
      </c>
      <c r="U269" s="193"/>
      <c r="V269" s="193"/>
      <c r="W269" s="193"/>
      <c r="X269" s="193"/>
      <c r="Y269" s="194"/>
      <c r="Z269" s="195">
        <f>I269*O269*T269</f>
        <v>1675.16</v>
      </c>
      <c r="AA269" s="196"/>
      <c r="AB269" s="196"/>
      <c r="AC269" s="196"/>
      <c r="AD269" s="196"/>
      <c r="AE269" s="197"/>
      <c r="AF269" s="73"/>
      <c r="AG269" s="27">
        <f>O269*T269</f>
        <v>84.6</v>
      </c>
      <c r="AH269"/>
      <c r="AI269" s="41"/>
      <c r="AJ269" s="42">
        <v>54.52</v>
      </c>
      <c r="AL269" s="74">
        <f>AG269/AJ269</f>
        <v>1.552</v>
      </c>
    </row>
    <row r="270" spans="1:35" s="28" customFormat="1" ht="34.5" customHeight="1">
      <c r="A270" s="183"/>
      <c r="B270" s="184"/>
      <c r="C270" s="184"/>
      <c r="D270" s="184"/>
      <c r="E270" s="184"/>
      <c r="F270" s="184"/>
      <c r="G270" s="184"/>
      <c r="H270" s="185"/>
      <c r="I270" s="198" t="str">
        <f>CONCATENATE(I269," ",I$257," х ",O269," ",O$257," х ",T269," ",T$257," = ",Z269," ",Z$257)</f>
        <v>19,8 кв.м х 0,0351 Гкал/кв.м х 2410,37 руб./Гкал = 1675,16 руб.</v>
      </c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  <c r="AC270" s="199"/>
      <c r="AD270" s="199"/>
      <c r="AE270" s="200"/>
      <c r="AF270" s="61"/>
      <c r="AG270" s="29"/>
      <c r="AH270"/>
      <c r="AI270" s="41"/>
    </row>
    <row r="271" spans="1:38" s="28" customFormat="1" ht="23.25" customHeight="1">
      <c r="A271" s="180" t="s">
        <v>55</v>
      </c>
      <c r="B271" s="181"/>
      <c r="C271" s="181"/>
      <c r="D271" s="181"/>
      <c r="E271" s="181"/>
      <c r="F271" s="181"/>
      <c r="G271" s="181"/>
      <c r="H271" s="182"/>
      <c r="I271" s="186">
        <v>19.8</v>
      </c>
      <c r="J271" s="187"/>
      <c r="K271" s="187"/>
      <c r="L271" s="187"/>
      <c r="M271" s="187"/>
      <c r="N271" s="188"/>
      <c r="O271" s="189">
        <v>0.0187</v>
      </c>
      <c r="P271" s="190"/>
      <c r="Q271" s="190"/>
      <c r="R271" s="190"/>
      <c r="S271" s="191"/>
      <c r="T271" s="192">
        <f>+T259</f>
        <v>2410.37</v>
      </c>
      <c r="U271" s="193"/>
      <c r="V271" s="193"/>
      <c r="W271" s="193"/>
      <c r="X271" s="193"/>
      <c r="Y271" s="194"/>
      <c r="Z271" s="195">
        <f>I271*O271*T271</f>
        <v>892.46</v>
      </c>
      <c r="AA271" s="196"/>
      <c r="AB271" s="196"/>
      <c r="AC271" s="196"/>
      <c r="AD271" s="196"/>
      <c r="AE271" s="197"/>
      <c r="AF271" s="73"/>
      <c r="AG271" s="27">
        <f>O271*T271</f>
        <v>45.07</v>
      </c>
      <c r="AH271"/>
      <c r="AI271" s="41"/>
      <c r="AJ271" s="42">
        <v>54.52</v>
      </c>
      <c r="AL271" s="74">
        <f>AG271/AJ271</f>
        <v>0.827</v>
      </c>
    </row>
    <row r="272" spans="1:35" s="28" customFormat="1" ht="13.5">
      <c r="A272" s="183"/>
      <c r="B272" s="184"/>
      <c r="C272" s="184"/>
      <c r="D272" s="184"/>
      <c r="E272" s="184"/>
      <c r="F272" s="184"/>
      <c r="G272" s="184"/>
      <c r="H272" s="185"/>
      <c r="I272" s="198" t="str">
        <f>CONCATENATE(I271," ",I$257," х ",O271," ",O$257," х ",T271," ",T$257," = ",Z271," ",Z$257)</f>
        <v>19,8 кв.м х 0,0187 Гкал/кв.м х 2410,37 руб./Гкал = 892,46 руб.</v>
      </c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200"/>
      <c r="AF272" s="61"/>
      <c r="AG272" s="29"/>
      <c r="AH272"/>
      <c r="AI272" s="41"/>
    </row>
    <row r="273" spans="1:38" s="28" customFormat="1" ht="23.25" customHeight="1">
      <c r="A273" s="180" t="s">
        <v>74</v>
      </c>
      <c r="B273" s="181"/>
      <c r="C273" s="181"/>
      <c r="D273" s="181"/>
      <c r="E273" s="181"/>
      <c r="F273" s="181"/>
      <c r="G273" s="181"/>
      <c r="H273" s="182"/>
      <c r="I273" s="186">
        <v>19.8</v>
      </c>
      <c r="J273" s="187"/>
      <c r="K273" s="187"/>
      <c r="L273" s="187"/>
      <c r="M273" s="187"/>
      <c r="N273" s="188"/>
      <c r="O273" s="189">
        <v>0.0238</v>
      </c>
      <c r="P273" s="190"/>
      <c r="Q273" s="190"/>
      <c r="R273" s="190"/>
      <c r="S273" s="191"/>
      <c r="T273" s="192">
        <f>+T265</f>
        <v>2410.37</v>
      </c>
      <c r="U273" s="193"/>
      <c r="V273" s="193"/>
      <c r="W273" s="193"/>
      <c r="X273" s="193"/>
      <c r="Y273" s="194"/>
      <c r="Z273" s="195">
        <f>I273*O273*T273</f>
        <v>1135.86</v>
      </c>
      <c r="AA273" s="196"/>
      <c r="AB273" s="196"/>
      <c r="AC273" s="196"/>
      <c r="AD273" s="196"/>
      <c r="AE273" s="197"/>
      <c r="AF273" s="73"/>
      <c r="AG273" s="27">
        <f>O273*T273</f>
        <v>57.37</v>
      </c>
      <c r="AH273"/>
      <c r="AI273" s="41"/>
      <c r="AJ273" s="42">
        <v>54.52</v>
      </c>
      <c r="AL273" s="74">
        <f>AG273/AJ273</f>
        <v>1.052</v>
      </c>
    </row>
    <row r="274" spans="1:35" s="28" customFormat="1" ht="29.25" customHeight="1">
      <c r="A274" s="183"/>
      <c r="B274" s="184"/>
      <c r="C274" s="184"/>
      <c r="D274" s="184"/>
      <c r="E274" s="184"/>
      <c r="F274" s="184"/>
      <c r="G274" s="184"/>
      <c r="H274" s="185"/>
      <c r="I274" s="198" t="str">
        <f>CONCATENATE(I273," ",I$257," х ",O273," ",O$257," х ",T273," ",T$257," = ",Z273," ",Z$257)</f>
        <v>19,8 кв.м х 0,0238 Гкал/кв.м х 2410,37 руб./Гкал = 1135,86 руб.</v>
      </c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200"/>
      <c r="AF274" s="61"/>
      <c r="AG274" s="29"/>
      <c r="AH274"/>
      <c r="AI274" s="41"/>
    </row>
    <row r="275" spans="1:31" ht="15">
      <c r="A275" s="66" t="s">
        <v>85</v>
      </c>
      <c r="B275" s="28"/>
      <c r="C275" s="28"/>
      <c r="D275" s="28"/>
      <c r="E275" s="28"/>
      <c r="F275" s="28"/>
      <c r="G275" s="28"/>
      <c r="H275" s="67"/>
      <c r="I275" s="198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200"/>
    </row>
    <row r="276" spans="1:38" s="28" customFormat="1" ht="17.25" customHeight="1">
      <c r="A276" s="180" t="s">
        <v>86</v>
      </c>
      <c r="B276" s="181"/>
      <c r="C276" s="181"/>
      <c r="D276" s="181"/>
      <c r="E276" s="181"/>
      <c r="F276" s="181"/>
      <c r="G276" s="181"/>
      <c r="H276" s="182"/>
      <c r="I276" s="186">
        <v>19.8</v>
      </c>
      <c r="J276" s="187"/>
      <c r="K276" s="187"/>
      <c r="L276" s="187"/>
      <c r="M276" s="187"/>
      <c r="N276" s="188"/>
      <c r="O276" s="189">
        <v>0.0135</v>
      </c>
      <c r="P276" s="190"/>
      <c r="Q276" s="190"/>
      <c r="R276" s="190"/>
      <c r="S276" s="191"/>
      <c r="T276" s="201">
        <v>11075.27</v>
      </c>
      <c r="U276" s="202"/>
      <c r="V276" s="202"/>
      <c r="W276" s="202"/>
      <c r="X276" s="202"/>
      <c r="Y276" s="203"/>
      <c r="Z276" s="195">
        <f>I276*O276*T276</f>
        <v>2960.42</v>
      </c>
      <c r="AA276" s="196"/>
      <c r="AB276" s="196"/>
      <c r="AC276" s="196"/>
      <c r="AD276" s="196"/>
      <c r="AE276" s="197"/>
      <c r="AF276" s="73"/>
      <c r="AG276" s="27">
        <f>O276*T276</f>
        <v>149.52</v>
      </c>
      <c r="AH276"/>
      <c r="AI276" s="41"/>
      <c r="AJ276" s="42">
        <v>54.52</v>
      </c>
      <c r="AL276" s="74">
        <f>AG276/AJ276</f>
        <v>2.742</v>
      </c>
    </row>
    <row r="277" spans="1:35" s="28" customFormat="1" ht="19.5" customHeight="1">
      <c r="A277" s="183"/>
      <c r="B277" s="184"/>
      <c r="C277" s="184"/>
      <c r="D277" s="184"/>
      <c r="E277" s="184"/>
      <c r="F277" s="184"/>
      <c r="G277" s="184"/>
      <c r="H277" s="185"/>
      <c r="I277" s="198" t="str">
        <f>CONCATENATE(I276," ",I$257," х ",O276," ",O$257," х ",T276," ",T$257," = ",Z276," ",Z$257)</f>
        <v>19,8 кв.м х 0,0135 Гкал/кв.м х 11075,27 руб./Гкал = 2960,42 руб.</v>
      </c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C277" s="199"/>
      <c r="AD277" s="199"/>
      <c r="AE277" s="200"/>
      <c r="AF277" s="61"/>
      <c r="AG277" s="29"/>
      <c r="AH277"/>
      <c r="AI277" s="41"/>
    </row>
    <row r="278" spans="1:38" s="28" customFormat="1" ht="18" customHeight="1">
      <c r="A278" s="180" t="s">
        <v>87</v>
      </c>
      <c r="B278" s="181"/>
      <c r="C278" s="181"/>
      <c r="D278" s="181"/>
      <c r="E278" s="181"/>
      <c r="F278" s="181"/>
      <c r="G278" s="181"/>
      <c r="H278" s="182"/>
      <c r="I278" s="186">
        <v>19.8</v>
      </c>
      <c r="J278" s="187"/>
      <c r="K278" s="187"/>
      <c r="L278" s="187"/>
      <c r="M278" s="187"/>
      <c r="N278" s="188"/>
      <c r="O278" s="189">
        <v>0.017</v>
      </c>
      <c r="P278" s="190"/>
      <c r="Q278" s="190"/>
      <c r="R278" s="190"/>
      <c r="S278" s="191"/>
      <c r="T278" s="192">
        <f>+T276</f>
        <v>11075.27</v>
      </c>
      <c r="U278" s="193"/>
      <c r="V278" s="193"/>
      <c r="W278" s="193"/>
      <c r="X278" s="193"/>
      <c r="Y278" s="194"/>
      <c r="Z278" s="195">
        <f>I278*O278*T278</f>
        <v>3727.94</v>
      </c>
      <c r="AA278" s="196"/>
      <c r="AB278" s="196"/>
      <c r="AC278" s="196"/>
      <c r="AD278" s="196"/>
      <c r="AE278" s="197"/>
      <c r="AF278" s="73"/>
      <c r="AG278" s="27">
        <f>O278*T278</f>
        <v>188.28</v>
      </c>
      <c r="AH278"/>
      <c r="AI278" s="41"/>
      <c r="AJ278" s="42">
        <v>54.52</v>
      </c>
      <c r="AL278" s="74">
        <f>AG278/AJ278</f>
        <v>3.453</v>
      </c>
    </row>
    <row r="279" spans="1:35" s="28" customFormat="1" ht="13.5">
      <c r="A279" s="183"/>
      <c r="B279" s="184"/>
      <c r="C279" s="184"/>
      <c r="D279" s="184"/>
      <c r="E279" s="184"/>
      <c r="F279" s="184"/>
      <c r="G279" s="184"/>
      <c r="H279" s="185"/>
      <c r="I279" s="198" t="str">
        <f>CONCATENATE(I278," ",I$257," х ",O278," ",O$257," х ",T278," ",T$257," = ",Z278," ",Z$257)</f>
        <v>19,8 кв.м х 0,017 Гкал/кв.м х 11075,27 руб./Гкал = 3727,94 руб.</v>
      </c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199"/>
      <c r="AD279" s="199"/>
      <c r="AE279" s="200"/>
      <c r="AF279" s="61"/>
      <c r="AG279" s="29"/>
      <c r="AH279"/>
      <c r="AI279" s="41"/>
    </row>
    <row r="280" spans="1:38" s="28" customFormat="1" ht="17.25" customHeight="1">
      <c r="A280" s="180" t="s">
        <v>88</v>
      </c>
      <c r="B280" s="181"/>
      <c r="C280" s="181"/>
      <c r="D280" s="181"/>
      <c r="E280" s="181"/>
      <c r="F280" s="181"/>
      <c r="G280" s="181"/>
      <c r="H280" s="182"/>
      <c r="I280" s="186">
        <v>19.8</v>
      </c>
      <c r="J280" s="187"/>
      <c r="K280" s="187"/>
      <c r="L280" s="187"/>
      <c r="M280" s="187"/>
      <c r="N280" s="188"/>
      <c r="O280" s="189">
        <v>0.0278</v>
      </c>
      <c r="P280" s="190"/>
      <c r="Q280" s="190"/>
      <c r="R280" s="190"/>
      <c r="S280" s="191"/>
      <c r="T280" s="192">
        <f>+T278</f>
        <v>11075.27</v>
      </c>
      <c r="U280" s="193"/>
      <c r="V280" s="193"/>
      <c r="W280" s="193"/>
      <c r="X280" s="193"/>
      <c r="Y280" s="194"/>
      <c r="Z280" s="195">
        <f>I280*O280*T280</f>
        <v>6096.27</v>
      </c>
      <c r="AA280" s="196"/>
      <c r="AB280" s="196"/>
      <c r="AC280" s="196"/>
      <c r="AD280" s="196"/>
      <c r="AE280" s="197"/>
      <c r="AF280" s="73"/>
      <c r="AG280" s="27">
        <f>O280*T280</f>
        <v>307.89</v>
      </c>
      <c r="AH280"/>
      <c r="AI280" s="41"/>
      <c r="AJ280" s="42">
        <v>54.52</v>
      </c>
      <c r="AL280" s="74">
        <f>AG280/AJ280</f>
        <v>5.647</v>
      </c>
    </row>
    <row r="281" spans="1:35" s="28" customFormat="1" ht="19.5" customHeight="1">
      <c r="A281" s="183"/>
      <c r="B281" s="184"/>
      <c r="C281" s="184"/>
      <c r="D281" s="184"/>
      <c r="E281" s="184"/>
      <c r="F281" s="184"/>
      <c r="G281" s="184"/>
      <c r="H281" s="185"/>
      <c r="I281" s="198" t="str">
        <f>CONCATENATE(I280," ",I$257," х ",O280," ",O$257," х ",T280," ",T$257," = ",Z280," ",Z$257)</f>
        <v>19,8 кв.м х 0,0278 Гкал/кв.м х 11075,27 руб./Гкал = 6096,27 руб.</v>
      </c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200"/>
      <c r="AF281" s="61"/>
      <c r="AG281" s="29"/>
      <c r="AH281"/>
      <c r="AI281" s="41"/>
    </row>
    <row r="282" spans="2:40" ht="12.75">
      <c r="B282" s="7" t="s">
        <v>20</v>
      </c>
      <c r="AG282"/>
      <c r="AN282" s="14"/>
    </row>
    <row r="283" spans="2:46" ht="27.75" customHeight="1">
      <c r="B283" s="8" t="s">
        <v>21</v>
      </c>
      <c r="C283" s="111" t="str">
        <f>CONCATENATE("Тариф на тепловую энергию утвержден Приказом Министерства тарифной политики Красноярского края  ",AS283," № ",AT283,)</f>
        <v>Тариф на тепловую энергию утвержден Приказом Министерства тарифной политики Красноярского края  от 18.12.2023 г. № 344-п</v>
      </c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36"/>
      <c r="AG283" s="36"/>
      <c r="AH283" s="36"/>
      <c r="AI283" s="36"/>
      <c r="AJ283" s="36"/>
      <c r="AK283" s="36"/>
      <c r="AL283" s="36"/>
      <c r="AM283" s="9"/>
      <c r="AN283" s="33"/>
      <c r="AS283" s="34" t="str">
        <f>+'[6]Шуш_3 эт и выше'!AL362</f>
        <v>от 18.12.2023 г.</v>
      </c>
      <c r="AT283" s="35" t="str">
        <f>+'[6]Шуш_3 эт и выше'!AM362</f>
        <v>344-п</v>
      </c>
    </row>
    <row r="284" spans="2:46" ht="27.75" customHeight="1">
      <c r="B284" s="8" t="s">
        <v>22</v>
      </c>
      <c r="C284" s="111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",AS284," № ",AT284,)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18.12.2023 г. № 346-п</v>
      </c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36"/>
      <c r="AG284" s="36"/>
      <c r="AH284" s="36"/>
      <c r="AI284" s="36"/>
      <c r="AJ284" s="36"/>
      <c r="AK284" s="36"/>
      <c r="AL284" s="36"/>
      <c r="AM284" s="9"/>
      <c r="AN284" s="33"/>
      <c r="AS284" s="34" t="str">
        <f>+'[6]Шуш_3 эт и выше'!AL319</f>
        <v>от 18.12.2023 г.</v>
      </c>
      <c r="AT284" s="35" t="str">
        <f>+'[6]Шуш_3 эт и выше'!AM319</f>
        <v>346-п</v>
      </c>
    </row>
    <row r="285" spans="2:46" ht="17.25" customHeight="1" hidden="1">
      <c r="B285" s="8" t="s">
        <v>33</v>
      </c>
      <c r="C285" s="111" t="str">
        <f>CONCATENATE("Тариф на теплоноситель ",,"утвержден Приказом Министерства тарифной политики Красноярского края ",AS285," № ",AT285,)</f>
        <v>Тариф на теплоноситель утвержден Приказом Министерства тарифной политики Красноярского края  № </v>
      </c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36"/>
      <c r="AG285" s="36"/>
      <c r="AH285" s="36"/>
      <c r="AI285" s="36"/>
      <c r="AJ285" s="36"/>
      <c r="AK285" s="36"/>
      <c r="AL285" s="36"/>
      <c r="AM285" s="9"/>
      <c r="AN285" s="33"/>
      <c r="AS285" s="34"/>
      <c r="AT285" s="35"/>
    </row>
    <row r="286" spans="2:46" ht="40.5" customHeight="1">
      <c r="B286" s="8" t="s">
        <v>33</v>
      </c>
      <c r="C286" s="205" t="s">
        <v>75</v>
      </c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4"/>
      <c r="AH286" s="24"/>
      <c r="AI286" s="24"/>
      <c r="AJ286" s="24"/>
      <c r="AK286" s="24"/>
      <c r="AL286" s="24"/>
      <c r="AN286" s="14"/>
      <c r="AS286" s="62" t="s">
        <v>111</v>
      </c>
      <c r="AT286" s="63" t="s">
        <v>112</v>
      </c>
    </row>
    <row r="287" spans="2:45" ht="28.5" customHeight="1">
      <c r="B287" s="8" t="s">
        <v>34</v>
      </c>
      <c r="C287" s="111" t="str">
        <f>+'[6]Шуш_1-2 эт'!B248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24"/>
      <c r="AG287" s="24"/>
      <c r="AH287" s="24"/>
      <c r="AI287" s="24"/>
      <c r="AJ287" s="24"/>
      <c r="AK287" s="24"/>
      <c r="AL287" s="24"/>
      <c r="AN287" s="14"/>
      <c r="AS287" s="62"/>
    </row>
    <row r="288" spans="2:40" ht="38.25" customHeight="1">
      <c r="B288" s="8" t="s">
        <v>37</v>
      </c>
      <c r="C288" s="205" t="str">
        <f>+'[6]Шуш_1-2 эт'!B249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4"/>
      <c r="AH288" s="24"/>
      <c r="AI288" s="24"/>
      <c r="AJ288" s="24"/>
      <c r="AK288" s="24"/>
      <c r="AL288" s="24"/>
      <c r="AN288" s="33"/>
    </row>
    <row r="289" spans="2:40" ht="17.25" customHeight="1">
      <c r="B289" s="8" t="s">
        <v>89</v>
      </c>
      <c r="C289" s="111" t="str">
        <f>CONCATENATE("Тариф на холодную питьевую воду утвержден Приказом Министерства тарифной политики Красноярского края ",AS286," № ",AT286,"")</f>
        <v>Тариф на холодную питьевую воду утвержден Приказом Министерства тарифной политики Красноярского края от 21.11.2023г. № 479-в</v>
      </c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36"/>
      <c r="AG289" s="36"/>
      <c r="AH289" s="36"/>
      <c r="AI289" s="36"/>
      <c r="AJ289" s="36"/>
      <c r="AK289" s="36"/>
      <c r="AL289" s="36"/>
      <c r="AN289" s="33"/>
    </row>
    <row r="290" spans="2:40" ht="39" customHeight="1">
      <c r="B290" s="8" t="s">
        <v>116</v>
      </c>
      <c r="C290" s="111" t="s">
        <v>90</v>
      </c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36"/>
      <c r="AG290" s="36"/>
      <c r="AH290" s="36"/>
      <c r="AI290" s="36"/>
      <c r="AJ290" s="36"/>
      <c r="AK290" s="36"/>
      <c r="AL290" s="36"/>
      <c r="AN290" s="33"/>
    </row>
    <row r="291" spans="2:40" ht="24.75" customHeight="1">
      <c r="B291" s="8" t="s">
        <v>122</v>
      </c>
      <c r="C291" s="111" t="s">
        <v>123</v>
      </c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36"/>
      <c r="AG291" s="36"/>
      <c r="AH291" s="36"/>
      <c r="AI291" s="36"/>
      <c r="AJ291" s="36"/>
      <c r="AK291" s="36"/>
      <c r="AL291" s="36"/>
      <c r="AN291" s="33"/>
    </row>
    <row r="292" spans="1:36" s="30" customFormat="1" ht="49.5" customHeight="1">
      <c r="A292" s="45" t="str">
        <f>+'[6]Шуш_3 эт и выше'!A368</f>
        <v>Начальник ПЭО                                         С.А.Окунева</v>
      </c>
      <c r="AE292" s="31"/>
      <c r="AF292" s="31"/>
      <c r="AG292" s="46"/>
      <c r="AJ292" s="46"/>
    </row>
    <row r="293" spans="1:33" ht="13.5" customHeight="1">
      <c r="A293" s="8"/>
      <c r="B293" s="43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G293" s="33"/>
    </row>
    <row r="294" spans="1:40" ht="12.75">
      <c r="A294" s="37" t="s">
        <v>38</v>
      </c>
      <c r="AG294"/>
      <c r="AN294" s="14"/>
    </row>
    <row r="295" spans="1:40" ht="12.75">
      <c r="A295" s="37" t="s">
        <v>39</v>
      </c>
      <c r="AG295"/>
      <c r="AN295" s="14"/>
    </row>
    <row r="296" spans="1:40" ht="12.75">
      <c r="A296" s="204">
        <f ca="1">TODAY()</f>
        <v>45334</v>
      </c>
      <c r="B296" s="204"/>
      <c r="C296" s="204"/>
      <c r="D296" s="204"/>
      <c r="E296" s="204"/>
      <c r="F296" s="204"/>
      <c r="AG296"/>
      <c r="AN296" s="14"/>
    </row>
  </sheetData>
  <sheetProtection/>
  <mergeCells count="1264">
    <mergeCell ref="C289:AE289"/>
    <mergeCell ref="C290:AE290"/>
    <mergeCell ref="C291:AE291"/>
    <mergeCell ref="A296:F296"/>
    <mergeCell ref="C283:AE283"/>
    <mergeCell ref="C284:AE284"/>
    <mergeCell ref="C285:AE285"/>
    <mergeCell ref="C286:AF286"/>
    <mergeCell ref="C287:AE287"/>
    <mergeCell ref="C288:AF288"/>
    <mergeCell ref="A280:H281"/>
    <mergeCell ref="I280:N280"/>
    <mergeCell ref="O280:S280"/>
    <mergeCell ref="T280:Y280"/>
    <mergeCell ref="Z280:AE280"/>
    <mergeCell ref="I281:AE281"/>
    <mergeCell ref="A278:H279"/>
    <mergeCell ref="I278:N278"/>
    <mergeCell ref="O278:S278"/>
    <mergeCell ref="T278:Y278"/>
    <mergeCell ref="Z278:AE278"/>
    <mergeCell ref="I279:AE279"/>
    <mergeCell ref="I275:AE275"/>
    <mergeCell ref="A276:H277"/>
    <mergeCell ref="I276:N276"/>
    <mergeCell ref="O276:S276"/>
    <mergeCell ref="T276:Y276"/>
    <mergeCell ref="Z276:AE276"/>
    <mergeCell ref="I277:AE277"/>
    <mergeCell ref="A273:H274"/>
    <mergeCell ref="I273:N273"/>
    <mergeCell ref="O273:S273"/>
    <mergeCell ref="T273:Y273"/>
    <mergeCell ref="Z273:AE273"/>
    <mergeCell ref="I274:AE274"/>
    <mergeCell ref="A271:H272"/>
    <mergeCell ref="I271:N271"/>
    <mergeCell ref="O271:S271"/>
    <mergeCell ref="T271:Y271"/>
    <mergeCell ref="Z271:AE271"/>
    <mergeCell ref="I272:AE272"/>
    <mergeCell ref="A269:H270"/>
    <mergeCell ref="I269:N269"/>
    <mergeCell ref="O269:S269"/>
    <mergeCell ref="T269:Y269"/>
    <mergeCell ref="Z269:AE269"/>
    <mergeCell ref="I270:AE270"/>
    <mergeCell ref="A267:H268"/>
    <mergeCell ref="I267:N267"/>
    <mergeCell ref="O267:S267"/>
    <mergeCell ref="T267:Y267"/>
    <mergeCell ref="Z267:AE267"/>
    <mergeCell ref="I268:AE268"/>
    <mergeCell ref="A265:H266"/>
    <mergeCell ref="I265:N265"/>
    <mergeCell ref="O265:S265"/>
    <mergeCell ref="T265:Y265"/>
    <mergeCell ref="Z265:AE265"/>
    <mergeCell ref="I266:AE266"/>
    <mergeCell ref="A263:H264"/>
    <mergeCell ref="I263:N263"/>
    <mergeCell ref="O263:S263"/>
    <mergeCell ref="T263:Y263"/>
    <mergeCell ref="Z263:AE263"/>
    <mergeCell ref="I264:AE264"/>
    <mergeCell ref="I260:AE260"/>
    <mergeCell ref="A261:H262"/>
    <mergeCell ref="I261:N261"/>
    <mergeCell ref="O261:S261"/>
    <mergeCell ref="T261:Y261"/>
    <mergeCell ref="Z261:AE261"/>
    <mergeCell ref="I262:AE262"/>
    <mergeCell ref="A258:H258"/>
    <mergeCell ref="I258:N258"/>
    <mergeCell ref="O258:S258"/>
    <mergeCell ref="T258:Y258"/>
    <mergeCell ref="Z258:AE258"/>
    <mergeCell ref="A259:H260"/>
    <mergeCell ref="I259:N259"/>
    <mergeCell ref="O259:S259"/>
    <mergeCell ref="T259:Y259"/>
    <mergeCell ref="Z259:AE259"/>
    <mergeCell ref="A254:AE254"/>
    <mergeCell ref="A256:H257"/>
    <mergeCell ref="I256:N256"/>
    <mergeCell ref="O256:S256"/>
    <mergeCell ref="T256:Y256"/>
    <mergeCell ref="Z256:AE256"/>
    <mergeCell ref="I257:N257"/>
    <mergeCell ref="O257:S257"/>
    <mergeCell ref="T257:Y257"/>
    <mergeCell ref="Z257:AE257"/>
    <mergeCell ref="AG248:AG249"/>
    <mergeCell ref="AJ248:AJ249"/>
    <mergeCell ref="AL248:AL249"/>
    <mergeCell ref="I249:J249"/>
    <mergeCell ref="K249:N249"/>
    <mergeCell ref="O249:S249"/>
    <mergeCell ref="T249:X249"/>
    <mergeCell ref="A248:B249"/>
    <mergeCell ref="C248:G249"/>
    <mergeCell ref="I248:J248"/>
    <mergeCell ref="K248:N248"/>
    <mergeCell ref="O248:S248"/>
    <mergeCell ref="T248:X248"/>
    <mergeCell ref="AJ246:AJ247"/>
    <mergeCell ref="AL246:AL247"/>
    <mergeCell ref="I247:J247"/>
    <mergeCell ref="K247:N247"/>
    <mergeCell ref="O247:S247"/>
    <mergeCell ref="T247:X247"/>
    <mergeCell ref="A245:AE245"/>
    <mergeCell ref="AF245:AG245"/>
    <mergeCell ref="A246:B247"/>
    <mergeCell ref="C246:G247"/>
    <mergeCell ref="I246:J246"/>
    <mergeCell ref="K246:N246"/>
    <mergeCell ref="O246:S246"/>
    <mergeCell ref="T246:X246"/>
    <mergeCell ref="AG246:AG247"/>
    <mergeCell ref="AG243:AG244"/>
    <mergeCell ref="AJ243:AJ244"/>
    <mergeCell ref="AL243:AL244"/>
    <mergeCell ref="I244:J244"/>
    <mergeCell ref="K244:N244"/>
    <mergeCell ref="O244:S244"/>
    <mergeCell ref="T244:X244"/>
    <mergeCell ref="A243:B244"/>
    <mergeCell ref="C243:G244"/>
    <mergeCell ref="I243:J243"/>
    <mergeCell ref="K243:N243"/>
    <mergeCell ref="O243:S243"/>
    <mergeCell ref="T243:X243"/>
    <mergeCell ref="AG241:AG242"/>
    <mergeCell ref="AJ241:AJ242"/>
    <mergeCell ref="AL241:AL242"/>
    <mergeCell ref="I242:J242"/>
    <mergeCell ref="K242:N242"/>
    <mergeCell ref="O242:S242"/>
    <mergeCell ref="T242:X242"/>
    <mergeCell ref="A240:AE240"/>
    <mergeCell ref="A241:B242"/>
    <mergeCell ref="C241:G242"/>
    <mergeCell ref="I241:J241"/>
    <mergeCell ref="K241:N241"/>
    <mergeCell ref="O241:S241"/>
    <mergeCell ref="T241:X241"/>
    <mergeCell ref="AG238:AG239"/>
    <mergeCell ref="AJ238:AJ239"/>
    <mergeCell ref="AL238:AL239"/>
    <mergeCell ref="I239:J239"/>
    <mergeCell ref="K239:N239"/>
    <mergeCell ref="O239:S239"/>
    <mergeCell ref="T239:X239"/>
    <mergeCell ref="A238:B239"/>
    <mergeCell ref="C238:G239"/>
    <mergeCell ref="I238:J238"/>
    <mergeCell ref="K238:N238"/>
    <mergeCell ref="O238:S238"/>
    <mergeCell ref="T238:X238"/>
    <mergeCell ref="AJ236:AJ237"/>
    <mergeCell ref="AL236:AL237"/>
    <mergeCell ref="I237:J237"/>
    <mergeCell ref="K237:N237"/>
    <mergeCell ref="O237:S237"/>
    <mergeCell ref="T237:X237"/>
    <mergeCell ref="A235:AE235"/>
    <mergeCell ref="AF235:AG235"/>
    <mergeCell ref="A236:B237"/>
    <mergeCell ref="C236:G237"/>
    <mergeCell ref="I236:J236"/>
    <mergeCell ref="K236:N236"/>
    <mergeCell ref="O236:S236"/>
    <mergeCell ref="T236:X236"/>
    <mergeCell ref="AG236:AG237"/>
    <mergeCell ref="T233:X233"/>
    <mergeCell ref="AG233:AG234"/>
    <mergeCell ref="AJ233:AJ234"/>
    <mergeCell ref="AL233:AL234"/>
    <mergeCell ref="I234:J234"/>
    <mergeCell ref="K234:N234"/>
    <mergeCell ref="O234:S234"/>
    <mergeCell ref="T234:X234"/>
    <mergeCell ref="AL231:AL232"/>
    <mergeCell ref="I232:J232"/>
    <mergeCell ref="K232:N232"/>
    <mergeCell ref="O232:S232"/>
    <mergeCell ref="T232:X232"/>
    <mergeCell ref="A233:B234"/>
    <mergeCell ref="C233:G234"/>
    <mergeCell ref="I233:J233"/>
    <mergeCell ref="K233:N233"/>
    <mergeCell ref="O233:S233"/>
    <mergeCell ref="I231:J231"/>
    <mergeCell ref="K231:N231"/>
    <mergeCell ref="O231:S231"/>
    <mergeCell ref="T231:X231"/>
    <mergeCell ref="AG231:AG232"/>
    <mergeCell ref="AJ231:AJ232"/>
    <mergeCell ref="T229:X229"/>
    <mergeCell ref="A230:B230"/>
    <mergeCell ref="C230:H230"/>
    <mergeCell ref="I230:J230"/>
    <mergeCell ref="K230:N230"/>
    <mergeCell ref="O230:S230"/>
    <mergeCell ref="T230:X230"/>
    <mergeCell ref="T225:X225"/>
    <mergeCell ref="AG225:AG226"/>
    <mergeCell ref="AJ225:AJ226"/>
    <mergeCell ref="AL225:AL226"/>
    <mergeCell ref="I226:J226"/>
    <mergeCell ref="K226:N226"/>
    <mergeCell ref="O226:S226"/>
    <mergeCell ref="T226:X226"/>
    <mergeCell ref="T223:X223"/>
    <mergeCell ref="AG223:AG224"/>
    <mergeCell ref="AJ223:AJ224"/>
    <mergeCell ref="AL223:AL224"/>
    <mergeCell ref="I224:J224"/>
    <mergeCell ref="K224:N224"/>
    <mergeCell ref="O224:S224"/>
    <mergeCell ref="T224:X224"/>
    <mergeCell ref="A222:B222"/>
    <mergeCell ref="C222:H222"/>
    <mergeCell ref="I222:J222"/>
    <mergeCell ref="K222:N222"/>
    <mergeCell ref="T222:X222"/>
    <mergeCell ref="O222:S222"/>
    <mergeCell ref="AJ215:AJ216"/>
    <mergeCell ref="AL215:AL216"/>
    <mergeCell ref="I216:J216"/>
    <mergeCell ref="K216:N216"/>
    <mergeCell ref="T216:X216"/>
    <mergeCell ref="O216:S216"/>
    <mergeCell ref="A215:B216"/>
    <mergeCell ref="C215:G216"/>
    <mergeCell ref="I215:J215"/>
    <mergeCell ref="K215:N215"/>
    <mergeCell ref="O215:S215"/>
    <mergeCell ref="AG215:AG216"/>
    <mergeCell ref="AG213:AG214"/>
    <mergeCell ref="AJ213:AJ214"/>
    <mergeCell ref="AL213:AL214"/>
    <mergeCell ref="I214:J214"/>
    <mergeCell ref="K214:N214"/>
    <mergeCell ref="T214:X214"/>
    <mergeCell ref="A213:B214"/>
    <mergeCell ref="C213:G214"/>
    <mergeCell ref="I213:J213"/>
    <mergeCell ref="K213:N213"/>
    <mergeCell ref="O213:S213"/>
    <mergeCell ref="T213:X213"/>
    <mergeCell ref="AL210:AL211"/>
    <mergeCell ref="I211:J211"/>
    <mergeCell ref="K211:N211"/>
    <mergeCell ref="O211:S211"/>
    <mergeCell ref="T211:X211"/>
    <mergeCell ref="AF212:AG212"/>
    <mergeCell ref="I210:J210"/>
    <mergeCell ref="K210:N210"/>
    <mergeCell ref="T210:X210"/>
    <mergeCell ref="AG210:AG211"/>
    <mergeCell ref="O210:S210"/>
    <mergeCell ref="AJ210:AJ211"/>
    <mergeCell ref="AG208:AG209"/>
    <mergeCell ref="AJ208:AJ209"/>
    <mergeCell ref="AL208:AL209"/>
    <mergeCell ref="I209:J209"/>
    <mergeCell ref="K209:N209"/>
    <mergeCell ref="O209:S209"/>
    <mergeCell ref="T209:X209"/>
    <mergeCell ref="O208:S208"/>
    <mergeCell ref="AJ205:AJ206"/>
    <mergeCell ref="AL205:AL206"/>
    <mergeCell ref="I206:J206"/>
    <mergeCell ref="K206:N206"/>
    <mergeCell ref="T206:X206"/>
    <mergeCell ref="A207:AE207"/>
    <mergeCell ref="A205:B206"/>
    <mergeCell ref="C205:G206"/>
    <mergeCell ref="I205:J205"/>
    <mergeCell ref="K205:N205"/>
    <mergeCell ref="T205:X205"/>
    <mergeCell ref="AG205:AG206"/>
    <mergeCell ref="AJ203:AJ204"/>
    <mergeCell ref="AL203:AL204"/>
    <mergeCell ref="I204:J204"/>
    <mergeCell ref="K204:N204"/>
    <mergeCell ref="O204:S204"/>
    <mergeCell ref="T204:X204"/>
    <mergeCell ref="O205:S205"/>
    <mergeCell ref="O206:S206"/>
    <mergeCell ref="A202:AE202"/>
    <mergeCell ref="AF202:AG202"/>
    <mergeCell ref="A203:B204"/>
    <mergeCell ref="C203:G204"/>
    <mergeCell ref="I203:J203"/>
    <mergeCell ref="K203:N203"/>
    <mergeCell ref="O203:S203"/>
    <mergeCell ref="T203:X203"/>
    <mergeCell ref="AG203:AG204"/>
    <mergeCell ref="AG200:AG201"/>
    <mergeCell ref="AJ200:AJ201"/>
    <mergeCell ref="AL200:AL201"/>
    <mergeCell ref="I201:J201"/>
    <mergeCell ref="K201:N201"/>
    <mergeCell ref="O201:S201"/>
    <mergeCell ref="T201:X201"/>
    <mergeCell ref="I199:J199"/>
    <mergeCell ref="K199:N199"/>
    <mergeCell ref="O199:S199"/>
    <mergeCell ref="T199:X199"/>
    <mergeCell ref="A200:B201"/>
    <mergeCell ref="C200:G201"/>
    <mergeCell ref="I200:J200"/>
    <mergeCell ref="K200:N200"/>
    <mergeCell ref="O200:S200"/>
    <mergeCell ref="T200:X200"/>
    <mergeCell ref="T189:X189"/>
    <mergeCell ref="A194:X194"/>
    <mergeCell ref="A195:AE195"/>
    <mergeCell ref="A196:B196"/>
    <mergeCell ref="C196:H196"/>
    <mergeCell ref="I196:J196"/>
    <mergeCell ref="K196:N196"/>
    <mergeCell ref="O196:S196"/>
    <mergeCell ref="T177:X177"/>
    <mergeCell ref="AG177:AG178"/>
    <mergeCell ref="AJ177:AJ178"/>
    <mergeCell ref="AL177:AL178"/>
    <mergeCell ref="A179:AE179"/>
    <mergeCell ref="AF179:AG179"/>
    <mergeCell ref="I178:J178"/>
    <mergeCell ref="K178:N178"/>
    <mergeCell ref="O178:S178"/>
    <mergeCell ref="T178:X178"/>
    <mergeCell ref="AL175:AL176"/>
    <mergeCell ref="I176:J176"/>
    <mergeCell ref="K176:N176"/>
    <mergeCell ref="O176:S176"/>
    <mergeCell ref="T176:X176"/>
    <mergeCell ref="A177:B178"/>
    <mergeCell ref="C177:G178"/>
    <mergeCell ref="I177:J177"/>
    <mergeCell ref="K177:N177"/>
    <mergeCell ref="O177:S177"/>
    <mergeCell ref="I175:J175"/>
    <mergeCell ref="K175:N175"/>
    <mergeCell ref="O175:S175"/>
    <mergeCell ref="T175:X175"/>
    <mergeCell ref="AG175:AG176"/>
    <mergeCell ref="AJ175:AJ176"/>
    <mergeCell ref="T165:X165"/>
    <mergeCell ref="AG165:AG166"/>
    <mergeCell ref="AJ165:AJ166"/>
    <mergeCell ref="AL165:AL166"/>
    <mergeCell ref="AF169:AG169"/>
    <mergeCell ref="A170:B171"/>
    <mergeCell ref="C170:G171"/>
    <mergeCell ref="I170:J170"/>
    <mergeCell ref="K170:N170"/>
    <mergeCell ref="O170:S170"/>
    <mergeCell ref="AJ159:AJ160"/>
    <mergeCell ref="AL159:AL160"/>
    <mergeCell ref="I160:J160"/>
    <mergeCell ref="K160:N160"/>
    <mergeCell ref="O160:S160"/>
    <mergeCell ref="T160:X160"/>
    <mergeCell ref="K123:N123"/>
    <mergeCell ref="O123:S123"/>
    <mergeCell ref="AG126:AG127"/>
    <mergeCell ref="AJ126:AJ127"/>
    <mergeCell ref="AL126:AL127"/>
    <mergeCell ref="I127:J127"/>
    <mergeCell ref="K127:N127"/>
    <mergeCell ref="O127:S127"/>
    <mergeCell ref="T127:X127"/>
    <mergeCell ref="T112:X112"/>
    <mergeCell ref="A119:AE119"/>
    <mergeCell ref="A113:B114"/>
    <mergeCell ref="C113:G114"/>
    <mergeCell ref="C122:H122"/>
    <mergeCell ref="I122:J122"/>
    <mergeCell ref="K122:N122"/>
    <mergeCell ref="O122:S122"/>
    <mergeCell ref="T122:X122"/>
    <mergeCell ref="AG105:AG106"/>
    <mergeCell ref="AJ105:AJ106"/>
    <mergeCell ref="AL105:AL106"/>
    <mergeCell ref="A107:B108"/>
    <mergeCell ref="C107:G108"/>
    <mergeCell ref="AG107:AG108"/>
    <mergeCell ref="AJ107:AJ108"/>
    <mergeCell ref="AL107:AL108"/>
    <mergeCell ref="I107:J107"/>
    <mergeCell ref="K107:N107"/>
    <mergeCell ref="I104:J104"/>
    <mergeCell ref="K104:N104"/>
    <mergeCell ref="O104:S104"/>
    <mergeCell ref="T104:X104"/>
    <mergeCell ref="A105:B106"/>
    <mergeCell ref="C105:G106"/>
    <mergeCell ref="I105:J105"/>
    <mergeCell ref="K105:N105"/>
    <mergeCell ref="O105:S105"/>
    <mergeCell ref="T105:X105"/>
    <mergeCell ref="A102:AE102"/>
    <mergeCell ref="AF102:AG102"/>
    <mergeCell ref="A103:B103"/>
    <mergeCell ref="C103:H103"/>
    <mergeCell ref="I103:J103"/>
    <mergeCell ref="K103:N103"/>
    <mergeCell ref="O103:S103"/>
    <mergeCell ref="T103:X103"/>
    <mergeCell ref="A94:AE94"/>
    <mergeCell ref="AF94:AG94"/>
    <mergeCell ref="A95:B95"/>
    <mergeCell ref="C95:H95"/>
    <mergeCell ref="I95:J95"/>
    <mergeCell ref="K95:N95"/>
    <mergeCell ref="O95:S95"/>
    <mergeCell ref="T95:X95"/>
    <mergeCell ref="A86:AE86"/>
    <mergeCell ref="AF86:AG86"/>
    <mergeCell ref="A87:B87"/>
    <mergeCell ref="C87:H87"/>
    <mergeCell ref="I87:J87"/>
    <mergeCell ref="K87:N87"/>
    <mergeCell ref="O87:S87"/>
    <mergeCell ref="T87:X87"/>
    <mergeCell ref="A78:AE78"/>
    <mergeCell ref="AF78:AG78"/>
    <mergeCell ref="A79:B79"/>
    <mergeCell ref="C79:H79"/>
    <mergeCell ref="I79:J79"/>
    <mergeCell ref="K79:N79"/>
    <mergeCell ref="O79:S79"/>
    <mergeCell ref="T79:X79"/>
    <mergeCell ref="A70:AE70"/>
    <mergeCell ref="AF70:AG70"/>
    <mergeCell ref="A71:B71"/>
    <mergeCell ref="C71:H71"/>
    <mergeCell ref="I71:J71"/>
    <mergeCell ref="K71:N71"/>
    <mergeCell ref="O71:S71"/>
    <mergeCell ref="T71:X71"/>
    <mergeCell ref="A62:AE62"/>
    <mergeCell ref="AF62:AG62"/>
    <mergeCell ref="A63:B63"/>
    <mergeCell ref="C63:H63"/>
    <mergeCell ref="I63:J63"/>
    <mergeCell ref="K63:N63"/>
    <mergeCell ref="O63:S63"/>
    <mergeCell ref="T63:X63"/>
    <mergeCell ref="A54:AE54"/>
    <mergeCell ref="AF54:AG54"/>
    <mergeCell ref="A55:B55"/>
    <mergeCell ref="C55:H55"/>
    <mergeCell ref="I55:J55"/>
    <mergeCell ref="K55:N55"/>
    <mergeCell ref="O55:S55"/>
    <mergeCell ref="T55:X55"/>
    <mergeCell ref="A46:AE46"/>
    <mergeCell ref="A47:B47"/>
    <mergeCell ref="C47:H47"/>
    <mergeCell ref="I47:J47"/>
    <mergeCell ref="K47:N47"/>
    <mergeCell ref="O47:S47"/>
    <mergeCell ref="T47:X47"/>
    <mergeCell ref="A38:AE38"/>
    <mergeCell ref="A39:B39"/>
    <mergeCell ref="C39:H39"/>
    <mergeCell ref="I39:J39"/>
    <mergeCell ref="K39:N39"/>
    <mergeCell ref="O39:S39"/>
    <mergeCell ref="T39:X39"/>
    <mergeCell ref="K31:N31"/>
    <mergeCell ref="O31:S31"/>
    <mergeCell ref="T31:X31"/>
    <mergeCell ref="A33:B34"/>
    <mergeCell ref="C33:G34"/>
    <mergeCell ref="AG33:AG34"/>
    <mergeCell ref="A32:B32"/>
    <mergeCell ref="C32:H32"/>
    <mergeCell ref="I32:J32"/>
    <mergeCell ref="K32:N32"/>
    <mergeCell ref="A29:X29"/>
    <mergeCell ref="A30:AE30"/>
    <mergeCell ref="C24:G25"/>
    <mergeCell ref="I24:J24"/>
    <mergeCell ref="K24:N24"/>
    <mergeCell ref="O24:S24"/>
    <mergeCell ref="AL22:AL23"/>
    <mergeCell ref="I23:J23"/>
    <mergeCell ref="K23:N23"/>
    <mergeCell ref="O23:S23"/>
    <mergeCell ref="T23:X23"/>
    <mergeCell ref="AG24:AG25"/>
    <mergeCell ref="AJ24:AJ25"/>
    <mergeCell ref="AL24:AL25"/>
    <mergeCell ref="AL19:AL20"/>
    <mergeCell ref="I20:J20"/>
    <mergeCell ref="K20:N20"/>
    <mergeCell ref="O20:S20"/>
    <mergeCell ref="T20:X20"/>
    <mergeCell ref="C22:G23"/>
    <mergeCell ref="I22:J22"/>
    <mergeCell ref="K22:N22"/>
    <mergeCell ref="O22:S22"/>
    <mergeCell ref="T22:X22"/>
    <mergeCell ref="K198:N198"/>
    <mergeCell ref="O198:S198"/>
    <mergeCell ref="T198:X198"/>
    <mergeCell ref="AG198:AG199"/>
    <mergeCell ref="AJ198:AJ199"/>
    <mergeCell ref="AG19:AG20"/>
    <mergeCell ref="AJ19:AJ20"/>
    <mergeCell ref="AG22:AG23"/>
    <mergeCell ref="AJ22:AJ23"/>
    <mergeCell ref="A27:AE27"/>
    <mergeCell ref="AL198:AL199"/>
    <mergeCell ref="I197:J197"/>
    <mergeCell ref="K197:N197"/>
    <mergeCell ref="O197:S197"/>
    <mergeCell ref="T197:X197"/>
    <mergeCell ref="A197:B197"/>
    <mergeCell ref="C197:H197"/>
    <mergeCell ref="A198:B199"/>
    <mergeCell ref="C198:G199"/>
    <mergeCell ref="I198:J198"/>
    <mergeCell ref="T196:X196"/>
    <mergeCell ref="AG192:AG193"/>
    <mergeCell ref="AJ192:AJ193"/>
    <mergeCell ref="AL192:AL193"/>
    <mergeCell ref="I193:J193"/>
    <mergeCell ref="K193:N193"/>
    <mergeCell ref="O193:S193"/>
    <mergeCell ref="T193:X193"/>
    <mergeCell ref="A192:B193"/>
    <mergeCell ref="C192:G193"/>
    <mergeCell ref="I192:J192"/>
    <mergeCell ref="K192:N192"/>
    <mergeCell ref="O192:S192"/>
    <mergeCell ref="T192:X192"/>
    <mergeCell ref="AG190:AG191"/>
    <mergeCell ref="AJ190:AJ191"/>
    <mergeCell ref="AL190:AL191"/>
    <mergeCell ref="I191:J191"/>
    <mergeCell ref="K191:N191"/>
    <mergeCell ref="O191:S191"/>
    <mergeCell ref="T191:X191"/>
    <mergeCell ref="A190:B191"/>
    <mergeCell ref="C190:G191"/>
    <mergeCell ref="I190:J190"/>
    <mergeCell ref="K190:N190"/>
    <mergeCell ref="O190:S190"/>
    <mergeCell ref="T190:X190"/>
    <mergeCell ref="A189:B189"/>
    <mergeCell ref="C189:H189"/>
    <mergeCell ref="I189:J189"/>
    <mergeCell ref="I188:J188"/>
    <mergeCell ref="K188:N188"/>
    <mergeCell ref="O188:S188"/>
    <mergeCell ref="K189:N189"/>
    <mergeCell ref="O189:S189"/>
    <mergeCell ref="T188:X188"/>
    <mergeCell ref="A187:AE187"/>
    <mergeCell ref="A188:B188"/>
    <mergeCell ref="C188:H188"/>
    <mergeCell ref="A185:AE185"/>
    <mergeCell ref="A186:X186"/>
    <mergeCell ref="AG182:AG183"/>
    <mergeCell ref="AJ182:AJ183"/>
    <mergeCell ref="AL182:AL183"/>
    <mergeCell ref="I183:J183"/>
    <mergeCell ref="K183:N183"/>
    <mergeCell ref="O183:S183"/>
    <mergeCell ref="T183:X183"/>
    <mergeCell ref="A182:B183"/>
    <mergeCell ref="C182:G183"/>
    <mergeCell ref="I182:J182"/>
    <mergeCell ref="K182:N182"/>
    <mergeCell ref="O182:S182"/>
    <mergeCell ref="T182:X182"/>
    <mergeCell ref="AG180:AG181"/>
    <mergeCell ref="AJ180:AJ181"/>
    <mergeCell ref="AL180:AL181"/>
    <mergeCell ref="I181:J181"/>
    <mergeCell ref="K181:N181"/>
    <mergeCell ref="O181:S181"/>
    <mergeCell ref="T181:X181"/>
    <mergeCell ref="A180:B181"/>
    <mergeCell ref="C180:G181"/>
    <mergeCell ref="I180:J180"/>
    <mergeCell ref="K180:N180"/>
    <mergeCell ref="O180:S180"/>
    <mergeCell ref="T180:X180"/>
    <mergeCell ref="A175:B176"/>
    <mergeCell ref="C175:G176"/>
    <mergeCell ref="AG172:AG173"/>
    <mergeCell ref="AJ172:AJ173"/>
    <mergeCell ref="AL172:AL173"/>
    <mergeCell ref="I173:J173"/>
    <mergeCell ref="K173:N173"/>
    <mergeCell ref="O173:S173"/>
    <mergeCell ref="T173:X173"/>
    <mergeCell ref="A172:B173"/>
    <mergeCell ref="C172:G173"/>
    <mergeCell ref="A174:AE174"/>
    <mergeCell ref="I172:J172"/>
    <mergeCell ref="K172:N172"/>
    <mergeCell ref="O172:S172"/>
    <mergeCell ref="T172:X172"/>
    <mergeCell ref="AJ170:AJ171"/>
    <mergeCell ref="AL170:AL171"/>
    <mergeCell ref="I171:J171"/>
    <mergeCell ref="K171:N171"/>
    <mergeCell ref="O171:S171"/>
    <mergeCell ref="T171:X171"/>
    <mergeCell ref="T170:X170"/>
    <mergeCell ref="AG170:AG171"/>
    <mergeCell ref="AG167:AG168"/>
    <mergeCell ref="AJ167:AJ168"/>
    <mergeCell ref="AL167:AL168"/>
    <mergeCell ref="I168:J168"/>
    <mergeCell ref="K168:N168"/>
    <mergeCell ref="O168:S168"/>
    <mergeCell ref="T168:X168"/>
    <mergeCell ref="A165:B166"/>
    <mergeCell ref="C165:G166"/>
    <mergeCell ref="I165:J165"/>
    <mergeCell ref="A167:B168"/>
    <mergeCell ref="C167:G168"/>
    <mergeCell ref="A169:AE169"/>
    <mergeCell ref="I167:J167"/>
    <mergeCell ref="K167:N167"/>
    <mergeCell ref="O167:S167"/>
    <mergeCell ref="T167:X167"/>
    <mergeCell ref="I163:J163"/>
    <mergeCell ref="K163:N163"/>
    <mergeCell ref="O163:S163"/>
    <mergeCell ref="T163:X163"/>
    <mergeCell ref="I166:J166"/>
    <mergeCell ref="K166:N166"/>
    <mergeCell ref="O166:S166"/>
    <mergeCell ref="T166:X166"/>
    <mergeCell ref="K165:N165"/>
    <mergeCell ref="O165:S165"/>
    <mergeCell ref="A163:B163"/>
    <mergeCell ref="C163:H163"/>
    <mergeCell ref="A164:B164"/>
    <mergeCell ref="C164:H164"/>
    <mergeCell ref="A161:X161"/>
    <mergeCell ref="A162:AE162"/>
    <mergeCell ref="I164:J164"/>
    <mergeCell ref="K164:N164"/>
    <mergeCell ref="O164:S164"/>
    <mergeCell ref="T164:X164"/>
    <mergeCell ref="A159:B160"/>
    <mergeCell ref="I159:J159"/>
    <mergeCell ref="K159:N159"/>
    <mergeCell ref="O159:S159"/>
    <mergeCell ref="T159:X159"/>
    <mergeCell ref="AG157:AG158"/>
    <mergeCell ref="A157:B158"/>
    <mergeCell ref="C157:G158"/>
    <mergeCell ref="C159:G160"/>
    <mergeCell ref="AG159:AG160"/>
    <mergeCell ref="AJ157:AJ158"/>
    <mergeCell ref="AL157:AL158"/>
    <mergeCell ref="I158:J158"/>
    <mergeCell ref="K158:N158"/>
    <mergeCell ref="O158:S158"/>
    <mergeCell ref="T158:X158"/>
    <mergeCell ref="I157:J157"/>
    <mergeCell ref="K157:N157"/>
    <mergeCell ref="O157:S157"/>
    <mergeCell ref="T157:X157"/>
    <mergeCell ref="I156:J156"/>
    <mergeCell ref="K156:N156"/>
    <mergeCell ref="O156:S156"/>
    <mergeCell ref="T156:X156"/>
    <mergeCell ref="A156:B156"/>
    <mergeCell ref="C156:H156"/>
    <mergeCell ref="A155:B155"/>
    <mergeCell ref="C155:H155"/>
    <mergeCell ref="I155:J155"/>
    <mergeCell ref="K155:N155"/>
    <mergeCell ref="O155:S155"/>
    <mergeCell ref="T155:X155"/>
    <mergeCell ref="A152:AE152"/>
    <mergeCell ref="A153:X153"/>
    <mergeCell ref="A154:AE154"/>
    <mergeCell ref="AG149:AG150"/>
    <mergeCell ref="AJ149:AJ150"/>
    <mergeCell ref="AL149:AL150"/>
    <mergeCell ref="I150:J150"/>
    <mergeCell ref="K150:N150"/>
    <mergeCell ref="O150:S150"/>
    <mergeCell ref="T150:X150"/>
    <mergeCell ref="A149:B150"/>
    <mergeCell ref="C149:G150"/>
    <mergeCell ref="I149:J149"/>
    <mergeCell ref="K149:N149"/>
    <mergeCell ref="O149:S149"/>
    <mergeCell ref="T149:X149"/>
    <mergeCell ref="AJ147:AJ148"/>
    <mergeCell ref="AL147:AL148"/>
    <mergeCell ref="I148:J148"/>
    <mergeCell ref="K148:N148"/>
    <mergeCell ref="O148:S148"/>
    <mergeCell ref="T148:X148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AG144:AG145"/>
    <mergeCell ref="AJ144:AJ145"/>
    <mergeCell ref="AL144:AL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G142:AG143"/>
    <mergeCell ref="AJ142:AJ143"/>
    <mergeCell ref="AL142:AL143"/>
    <mergeCell ref="I143:J143"/>
    <mergeCell ref="K143:N143"/>
    <mergeCell ref="O143:S143"/>
    <mergeCell ref="T143:X143"/>
    <mergeCell ref="A141:AE141"/>
    <mergeCell ref="A142:B143"/>
    <mergeCell ref="C142:G143"/>
    <mergeCell ref="I142:J142"/>
    <mergeCell ref="K142:N142"/>
    <mergeCell ref="O142:S142"/>
    <mergeCell ref="T142:X142"/>
    <mergeCell ref="AG139:AG140"/>
    <mergeCell ref="AJ139:AJ140"/>
    <mergeCell ref="AL139:AL140"/>
    <mergeCell ref="I140:J140"/>
    <mergeCell ref="K140:N140"/>
    <mergeCell ref="O140:S140"/>
    <mergeCell ref="T140:X140"/>
    <mergeCell ref="A139:B140"/>
    <mergeCell ref="C139:G140"/>
    <mergeCell ref="I139:J139"/>
    <mergeCell ref="K139:N139"/>
    <mergeCell ref="O139:S139"/>
    <mergeCell ref="T139:X139"/>
    <mergeCell ref="AJ137:AJ138"/>
    <mergeCell ref="AL137:AL138"/>
    <mergeCell ref="I138:J138"/>
    <mergeCell ref="K138:N138"/>
    <mergeCell ref="O138:S138"/>
    <mergeCell ref="T138:X138"/>
    <mergeCell ref="A136:AE136"/>
    <mergeCell ref="AF136:AG136"/>
    <mergeCell ref="A137:B138"/>
    <mergeCell ref="C137:G138"/>
    <mergeCell ref="I137:J137"/>
    <mergeCell ref="K137:N137"/>
    <mergeCell ref="O137:S137"/>
    <mergeCell ref="T137:X137"/>
    <mergeCell ref="AG137:AG138"/>
    <mergeCell ref="AG134:AG135"/>
    <mergeCell ref="AJ134:AJ135"/>
    <mergeCell ref="AL134:AL135"/>
    <mergeCell ref="I135:J135"/>
    <mergeCell ref="K135:N135"/>
    <mergeCell ref="O135:S135"/>
    <mergeCell ref="T135:X135"/>
    <mergeCell ref="A134:B135"/>
    <mergeCell ref="C134:G135"/>
    <mergeCell ref="I134:J134"/>
    <mergeCell ref="K134:N134"/>
    <mergeCell ref="O134:S134"/>
    <mergeCell ref="T134:X134"/>
    <mergeCell ref="AG132:AG133"/>
    <mergeCell ref="AJ132:AJ133"/>
    <mergeCell ref="AL132:AL133"/>
    <mergeCell ref="I133:J133"/>
    <mergeCell ref="K133:N133"/>
    <mergeCell ref="O133:S133"/>
    <mergeCell ref="T133:X133"/>
    <mergeCell ref="A132:B133"/>
    <mergeCell ref="C132:G133"/>
    <mergeCell ref="I132:J132"/>
    <mergeCell ref="K132:N132"/>
    <mergeCell ref="O132:S132"/>
    <mergeCell ref="T132:X132"/>
    <mergeCell ref="A131:B131"/>
    <mergeCell ref="C131:H131"/>
    <mergeCell ref="I131:J131"/>
    <mergeCell ref="K131:N131"/>
    <mergeCell ref="O131:S131"/>
    <mergeCell ref="T131:X131"/>
    <mergeCell ref="A129:AE129"/>
    <mergeCell ref="A130:B130"/>
    <mergeCell ref="C130:H130"/>
    <mergeCell ref="I130:J130"/>
    <mergeCell ref="K130:N130"/>
    <mergeCell ref="O130:S130"/>
    <mergeCell ref="T130:X130"/>
    <mergeCell ref="A128:X128"/>
    <mergeCell ref="I126:J126"/>
    <mergeCell ref="K126:N126"/>
    <mergeCell ref="O126:S126"/>
    <mergeCell ref="T126:X126"/>
    <mergeCell ref="AG124:AG125"/>
    <mergeCell ref="A124:B125"/>
    <mergeCell ref="C124:G125"/>
    <mergeCell ref="A126:B127"/>
    <mergeCell ref="C126:G127"/>
    <mergeCell ref="AJ124:AJ125"/>
    <mergeCell ref="AL124:AL125"/>
    <mergeCell ref="I125:J125"/>
    <mergeCell ref="K125:N125"/>
    <mergeCell ref="O125:S125"/>
    <mergeCell ref="T125:X125"/>
    <mergeCell ref="I124:J124"/>
    <mergeCell ref="K124:N124"/>
    <mergeCell ref="O124:S124"/>
    <mergeCell ref="T124:X124"/>
    <mergeCell ref="T123:X123"/>
    <mergeCell ref="A122:B122"/>
    <mergeCell ref="A120:X120"/>
    <mergeCell ref="A121:AE121"/>
    <mergeCell ref="AG115:AG116"/>
    <mergeCell ref="AJ115:AJ116"/>
    <mergeCell ref="T115:X115"/>
    <mergeCell ref="A123:B123"/>
    <mergeCell ref="C123:H123"/>
    <mergeCell ref="I123:J123"/>
    <mergeCell ref="AL115:AL116"/>
    <mergeCell ref="I116:J116"/>
    <mergeCell ref="K116:N116"/>
    <mergeCell ref="O116:S116"/>
    <mergeCell ref="T116:X116"/>
    <mergeCell ref="A115:B116"/>
    <mergeCell ref="C115:G116"/>
    <mergeCell ref="I115:J115"/>
    <mergeCell ref="K115:N115"/>
    <mergeCell ref="O115:S115"/>
    <mergeCell ref="AJ113:AJ114"/>
    <mergeCell ref="AL113:AL114"/>
    <mergeCell ref="I114:J114"/>
    <mergeCell ref="K114:N114"/>
    <mergeCell ref="O114:S114"/>
    <mergeCell ref="T114:X114"/>
    <mergeCell ref="I113:J113"/>
    <mergeCell ref="K113:N113"/>
    <mergeCell ref="O113:S113"/>
    <mergeCell ref="T113:X113"/>
    <mergeCell ref="AG113:AG114"/>
    <mergeCell ref="A112:B112"/>
    <mergeCell ref="I111:J111"/>
    <mergeCell ref="K111:N111"/>
    <mergeCell ref="O111:S111"/>
    <mergeCell ref="T111:X111"/>
    <mergeCell ref="C112:H112"/>
    <mergeCell ref="I112:J112"/>
    <mergeCell ref="K112:N112"/>
    <mergeCell ref="O112:S112"/>
    <mergeCell ref="A110:AE110"/>
    <mergeCell ref="AF110:AG110"/>
    <mergeCell ref="A111:B111"/>
    <mergeCell ref="C111:H111"/>
    <mergeCell ref="I108:J108"/>
    <mergeCell ref="K108:N108"/>
    <mergeCell ref="O108:S108"/>
    <mergeCell ref="T108:X108"/>
    <mergeCell ref="O107:S107"/>
    <mergeCell ref="T107:X107"/>
    <mergeCell ref="I106:J106"/>
    <mergeCell ref="K106:N106"/>
    <mergeCell ref="O106:S106"/>
    <mergeCell ref="T106:X106"/>
    <mergeCell ref="A104:B104"/>
    <mergeCell ref="C104:H104"/>
    <mergeCell ref="AG99:AG100"/>
    <mergeCell ref="AJ99:AJ100"/>
    <mergeCell ref="AL99:AL100"/>
    <mergeCell ref="I100:J100"/>
    <mergeCell ref="K100:N100"/>
    <mergeCell ref="O100:S100"/>
    <mergeCell ref="T100:X100"/>
    <mergeCell ref="A99:B100"/>
    <mergeCell ref="C99:G100"/>
    <mergeCell ref="I99:J99"/>
    <mergeCell ref="K99:N99"/>
    <mergeCell ref="O99:S99"/>
    <mergeCell ref="T99:X99"/>
    <mergeCell ref="AG97:AG98"/>
    <mergeCell ref="AJ97:AJ98"/>
    <mergeCell ref="AL97:AL98"/>
    <mergeCell ref="I98:J98"/>
    <mergeCell ref="K98:N98"/>
    <mergeCell ref="O98:S98"/>
    <mergeCell ref="T98:X98"/>
    <mergeCell ref="A97:B98"/>
    <mergeCell ref="C97:G98"/>
    <mergeCell ref="I97:J97"/>
    <mergeCell ref="K97:N97"/>
    <mergeCell ref="O97:S97"/>
    <mergeCell ref="T97:X97"/>
    <mergeCell ref="A96:B96"/>
    <mergeCell ref="C96:H96"/>
    <mergeCell ref="I96:J96"/>
    <mergeCell ref="K96:N96"/>
    <mergeCell ref="O96:S96"/>
    <mergeCell ref="T96:X96"/>
    <mergeCell ref="AG91:AG92"/>
    <mergeCell ref="AJ91:AJ92"/>
    <mergeCell ref="AL91:AL92"/>
    <mergeCell ref="I92:J92"/>
    <mergeCell ref="K92:N92"/>
    <mergeCell ref="O92:S92"/>
    <mergeCell ref="T92:X92"/>
    <mergeCell ref="A91:B92"/>
    <mergeCell ref="C91:G92"/>
    <mergeCell ref="I91:J91"/>
    <mergeCell ref="K91:N91"/>
    <mergeCell ref="O91:S91"/>
    <mergeCell ref="T91:X91"/>
    <mergeCell ref="AG89:AG90"/>
    <mergeCell ref="AJ89:AJ90"/>
    <mergeCell ref="AL89:AL90"/>
    <mergeCell ref="I90:J90"/>
    <mergeCell ref="K90:N90"/>
    <mergeCell ref="O90:S90"/>
    <mergeCell ref="T90:X90"/>
    <mergeCell ref="A89:B90"/>
    <mergeCell ref="C89:G90"/>
    <mergeCell ref="I89:J89"/>
    <mergeCell ref="K89:N89"/>
    <mergeCell ref="O89:S89"/>
    <mergeCell ref="T89:X89"/>
    <mergeCell ref="A88:B88"/>
    <mergeCell ref="C88:H88"/>
    <mergeCell ref="I88:J88"/>
    <mergeCell ref="K88:N88"/>
    <mergeCell ref="O88:S88"/>
    <mergeCell ref="T88:X88"/>
    <mergeCell ref="AG83:AG84"/>
    <mergeCell ref="AJ83:AJ84"/>
    <mergeCell ref="AL83:AL84"/>
    <mergeCell ref="I84:J84"/>
    <mergeCell ref="K84:N84"/>
    <mergeCell ref="O84:S84"/>
    <mergeCell ref="T84:X84"/>
    <mergeCell ref="A83:B84"/>
    <mergeCell ref="C83:G84"/>
    <mergeCell ref="I83:J83"/>
    <mergeCell ref="K83:N83"/>
    <mergeCell ref="O83:S83"/>
    <mergeCell ref="T83:X83"/>
    <mergeCell ref="AG81:AG82"/>
    <mergeCell ref="AJ81:AJ82"/>
    <mergeCell ref="AL81:AL82"/>
    <mergeCell ref="I82:J82"/>
    <mergeCell ref="K82:N82"/>
    <mergeCell ref="O82:S82"/>
    <mergeCell ref="T82:X82"/>
    <mergeCell ref="A81:B82"/>
    <mergeCell ref="C81:G82"/>
    <mergeCell ref="I81:J81"/>
    <mergeCell ref="K81:N81"/>
    <mergeCell ref="O81:S81"/>
    <mergeCell ref="T81:X81"/>
    <mergeCell ref="A80:B80"/>
    <mergeCell ref="C80:H80"/>
    <mergeCell ref="I80:J80"/>
    <mergeCell ref="K80:N80"/>
    <mergeCell ref="O80:S80"/>
    <mergeCell ref="T80:X80"/>
    <mergeCell ref="AG75:AG76"/>
    <mergeCell ref="AJ75:AJ76"/>
    <mergeCell ref="AL75:AL76"/>
    <mergeCell ref="I76:J76"/>
    <mergeCell ref="K76:N76"/>
    <mergeCell ref="O76:S76"/>
    <mergeCell ref="T76:X76"/>
    <mergeCell ref="A75:B76"/>
    <mergeCell ref="C75:G76"/>
    <mergeCell ref="I75:J75"/>
    <mergeCell ref="K75:N75"/>
    <mergeCell ref="O75:S75"/>
    <mergeCell ref="T75:X75"/>
    <mergeCell ref="AG73:AG74"/>
    <mergeCell ref="AJ73:AJ74"/>
    <mergeCell ref="AL73:AL74"/>
    <mergeCell ref="I74:J74"/>
    <mergeCell ref="K74:N74"/>
    <mergeCell ref="O74:S74"/>
    <mergeCell ref="T74:X74"/>
    <mergeCell ref="A73:B74"/>
    <mergeCell ref="C73:G74"/>
    <mergeCell ref="I73:J73"/>
    <mergeCell ref="K73:N73"/>
    <mergeCell ref="O73:S73"/>
    <mergeCell ref="T73:X73"/>
    <mergeCell ref="A72:B72"/>
    <mergeCell ref="C72:H72"/>
    <mergeCell ref="I72:J72"/>
    <mergeCell ref="K72:N72"/>
    <mergeCell ref="O72:S72"/>
    <mergeCell ref="T72:X72"/>
    <mergeCell ref="AG67:AG68"/>
    <mergeCell ref="AJ67:AJ68"/>
    <mergeCell ref="AL67:AL68"/>
    <mergeCell ref="I68:J68"/>
    <mergeCell ref="K68:N68"/>
    <mergeCell ref="O68:S68"/>
    <mergeCell ref="T68:X68"/>
    <mergeCell ref="A67:B68"/>
    <mergeCell ref="C67:G68"/>
    <mergeCell ref="I67:J67"/>
    <mergeCell ref="K67:N67"/>
    <mergeCell ref="O67:S67"/>
    <mergeCell ref="T67:X67"/>
    <mergeCell ref="AG65:AG66"/>
    <mergeCell ref="AJ65:AJ66"/>
    <mergeCell ref="AL65:AL66"/>
    <mergeCell ref="I66:J66"/>
    <mergeCell ref="K66:N66"/>
    <mergeCell ref="O66:S66"/>
    <mergeCell ref="T66:X66"/>
    <mergeCell ref="A65:B66"/>
    <mergeCell ref="C65:G66"/>
    <mergeCell ref="I65:J65"/>
    <mergeCell ref="K65:N65"/>
    <mergeCell ref="O65:S65"/>
    <mergeCell ref="T65:X65"/>
    <mergeCell ref="A64:B64"/>
    <mergeCell ref="C64:H64"/>
    <mergeCell ref="I64:J64"/>
    <mergeCell ref="K64:N64"/>
    <mergeCell ref="O64:S64"/>
    <mergeCell ref="T64:X64"/>
    <mergeCell ref="AG59:AG60"/>
    <mergeCell ref="AJ59:AJ60"/>
    <mergeCell ref="AL59:AL60"/>
    <mergeCell ref="I60:J60"/>
    <mergeCell ref="K60:N60"/>
    <mergeCell ref="O60:S60"/>
    <mergeCell ref="T60:X60"/>
    <mergeCell ref="A59:B60"/>
    <mergeCell ref="C59:G60"/>
    <mergeCell ref="I59:J59"/>
    <mergeCell ref="K59:N59"/>
    <mergeCell ref="O59:S59"/>
    <mergeCell ref="T59:X59"/>
    <mergeCell ref="AG57:AG58"/>
    <mergeCell ref="AJ57:AJ58"/>
    <mergeCell ref="AL57:AL58"/>
    <mergeCell ref="I58:J58"/>
    <mergeCell ref="K58:N58"/>
    <mergeCell ref="O58:S58"/>
    <mergeCell ref="T58:X58"/>
    <mergeCell ref="A57:B58"/>
    <mergeCell ref="C57:G58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G51:AG52"/>
    <mergeCell ref="AJ51:AJ52"/>
    <mergeCell ref="AL51:AL52"/>
    <mergeCell ref="I52:J52"/>
    <mergeCell ref="K52:N52"/>
    <mergeCell ref="O52:S52"/>
    <mergeCell ref="T52:X52"/>
    <mergeCell ref="A51:B52"/>
    <mergeCell ref="C51:G52"/>
    <mergeCell ref="I51:J51"/>
    <mergeCell ref="K51:N51"/>
    <mergeCell ref="O51:S51"/>
    <mergeCell ref="T51:X51"/>
    <mergeCell ref="AG49:AG50"/>
    <mergeCell ref="AJ49:AJ50"/>
    <mergeCell ref="AL49:AL50"/>
    <mergeCell ref="I50:J50"/>
    <mergeCell ref="K50:N50"/>
    <mergeCell ref="O50:S50"/>
    <mergeCell ref="T50:X50"/>
    <mergeCell ref="A49:B50"/>
    <mergeCell ref="C49:G50"/>
    <mergeCell ref="I49:J49"/>
    <mergeCell ref="K49:N49"/>
    <mergeCell ref="O49:S49"/>
    <mergeCell ref="T49:X49"/>
    <mergeCell ref="A48:B48"/>
    <mergeCell ref="C48:H48"/>
    <mergeCell ref="I48:J48"/>
    <mergeCell ref="K48:N48"/>
    <mergeCell ref="O48:S48"/>
    <mergeCell ref="T48:X48"/>
    <mergeCell ref="AG43:AG44"/>
    <mergeCell ref="AJ43:AJ44"/>
    <mergeCell ref="AL43:AL44"/>
    <mergeCell ref="I44:J44"/>
    <mergeCell ref="K44:N44"/>
    <mergeCell ref="O44:S44"/>
    <mergeCell ref="T44:X44"/>
    <mergeCell ref="A43:B44"/>
    <mergeCell ref="C43:G44"/>
    <mergeCell ref="I43:J43"/>
    <mergeCell ref="K43:N43"/>
    <mergeCell ref="O43:S43"/>
    <mergeCell ref="T43:X43"/>
    <mergeCell ref="AG41:AG42"/>
    <mergeCell ref="AJ41:AJ42"/>
    <mergeCell ref="AL41:AL42"/>
    <mergeCell ref="I42:J42"/>
    <mergeCell ref="K42:N42"/>
    <mergeCell ref="O42:S42"/>
    <mergeCell ref="T42:X42"/>
    <mergeCell ref="A41:B42"/>
    <mergeCell ref="C41:G42"/>
    <mergeCell ref="I41:J41"/>
    <mergeCell ref="K41:N41"/>
    <mergeCell ref="O41:S41"/>
    <mergeCell ref="T41:X41"/>
    <mergeCell ref="A40:B40"/>
    <mergeCell ref="C40:H40"/>
    <mergeCell ref="I40:J40"/>
    <mergeCell ref="K40:N40"/>
    <mergeCell ref="O40:S40"/>
    <mergeCell ref="T40:X40"/>
    <mergeCell ref="AG35:AG36"/>
    <mergeCell ref="AJ35:AJ36"/>
    <mergeCell ref="AL35:AL36"/>
    <mergeCell ref="I36:J36"/>
    <mergeCell ref="K36:N36"/>
    <mergeCell ref="O36:S36"/>
    <mergeCell ref="T36:X36"/>
    <mergeCell ref="A35:B36"/>
    <mergeCell ref="C35:G36"/>
    <mergeCell ref="A37:X37"/>
    <mergeCell ref="I35:J35"/>
    <mergeCell ref="K35:N35"/>
    <mergeCell ref="O35:S35"/>
    <mergeCell ref="T35:X35"/>
    <mergeCell ref="AJ33:AJ34"/>
    <mergeCell ref="AL33:AL34"/>
    <mergeCell ref="I34:J34"/>
    <mergeCell ref="K34:N34"/>
    <mergeCell ref="O34:S34"/>
    <mergeCell ref="T34:X34"/>
    <mergeCell ref="I33:J33"/>
    <mergeCell ref="K33:N33"/>
    <mergeCell ref="O33:S33"/>
    <mergeCell ref="T33:X33"/>
    <mergeCell ref="O32:S32"/>
    <mergeCell ref="T32:X32"/>
    <mergeCell ref="A31:B31"/>
    <mergeCell ref="C31:H31"/>
    <mergeCell ref="I31:J31"/>
    <mergeCell ref="I25:J25"/>
    <mergeCell ref="K25:N25"/>
    <mergeCell ref="O25:S25"/>
    <mergeCell ref="T25:X25"/>
    <mergeCell ref="A24:B25"/>
    <mergeCell ref="T24:X24"/>
    <mergeCell ref="A21:X21"/>
    <mergeCell ref="A22:B23"/>
    <mergeCell ref="I19:J19"/>
    <mergeCell ref="K19:N19"/>
    <mergeCell ref="O19:S19"/>
    <mergeCell ref="T19:X19"/>
    <mergeCell ref="AG17:AG18"/>
    <mergeCell ref="AJ17:AJ18"/>
    <mergeCell ref="AL17:AL18"/>
    <mergeCell ref="I18:J18"/>
    <mergeCell ref="K18:N18"/>
    <mergeCell ref="O18:S18"/>
    <mergeCell ref="T18:X18"/>
    <mergeCell ref="O17:S17"/>
    <mergeCell ref="T17:X17"/>
    <mergeCell ref="A17:B18"/>
    <mergeCell ref="C17:G18"/>
    <mergeCell ref="A19:B20"/>
    <mergeCell ref="C19:G20"/>
    <mergeCell ref="I17:J17"/>
    <mergeCell ref="K17:N17"/>
    <mergeCell ref="A16:X16"/>
    <mergeCell ref="A15:B15"/>
    <mergeCell ref="C15:H15"/>
    <mergeCell ref="I15:J15"/>
    <mergeCell ref="K15:N15"/>
    <mergeCell ref="O15:S15"/>
    <mergeCell ref="T15:X15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5:AE5"/>
    <mergeCell ref="A6:AE6"/>
    <mergeCell ref="A7:AD7"/>
    <mergeCell ref="A8:AE8"/>
    <mergeCell ref="A9:AE9"/>
    <mergeCell ref="AJ10:AJ11"/>
    <mergeCell ref="A208:B209"/>
    <mergeCell ref="C208:G209"/>
    <mergeCell ref="I208:J208"/>
    <mergeCell ref="A212:AE212"/>
    <mergeCell ref="O214:S214"/>
    <mergeCell ref="T215:X215"/>
    <mergeCell ref="K208:N208"/>
    <mergeCell ref="T208:X208"/>
    <mergeCell ref="A210:B211"/>
    <mergeCell ref="C210:G211"/>
    <mergeCell ref="A218:AE218"/>
    <mergeCell ref="A219:X219"/>
    <mergeCell ref="A220:AE220"/>
    <mergeCell ref="A221:B221"/>
    <mergeCell ref="C221:H221"/>
    <mergeCell ref="I221:J221"/>
    <mergeCell ref="K221:N221"/>
    <mergeCell ref="O221:S221"/>
    <mergeCell ref="T221:X221"/>
    <mergeCell ref="A223:B224"/>
    <mergeCell ref="C223:G224"/>
    <mergeCell ref="I223:J223"/>
    <mergeCell ref="K223:N223"/>
    <mergeCell ref="O225:S225"/>
    <mergeCell ref="A225:B226"/>
    <mergeCell ref="C225:G226"/>
    <mergeCell ref="I225:J225"/>
    <mergeCell ref="O223:S223"/>
    <mergeCell ref="K225:N225"/>
    <mergeCell ref="A231:B232"/>
    <mergeCell ref="C231:G232"/>
    <mergeCell ref="A227:X227"/>
    <mergeCell ref="A228:AE228"/>
    <mergeCell ref="O229:S229"/>
    <mergeCell ref="A229:B229"/>
    <mergeCell ref="C229:H229"/>
    <mergeCell ref="I229:J229"/>
    <mergeCell ref="K229:N229"/>
  </mergeCells>
  <printOptions/>
  <pageMargins left="0.9448818897637796" right="0.31496062992125984" top="0.27" bottom="0.2362204724409449" header="0.4330708661417323" footer="0.15748031496062992"/>
  <pageSetup fitToHeight="3" horizontalDpi="600" verticalDpi="600" orientation="portrait" paperSize="9" scale="70" r:id="rId3"/>
  <rowBreaks count="1" manualBreakCount="1">
    <brk id="127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U287"/>
  <sheetViews>
    <sheetView view="pageBreakPreview" zoomScaleSheetLayoutView="100" zoomScalePageLayoutView="0" workbookViewId="0" topLeftCell="A239">
      <selection activeCell="A281" sqref="A281:IV281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1.375" style="14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customWidth="1"/>
    <col min="40" max="40" width="4.50390625" style="0" customWidth="1"/>
    <col min="41" max="44" width="3.50390625" style="0" customWidth="1"/>
    <col min="45" max="45" width="15.375" style="0" customWidth="1"/>
    <col min="46" max="50" width="3.50390625" style="0" customWidth="1"/>
    <col min="51" max="51" width="11.125" style="0" customWidth="1"/>
    <col min="52" max="52" width="8.125" style="0" customWidth="1"/>
  </cols>
  <sheetData>
    <row r="1" spans="20:34" s="11" customFormat="1" ht="23.25" customHeight="1">
      <c r="T1" s="38" t="s">
        <v>23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56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">
        <v>57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18" customHeight="1"/>
    <row r="5" spans="1:32" ht="20.25" customHeight="1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"/>
    </row>
    <row r="6" spans="1:32" ht="20.25" customHeight="1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"/>
    </row>
    <row r="7" spans="1:32" ht="20.25" customHeight="1">
      <c r="A7" s="134" t="s">
        <v>24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1"/>
      <c r="AF7" s="1"/>
    </row>
    <row r="8" spans="1:32" ht="20.25" customHeight="1">
      <c r="A8" s="135" t="str">
        <f>+'[6]Шуш_3 эт и выше'!A8</f>
        <v>с 1 января 2024 г. по 30 июня 2024 г.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0"/>
    </row>
    <row r="9" spans="1:35" ht="20.25" customHeight="1">
      <c r="A9" s="134" t="s">
        <v>40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2"/>
      <c r="AI9" s="15"/>
    </row>
    <row r="10" spans="35:38" ht="9" customHeight="1">
      <c r="AI10" s="16"/>
      <c r="AJ10" s="136" t="s">
        <v>35</v>
      </c>
      <c r="AL10" s="136" t="s">
        <v>25</v>
      </c>
    </row>
    <row r="11" spans="1:38" s="19" customFormat="1" ht="18">
      <c r="A11" s="138" t="s">
        <v>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4"/>
      <c r="AG11" s="14"/>
      <c r="AH11" s="17"/>
      <c r="AI11" s="18"/>
      <c r="AJ11" s="137"/>
      <c r="AL11" s="137"/>
    </row>
    <row r="12" spans="1:35" s="5" customFormat="1" ht="15" hidden="1">
      <c r="A12" s="129" t="s">
        <v>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/>
      <c r="AI12" s="20"/>
    </row>
    <row r="13" ht="12.75" hidden="1">
      <c r="AI13" s="15"/>
    </row>
    <row r="14" spans="1:35" ht="41.25" customHeight="1" hidden="1">
      <c r="A14" s="119" t="s">
        <v>4</v>
      </c>
      <c r="B14" s="120"/>
      <c r="C14" s="121" t="s">
        <v>26</v>
      </c>
      <c r="D14" s="122"/>
      <c r="E14" s="122"/>
      <c r="F14" s="122"/>
      <c r="G14" s="122"/>
      <c r="H14" s="123"/>
      <c r="I14" s="209" t="s">
        <v>5</v>
      </c>
      <c r="J14" s="209"/>
      <c r="K14" s="209" t="s">
        <v>27</v>
      </c>
      <c r="L14" s="209"/>
      <c r="M14" s="209"/>
      <c r="N14" s="209"/>
      <c r="O14" s="209" t="s">
        <v>36</v>
      </c>
      <c r="P14" s="209"/>
      <c r="Q14" s="209"/>
      <c r="R14" s="209"/>
      <c r="S14" s="209"/>
      <c r="T14" s="209" t="s">
        <v>6</v>
      </c>
      <c r="U14" s="209"/>
      <c r="V14" s="209"/>
      <c r="W14" s="209"/>
      <c r="X14" s="209"/>
      <c r="AI14" s="15"/>
    </row>
    <row r="15" spans="1:38" s="21" customFormat="1" ht="13.5" customHeight="1" hidden="1">
      <c r="A15" s="112">
        <v>1</v>
      </c>
      <c r="B15" s="114"/>
      <c r="C15" s="112">
        <v>2</v>
      </c>
      <c r="D15" s="113"/>
      <c r="E15" s="113"/>
      <c r="F15" s="113"/>
      <c r="G15" s="113"/>
      <c r="H15" s="114"/>
      <c r="I15" s="210">
        <v>3</v>
      </c>
      <c r="J15" s="210"/>
      <c r="K15" s="210">
        <v>4</v>
      </c>
      <c r="L15" s="210"/>
      <c r="M15" s="210"/>
      <c r="N15" s="210"/>
      <c r="O15" s="210">
        <v>5</v>
      </c>
      <c r="P15" s="210"/>
      <c r="Q15" s="210"/>
      <c r="R15" s="210"/>
      <c r="S15" s="210"/>
      <c r="T15" s="210">
        <v>6</v>
      </c>
      <c r="U15" s="210"/>
      <c r="V15" s="210"/>
      <c r="W15" s="210"/>
      <c r="X15" s="210"/>
      <c r="AG15" s="14" t="s">
        <v>28</v>
      </c>
      <c r="AH15"/>
      <c r="AI15" s="22"/>
      <c r="AJ15" s="14" t="s">
        <v>29</v>
      </c>
      <c r="AL15" s="14" t="s">
        <v>30</v>
      </c>
    </row>
    <row r="16" spans="1:38" s="21" customFormat="1" ht="12.75" hidden="1">
      <c r="A16" s="112" t="s">
        <v>113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4"/>
      <c r="AG16" s="14"/>
      <c r="AH16"/>
      <c r="AI16" s="22"/>
      <c r="AJ16" s="14"/>
      <c r="AL16" s="14"/>
    </row>
    <row r="17" spans="1:38" ht="15" customHeight="1" hidden="1">
      <c r="A17" s="101" t="s">
        <v>7</v>
      </c>
      <c r="B17" s="102"/>
      <c r="C17" s="142" t="s">
        <v>65</v>
      </c>
      <c r="D17" s="143"/>
      <c r="E17" s="143"/>
      <c r="F17" s="143"/>
      <c r="G17" s="144"/>
      <c r="H17" s="53" t="s">
        <v>8</v>
      </c>
      <c r="I17" s="124" t="s">
        <v>9</v>
      </c>
      <c r="J17" s="125"/>
      <c r="K17" s="148">
        <v>18.72</v>
      </c>
      <c r="L17" s="149"/>
      <c r="M17" s="149"/>
      <c r="N17" s="150"/>
      <c r="O17" s="158">
        <v>1</v>
      </c>
      <c r="P17" s="159"/>
      <c r="Q17" s="159"/>
      <c r="R17" s="159"/>
      <c r="S17" s="160"/>
      <c r="T17" s="126">
        <f>K17</f>
        <v>18.72</v>
      </c>
      <c r="U17" s="127"/>
      <c r="V17" s="127"/>
      <c r="W17" s="127"/>
      <c r="X17" s="128"/>
      <c r="AG17" s="151">
        <f>T17+T18</f>
        <v>178.05</v>
      </c>
      <c r="AI17" s="15"/>
      <c r="AJ17" s="151">
        <v>151.33</v>
      </c>
      <c r="AL17" s="153">
        <f>AG17/AJ17</f>
        <v>1.177</v>
      </c>
    </row>
    <row r="18" spans="1:38" ht="15.75" customHeight="1" hidden="1">
      <c r="A18" s="103"/>
      <c r="B18" s="104"/>
      <c r="C18" s="145"/>
      <c r="D18" s="146"/>
      <c r="E18" s="146"/>
      <c r="F18" s="146"/>
      <c r="G18" s="147"/>
      <c r="H18" s="53" t="s">
        <v>10</v>
      </c>
      <c r="I18" s="124" t="s">
        <v>11</v>
      </c>
      <c r="J18" s="125"/>
      <c r="K18" s="148">
        <v>2410.37</v>
      </c>
      <c r="L18" s="149"/>
      <c r="M18" s="149"/>
      <c r="N18" s="150"/>
      <c r="O18" s="155">
        <v>0.0661</v>
      </c>
      <c r="P18" s="156"/>
      <c r="Q18" s="156"/>
      <c r="R18" s="156"/>
      <c r="S18" s="157"/>
      <c r="T18" s="126">
        <f>K18*O18</f>
        <v>159.33</v>
      </c>
      <c r="U18" s="127"/>
      <c r="V18" s="127"/>
      <c r="W18" s="127"/>
      <c r="X18" s="128"/>
      <c r="AG18" s="152"/>
      <c r="AI18" s="15"/>
      <c r="AJ18" s="152"/>
      <c r="AL18" s="154"/>
    </row>
    <row r="19" spans="1:38" ht="13.5" customHeight="1" hidden="1">
      <c r="A19" s="101" t="s">
        <v>7</v>
      </c>
      <c r="B19" s="102"/>
      <c r="C19" s="142" t="s">
        <v>66</v>
      </c>
      <c r="D19" s="143"/>
      <c r="E19" s="143"/>
      <c r="F19" s="143"/>
      <c r="G19" s="144"/>
      <c r="H19" s="53" t="s">
        <v>8</v>
      </c>
      <c r="I19" s="124" t="s">
        <v>9</v>
      </c>
      <c r="J19" s="125"/>
      <c r="K19" s="126">
        <f>+K17</f>
        <v>18.72</v>
      </c>
      <c r="L19" s="127"/>
      <c r="M19" s="127"/>
      <c r="N19" s="128"/>
      <c r="O19" s="158">
        <v>1</v>
      </c>
      <c r="P19" s="159"/>
      <c r="Q19" s="159"/>
      <c r="R19" s="159"/>
      <c r="S19" s="160"/>
      <c r="T19" s="126">
        <f>K19</f>
        <v>18.72</v>
      </c>
      <c r="U19" s="127"/>
      <c r="V19" s="127"/>
      <c r="W19" s="127"/>
      <c r="X19" s="128"/>
      <c r="AG19" s="151">
        <f>T19+T20</f>
        <v>165.75</v>
      </c>
      <c r="AI19" s="15"/>
      <c r="AJ19" s="151">
        <v>151.33</v>
      </c>
      <c r="AL19" s="153">
        <f>AG19/AJ19</f>
        <v>1.095</v>
      </c>
    </row>
    <row r="20" spans="1:38" ht="18" customHeight="1" hidden="1">
      <c r="A20" s="103"/>
      <c r="B20" s="104"/>
      <c r="C20" s="145"/>
      <c r="D20" s="146"/>
      <c r="E20" s="146"/>
      <c r="F20" s="146"/>
      <c r="G20" s="147"/>
      <c r="H20" s="53" t="s">
        <v>10</v>
      </c>
      <c r="I20" s="124" t="s">
        <v>11</v>
      </c>
      <c r="J20" s="125"/>
      <c r="K20" s="126">
        <f>+K18</f>
        <v>2410.37</v>
      </c>
      <c r="L20" s="127"/>
      <c r="M20" s="127"/>
      <c r="N20" s="128"/>
      <c r="O20" s="155">
        <v>0.061</v>
      </c>
      <c r="P20" s="156"/>
      <c r="Q20" s="156"/>
      <c r="R20" s="156"/>
      <c r="S20" s="157"/>
      <c r="T20" s="126">
        <f>K20*O20</f>
        <v>147.03</v>
      </c>
      <c r="U20" s="127"/>
      <c r="V20" s="127"/>
      <c r="W20" s="127"/>
      <c r="X20" s="128"/>
      <c r="AG20" s="152"/>
      <c r="AI20" s="15"/>
      <c r="AJ20" s="152"/>
      <c r="AL20" s="154"/>
    </row>
    <row r="21" spans="1:38" ht="18" customHeight="1" hidden="1">
      <c r="A21" s="112" t="s">
        <v>114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4"/>
      <c r="AG21" s="98"/>
      <c r="AI21" s="15"/>
      <c r="AJ21" s="99"/>
      <c r="AL21" s="100"/>
    </row>
    <row r="22" spans="1:38" ht="12.75" customHeight="1" hidden="1">
      <c r="A22" s="101" t="s">
        <v>7</v>
      </c>
      <c r="B22" s="102"/>
      <c r="C22" s="142" t="s">
        <v>65</v>
      </c>
      <c r="D22" s="211"/>
      <c r="E22" s="211"/>
      <c r="F22" s="211"/>
      <c r="G22" s="212"/>
      <c r="H22" s="53" t="s">
        <v>8</v>
      </c>
      <c r="I22" s="124" t="s">
        <v>9</v>
      </c>
      <c r="J22" s="125"/>
      <c r="K22" s="206">
        <f>+'[6]Ильич'!K22</f>
        <v>50.35</v>
      </c>
      <c r="L22" s="206"/>
      <c r="M22" s="206"/>
      <c r="N22" s="206"/>
      <c r="O22" s="216">
        <v>0</v>
      </c>
      <c r="P22" s="216"/>
      <c r="Q22" s="216"/>
      <c r="R22" s="216"/>
      <c r="S22" s="216"/>
      <c r="T22" s="206">
        <f>K22</f>
        <v>50.35</v>
      </c>
      <c r="U22" s="206"/>
      <c r="V22" s="206"/>
      <c r="W22" s="206"/>
      <c r="X22" s="206"/>
      <c r="AG22" s="151">
        <f>T22+T23</f>
        <v>215.7</v>
      </c>
      <c r="AI22" s="15"/>
      <c r="AJ22" s="151">
        <v>151.33</v>
      </c>
      <c r="AL22" s="153">
        <f>AG22/AJ22</f>
        <v>1.425</v>
      </c>
    </row>
    <row r="23" spans="1:38" ht="15.75" customHeight="1" hidden="1">
      <c r="A23" s="103"/>
      <c r="B23" s="104"/>
      <c r="C23" s="213"/>
      <c r="D23" s="214"/>
      <c r="E23" s="214"/>
      <c r="F23" s="214"/>
      <c r="G23" s="215"/>
      <c r="H23" s="53" t="s">
        <v>10</v>
      </c>
      <c r="I23" s="124" t="s">
        <v>11</v>
      </c>
      <c r="J23" s="125"/>
      <c r="K23" s="206">
        <f>+'[6]Ильич'!K23</f>
        <v>2410.37</v>
      </c>
      <c r="L23" s="206"/>
      <c r="M23" s="206"/>
      <c r="N23" s="206"/>
      <c r="O23" s="207">
        <f>+'[6]Ильич'!O23</f>
        <v>0.0686</v>
      </c>
      <c r="P23" s="207"/>
      <c r="Q23" s="207"/>
      <c r="R23" s="207"/>
      <c r="S23" s="207"/>
      <c r="T23" s="206">
        <f>K23*O23</f>
        <v>165.35</v>
      </c>
      <c r="U23" s="206"/>
      <c r="V23" s="206"/>
      <c r="W23" s="206"/>
      <c r="X23" s="206"/>
      <c r="AG23" s="152"/>
      <c r="AI23" s="15"/>
      <c r="AJ23" s="152"/>
      <c r="AL23" s="154"/>
    </row>
    <row r="24" spans="1:38" ht="15" customHeight="1" hidden="1">
      <c r="A24" s="101" t="s">
        <v>7</v>
      </c>
      <c r="B24" s="102"/>
      <c r="C24" s="142" t="s">
        <v>66</v>
      </c>
      <c r="D24" s="211"/>
      <c r="E24" s="211"/>
      <c r="F24" s="211"/>
      <c r="G24" s="212"/>
      <c r="H24" s="53" t="s">
        <v>8</v>
      </c>
      <c r="I24" s="124" t="s">
        <v>9</v>
      </c>
      <c r="J24" s="125"/>
      <c r="K24" s="206">
        <f>+'[6]Ильич'!K24</f>
        <v>50.35</v>
      </c>
      <c r="L24" s="206"/>
      <c r="M24" s="206"/>
      <c r="N24" s="206"/>
      <c r="O24" s="216">
        <v>0</v>
      </c>
      <c r="P24" s="216"/>
      <c r="Q24" s="216"/>
      <c r="R24" s="216"/>
      <c r="S24" s="216"/>
      <c r="T24" s="206">
        <f>K24</f>
        <v>50.35</v>
      </c>
      <c r="U24" s="206"/>
      <c r="V24" s="206"/>
      <c r="W24" s="206"/>
      <c r="X24" s="206"/>
      <c r="AG24" s="151">
        <f>T24+T25</f>
        <v>203.41</v>
      </c>
      <c r="AI24" s="15"/>
      <c r="AJ24" s="151">
        <v>151.33</v>
      </c>
      <c r="AL24" s="153">
        <f>AG24/AJ24</f>
        <v>1.344</v>
      </c>
    </row>
    <row r="25" spans="1:38" ht="15.75" customHeight="1" hidden="1">
      <c r="A25" s="103"/>
      <c r="B25" s="104"/>
      <c r="C25" s="213"/>
      <c r="D25" s="214"/>
      <c r="E25" s="214"/>
      <c r="F25" s="214"/>
      <c r="G25" s="215"/>
      <c r="H25" s="53" t="s">
        <v>10</v>
      </c>
      <c r="I25" s="124" t="s">
        <v>11</v>
      </c>
      <c r="J25" s="125"/>
      <c r="K25" s="206">
        <f>+'[6]Ильич'!K25</f>
        <v>2410.37</v>
      </c>
      <c r="L25" s="206"/>
      <c r="M25" s="206"/>
      <c r="N25" s="206"/>
      <c r="O25" s="207">
        <f>+'[6]Ильич'!O25</f>
        <v>0.0635</v>
      </c>
      <c r="P25" s="207"/>
      <c r="Q25" s="207"/>
      <c r="R25" s="207"/>
      <c r="S25" s="207"/>
      <c r="T25" s="206">
        <f>K25*O25</f>
        <v>153.06</v>
      </c>
      <c r="U25" s="206"/>
      <c r="V25" s="206"/>
      <c r="W25" s="206"/>
      <c r="X25" s="206"/>
      <c r="AG25" s="152"/>
      <c r="AI25" s="15"/>
      <c r="AJ25" s="152"/>
      <c r="AL25" s="154"/>
    </row>
    <row r="26" ht="6.75" customHeight="1" hidden="1">
      <c r="AI26" s="15"/>
    </row>
    <row r="27" spans="1:35" s="5" customFormat="1" ht="15.75">
      <c r="A27" s="129" t="s">
        <v>117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54"/>
      <c r="AG27" s="54"/>
      <c r="AH27"/>
      <c r="AI27" s="20"/>
    </row>
    <row r="28" spans="1:35" ht="29.25" customHeight="1">
      <c r="A28" s="224" t="s">
        <v>58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G28" s="48">
        <v>0.5</v>
      </c>
      <c r="AI28" s="15"/>
    </row>
    <row r="29" spans="1:33" s="24" customFormat="1" ht="42.75" customHeight="1" hidden="1">
      <c r="A29" s="115" t="s">
        <v>42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23"/>
      <c r="AG29" s="23"/>
    </row>
    <row r="30" spans="1:35" ht="51" customHeight="1" hidden="1">
      <c r="A30" s="119" t="s">
        <v>4</v>
      </c>
      <c r="B30" s="120"/>
      <c r="C30" s="121" t="s">
        <v>26</v>
      </c>
      <c r="D30" s="122"/>
      <c r="E30" s="122"/>
      <c r="F30" s="122"/>
      <c r="G30" s="122"/>
      <c r="H30" s="123"/>
      <c r="I30" s="209" t="s">
        <v>5</v>
      </c>
      <c r="J30" s="209"/>
      <c r="K30" s="209" t="s">
        <v>27</v>
      </c>
      <c r="L30" s="209"/>
      <c r="M30" s="209"/>
      <c r="N30" s="209"/>
      <c r="O30" s="209" t="s">
        <v>43</v>
      </c>
      <c r="P30" s="209"/>
      <c r="Q30" s="209"/>
      <c r="R30" s="209"/>
      <c r="S30" s="209"/>
      <c r="T30" s="209" t="s">
        <v>59</v>
      </c>
      <c r="U30" s="209"/>
      <c r="V30" s="209"/>
      <c r="W30" s="209"/>
      <c r="X30" s="209"/>
      <c r="Y30" s="49" t="s">
        <v>60</v>
      </c>
      <c r="Z30" s="49" t="s">
        <v>61</v>
      </c>
      <c r="AI30" s="15"/>
    </row>
    <row r="31" spans="1:38" ht="24" customHeight="1" hidden="1">
      <c r="A31" s="112">
        <v>1</v>
      </c>
      <c r="B31" s="114"/>
      <c r="C31" s="112">
        <v>2</v>
      </c>
      <c r="D31" s="113"/>
      <c r="E31" s="113"/>
      <c r="F31" s="113"/>
      <c r="G31" s="113"/>
      <c r="H31" s="114"/>
      <c r="I31" s="210">
        <v>3</v>
      </c>
      <c r="J31" s="210"/>
      <c r="K31" s="210">
        <v>4</v>
      </c>
      <c r="L31" s="210"/>
      <c r="M31" s="210"/>
      <c r="N31" s="210"/>
      <c r="O31" s="210">
        <v>5</v>
      </c>
      <c r="P31" s="210"/>
      <c r="Q31" s="210"/>
      <c r="R31" s="210"/>
      <c r="S31" s="210"/>
      <c r="T31" s="139" t="s">
        <v>62</v>
      </c>
      <c r="U31" s="141"/>
      <c r="V31" s="141"/>
      <c r="W31" s="141"/>
      <c r="X31" s="140"/>
      <c r="Y31" s="47" t="s">
        <v>63</v>
      </c>
      <c r="Z31" s="47" t="s">
        <v>64</v>
      </c>
      <c r="AG31" s="14" t="s">
        <v>31</v>
      </c>
      <c r="AI31" s="15"/>
      <c r="AJ31" s="14" t="s">
        <v>31</v>
      </c>
      <c r="AL31" s="14" t="s">
        <v>30</v>
      </c>
    </row>
    <row r="32" spans="1:38" ht="12.75" customHeight="1" hidden="1">
      <c r="A32" s="101" t="s">
        <v>7</v>
      </c>
      <c r="B32" s="102"/>
      <c r="C32" s="105" t="s">
        <v>65</v>
      </c>
      <c r="D32" s="217"/>
      <c r="E32" s="217"/>
      <c r="F32" s="217"/>
      <c r="G32" s="218"/>
      <c r="H32" s="53" t="s">
        <v>8</v>
      </c>
      <c r="I32" s="124" t="s">
        <v>9</v>
      </c>
      <c r="J32" s="125"/>
      <c r="K32" s="206">
        <f>K22</f>
        <v>50.35</v>
      </c>
      <c r="L32" s="206"/>
      <c r="M32" s="206"/>
      <c r="N32" s="206"/>
      <c r="O32" s="207">
        <f>+ROUND('[6]Ильич'!O41,2)</f>
        <v>3.3</v>
      </c>
      <c r="P32" s="207"/>
      <c r="Q32" s="207"/>
      <c r="R32" s="207"/>
      <c r="S32" s="207"/>
      <c r="T32" s="206">
        <f>ROUND(K32*O32,2)</f>
        <v>166.16</v>
      </c>
      <c r="U32" s="206"/>
      <c r="V32" s="206"/>
      <c r="W32" s="206"/>
      <c r="X32" s="206"/>
      <c r="Y32" s="50">
        <f>ROUND(T32*$AG$28,2)</f>
        <v>83.08</v>
      </c>
      <c r="Z32" s="51">
        <f>+T32+Y32</f>
        <v>249.24</v>
      </c>
      <c r="AG32" s="151">
        <f>+Z32+Z33</f>
        <v>794.95</v>
      </c>
      <c r="AI32" s="15"/>
      <c r="AJ32" s="161">
        <v>844.99</v>
      </c>
      <c r="AL32" s="153">
        <f>AG32/AJ32</f>
        <v>0.941</v>
      </c>
    </row>
    <row r="33" spans="1:38" ht="12.75" customHeight="1" hidden="1">
      <c r="A33" s="103"/>
      <c r="B33" s="104"/>
      <c r="C33" s="219"/>
      <c r="D33" s="220"/>
      <c r="E33" s="220"/>
      <c r="F33" s="220"/>
      <c r="G33" s="221"/>
      <c r="H33" s="53" t="s">
        <v>10</v>
      </c>
      <c r="I33" s="124" t="s">
        <v>11</v>
      </c>
      <c r="J33" s="125"/>
      <c r="K33" s="206">
        <f>K23</f>
        <v>2410.37</v>
      </c>
      <c r="L33" s="206"/>
      <c r="M33" s="206"/>
      <c r="N33" s="206"/>
      <c r="O33" s="207">
        <f>O32*O23</f>
        <v>0.2264</v>
      </c>
      <c r="P33" s="207"/>
      <c r="Q33" s="207"/>
      <c r="R33" s="207"/>
      <c r="S33" s="207"/>
      <c r="T33" s="206">
        <f>K33*O33</f>
        <v>545.71</v>
      </c>
      <c r="U33" s="206"/>
      <c r="V33" s="206"/>
      <c r="W33" s="206"/>
      <c r="X33" s="206"/>
      <c r="Y33" s="52">
        <v>0</v>
      </c>
      <c r="Z33" s="51">
        <f>+T33+Y33</f>
        <v>545.71</v>
      </c>
      <c r="AG33" s="152"/>
      <c r="AI33" s="15"/>
      <c r="AJ33" s="162"/>
      <c r="AL33" s="154"/>
    </row>
    <row r="34" spans="1:38" ht="12.75" customHeight="1" hidden="1">
      <c r="A34" s="101" t="s">
        <v>7</v>
      </c>
      <c r="B34" s="102"/>
      <c r="C34" s="105" t="s">
        <v>66</v>
      </c>
      <c r="D34" s="217"/>
      <c r="E34" s="217"/>
      <c r="F34" s="217"/>
      <c r="G34" s="218"/>
      <c r="H34" s="53" t="s">
        <v>8</v>
      </c>
      <c r="I34" s="124" t="s">
        <v>9</v>
      </c>
      <c r="J34" s="125"/>
      <c r="K34" s="206">
        <f>K24</f>
        <v>50.35</v>
      </c>
      <c r="L34" s="206"/>
      <c r="M34" s="206"/>
      <c r="N34" s="206"/>
      <c r="O34" s="207">
        <f>+ROUND('[6]Ильич'!O43,2)</f>
        <v>3.3</v>
      </c>
      <c r="P34" s="207"/>
      <c r="Q34" s="207"/>
      <c r="R34" s="207"/>
      <c r="S34" s="207"/>
      <c r="T34" s="206">
        <f>ROUND(K34*O34,2)</f>
        <v>166.16</v>
      </c>
      <c r="U34" s="206"/>
      <c r="V34" s="206"/>
      <c r="W34" s="206"/>
      <c r="X34" s="206"/>
      <c r="Y34" s="50">
        <f>ROUND(T34*$AG$28,2)</f>
        <v>83.08</v>
      </c>
      <c r="Z34" s="51">
        <f>+T34+Y34</f>
        <v>249.24</v>
      </c>
      <c r="AG34" s="151">
        <f>+Z34+Z35</f>
        <v>754.45</v>
      </c>
      <c r="AI34" s="15"/>
      <c r="AJ34" s="161">
        <v>844.99</v>
      </c>
      <c r="AL34" s="153">
        <f>AG34/AJ34</f>
        <v>0.893</v>
      </c>
    </row>
    <row r="35" spans="1:38" ht="12.75" customHeight="1" hidden="1">
      <c r="A35" s="103"/>
      <c r="B35" s="104"/>
      <c r="C35" s="219"/>
      <c r="D35" s="220"/>
      <c r="E35" s="220"/>
      <c r="F35" s="220"/>
      <c r="G35" s="221"/>
      <c r="H35" s="53" t="s">
        <v>10</v>
      </c>
      <c r="I35" s="124" t="s">
        <v>11</v>
      </c>
      <c r="J35" s="125"/>
      <c r="K35" s="206">
        <f>K25</f>
        <v>2410.37</v>
      </c>
      <c r="L35" s="206"/>
      <c r="M35" s="206"/>
      <c r="N35" s="206"/>
      <c r="O35" s="207">
        <f>O34*O25</f>
        <v>0.2096</v>
      </c>
      <c r="P35" s="207"/>
      <c r="Q35" s="207"/>
      <c r="R35" s="207"/>
      <c r="S35" s="207"/>
      <c r="T35" s="206">
        <f>K35*O35</f>
        <v>505.21</v>
      </c>
      <c r="U35" s="206"/>
      <c r="V35" s="206"/>
      <c r="W35" s="206"/>
      <c r="X35" s="206"/>
      <c r="Y35" s="52">
        <v>0</v>
      </c>
      <c r="Z35" s="51">
        <f>+T35+Y35</f>
        <v>505.21</v>
      </c>
      <c r="AG35" s="152"/>
      <c r="AI35" s="15"/>
      <c r="AJ35" s="162"/>
      <c r="AL35" s="154"/>
    </row>
    <row r="36" spans="4:35" ht="12.75" hidden="1">
      <c r="D36" s="68"/>
      <c r="E36" s="68"/>
      <c r="F36" s="68"/>
      <c r="G36" s="68"/>
      <c r="H36" s="68"/>
      <c r="I36" s="68"/>
      <c r="J36" s="68"/>
      <c r="AI36" s="15"/>
    </row>
    <row r="37" spans="1:35" ht="12.75">
      <c r="A37" s="222" t="s">
        <v>113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I37" s="15"/>
    </row>
    <row r="38" spans="1:33" s="24" customFormat="1" ht="29.25" customHeight="1">
      <c r="A38" s="115" t="s">
        <v>44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23"/>
      <c r="AG38" s="23"/>
    </row>
    <row r="39" spans="1:35" ht="51" customHeight="1">
      <c r="A39" s="119" t="s">
        <v>4</v>
      </c>
      <c r="B39" s="120"/>
      <c r="C39" s="121" t="s">
        <v>26</v>
      </c>
      <c r="D39" s="122"/>
      <c r="E39" s="122"/>
      <c r="F39" s="122"/>
      <c r="G39" s="122"/>
      <c r="H39" s="123"/>
      <c r="I39" s="209" t="s">
        <v>5</v>
      </c>
      <c r="J39" s="209"/>
      <c r="K39" s="209" t="s">
        <v>27</v>
      </c>
      <c r="L39" s="209"/>
      <c r="M39" s="209"/>
      <c r="N39" s="209"/>
      <c r="O39" s="209">
        <f>+O22</f>
        <v>0</v>
      </c>
      <c r="P39" s="209"/>
      <c r="Q39" s="209"/>
      <c r="R39" s="209"/>
      <c r="S39" s="209"/>
      <c r="T39" s="209" t="s">
        <v>59</v>
      </c>
      <c r="U39" s="209"/>
      <c r="V39" s="209"/>
      <c r="W39" s="209"/>
      <c r="X39" s="209"/>
      <c r="Y39" s="49" t="s">
        <v>60</v>
      </c>
      <c r="Z39" s="49" t="s">
        <v>61</v>
      </c>
      <c r="AI39" s="15"/>
    </row>
    <row r="40" spans="1:38" ht="24" customHeight="1">
      <c r="A40" s="112">
        <v>1</v>
      </c>
      <c r="B40" s="114"/>
      <c r="C40" s="112">
        <v>2</v>
      </c>
      <c r="D40" s="113"/>
      <c r="E40" s="113"/>
      <c r="F40" s="113"/>
      <c r="G40" s="113"/>
      <c r="H40" s="114"/>
      <c r="I40" s="210">
        <v>3</v>
      </c>
      <c r="J40" s="210"/>
      <c r="K40" s="210">
        <v>4</v>
      </c>
      <c r="L40" s="210"/>
      <c r="M40" s="210"/>
      <c r="N40" s="210"/>
      <c r="O40" s="210">
        <v>5</v>
      </c>
      <c r="P40" s="210"/>
      <c r="Q40" s="210"/>
      <c r="R40" s="210"/>
      <c r="S40" s="210"/>
      <c r="T40" s="139" t="s">
        <v>62</v>
      </c>
      <c r="U40" s="141"/>
      <c r="V40" s="141"/>
      <c r="W40" s="141"/>
      <c r="X40" s="140"/>
      <c r="Y40" s="47" t="s">
        <v>67</v>
      </c>
      <c r="Z40" s="47" t="s">
        <v>64</v>
      </c>
      <c r="AI40" s="15"/>
      <c r="AJ40" s="14"/>
      <c r="AL40" s="14"/>
    </row>
    <row r="41" spans="1:38" ht="12.75" customHeight="1">
      <c r="A41" s="101" t="s">
        <v>7</v>
      </c>
      <c r="B41" s="102"/>
      <c r="C41" s="105" t="s">
        <v>65</v>
      </c>
      <c r="D41" s="217"/>
      <c r="E41" s="217"/>
      <c r="F41" s="217"/>
      <c r="G41" s="218"/>
      <c r="H41" s="53" t="s">
        <v>8</v>
      </c>
      <c r="I41" s="124" t="s">
        <v>9</v>
      </c>
      <c r="J41" s="125"/>
      <c r="K41" s="206">
        <f>+K17</f>
        <v>18.72</v>
      </c>
      <c r="L41" s="206"/>
      <c r="M41" s="206"/>
      <c r="N41" s="206"/>
      <c r="O41" s="206">
        <f>+O49</f>
        <v>3.24</v>
      </c>
      <c r="P41" s="206"/>
      <c r="Q41" s="206"/>
      <c r="R41" s="206"/>
      <c r="S41" s="206"/>
      <c r="T41" s="206">
        <f>ROUND(K41*O41,2)</f>
        <v>60.65</v>
      </c>
      <c r="U41" s="206"/>
      <c r="V41" s="206"/>
      <c r="W41" s="206"/>
      <c r="X41" s="206"/>
      <c r="Y41" s="50">
        <f>ROUND(T41*$AG$28,2)</f>
        <v>30.33</v>
      </c>
      <c r="Z41" s="51">
        <f>+T41+Y41</f>
        <v>90.98</v>
      </c>
      <c r="AG41" s="151">
        <f>+Z41+Z42</f>
        <v>626.81</v>
      </c>
      <c r="AI41" s="15"/>
      <c r="AJ41" s="161">
        <v>810.49</v>
      </c>
      <c r="AL41" s="153">
        <f>AG41/AJ41</f>
        <v>0.773</v>
      </c>
    </row>
    <row r="42" spans="1:38" ht="12.75" customHeight="1">
      <c r="A42" s="103"/>
      <c r="B42" s="104"/>
      <c r="C42" s="219"/>
      <c r="D42" s="220"/>
      <c r="E42" s="220"/>
      <c r="F42" s="220"/>
      <c r="G42" s="221"/>
      <c r="H42" s="53" t="s">
        <v>10</v>
      </c>
      <c r="I42" s="124" t="s">
        <v>11</v>
      </c>
      <c r="J42" s="125"/>
      <c r="K42" s="206">
        <f>+K18</f>
        <v>2410.37</v>
      </c>
      <c r="L42" s="206"/>
      <c r="M42" s="206"/>
      <c r="N42" s="206"/>
      <c r="O42" s="207">
        <f>+O50</f>
        <v>0.2223</v>
      </c>
      <c r="P42" s="207"/>
      <c r="Q42" s="207"/>
      <c r="R42" s="207"/>
      <c r="S42" s="207"/>
      <c r="T42" s="206">
        <f>K42*O42</f>
        <v>535.83</v>
      </c>
      <c r="U42" s="206"/>
      <c r="V42" s="206"/>
      <c r="W42" s="206"/>
      <c r="X42" s="206"/>
      <c r="Y42" s="52">
        <v>0</v>
      </c>
      <c r="Z42" s="51">
        <f>+T42+Y42</f>
        <v>535.83</v>
      </c>
      <c r="AG42" s="152"/>
      <c r="AI42" s="15"/>
      <c r="AJ42" s="162"/>
      <c r="AL42" s="154"/>
    </row>
    <row r="43" spans="1:38" ht="12.75" customHeight="1">
      <c r="A43" s="101" t="s">
        <v>7</v>
      </c>
      <c r="B43" s="102"/>
      <c r="C43" s="105" t="s">
        <v>66</v>
      </c>
      <c r="D43" s="217"/>
      <c r="E43" s="217"/>
      <c r="F43" s="217"/>
      <c r="G43" s="218"/>
      <c r="H43" s="53" t="s">
        <v>8</v>
      </c>
      <c r="I43" s="124" t="s">
        <v>9</v>
      </c>
      <c r="J43" s="125"/>
      <c r="K43" s="206">
        <f>+K19</f>
        <v>18.72</v>
      </c>
      <c r="L43" s="206"/>
      <c r="M43" s="206"/>
      <c r="N43" s="206"/>
      <c r="O43" s="206">
        <f>+O51</f>
        <v>3.24</v>
      </c>
      <c r="P43" s="206"/>
      <c r="Q43" s="206"/>
      <c r="R43" s="206"/>
      <c r="S43" s="206"/>
      <c r="T43" s="206">
        <f>ROUND(K43*O43,2)</f>
        <v>60.65</v>
      </c>
      <c r="U43" s="206"/>
      <c r="V43" s="206"/>
      <c r="W43" s="206"/>
      <c r="X43" s="206"/>
      <c r="Y43" s="50">
        <f>ROUND(T43*$AG$28,2)</f>
        <v>30.33</v>
      </c>
      <c r="Z43" s="51">
        <f>+T43+Y43</f>
        <v>90.98</v>
      </c>
      <c r="AG43" s="151">
        <f>+Z43+Z44</f>
        <v>586.79</v>
      </c>
      <c r="AI43" s="15"/>
      <c r="AJ43" s="161">
        <v>810.49</v>
      </c>
      <c r="AL43" s="153">
        <f>AG43/AJ43</f>
        <v>0.724</v>
      </c>
    </row>
    <row r="44" spans="1:38" ht="12.75" customHeight="1">
      <c r="A44" s="103"/>
      <c r="B44" s="104"/>
      <c r="C44" s="219"/>
      <c r="D44" s="220"/>
      <c r="E44" s="220"/>
      <c r="F44" s="220"/>
      <c r="G44" s="221"/>
      <c r="H44" s="53" t="s">
        <v>10</v>
      </c>
      <c r="I44" s="124" t="s">
        <v>11</v>
      </c>
      <c r="J44" s="125"/>
      <c r="K44" s="206">
        <f>+K20</f>
        <v>2410.37</v>
      </c>
      <c r="L44" s="206"/>
      <c r="M44" s="206"/>
      <c r="N44" s="206"/>
      <c r="O44" s="207">
        <f>+O52</f>
        <v>0.2057</v>
      </c>
      <c r="P44" s="207"/>
      <c r="Q44" s="207"/>
      <c r="R44" s="207"/>
      <c r="S44" s="207"/>
      <c r="T44" s="206">
        <f>K44*O44</f>
        <v>495.81</v>
      </c>
      <c r="U44" s="206"/>
      <c r="V44" s="206"/>
      <c r="W44" s="206"/>
      <c r="X44" s="206"/>
      <c r="Y44" s="52">
        <v>0</v>
      </c>
      <c r="Z44" s="51">
        <f>+T44+Y44</f>
        <v>495.81</v>
      </c>
      <c r="AG44" s="152"/>
      <c r="AI44" s="15"/>
      <c r="AJ44" s="162"/>
      <c r="AL44" s="154"/>
    </row>
    <row r="45" spans="1:35" ht="12" customHeight="1">
      <c r="A45" s="222" t="s">
        <v>114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I45" s="15"/>
    </row>
    <row r="46" spans="1:33" s="24" customFormat="1" ht="29.25" customHeight="1">
      <c r="A46" s="115" t="s">
        <v>44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23"/>
      <c r="AG46" s="23"/>
    </row>
    <row r="47" spans="1:35" ht="51" customHeight="1">
      <c r="A47" s="119" t="s">
        <v>4</v>
      </c>
      <c r="B47" s="120"/>
      <c r="C47" s="121" t="s">
        <v>26</v>
      </c>
      <c r="D47" s="122"/>
      <c r="E47" s="122"/>
      <c r="F47" s="122"/>
      <c r="G47" s="122"/>
      <c r="H47" s="123"/>
      <c r="I47" s="209" t="s">
        <v>5</v>
      </c>
      <c r="J47" s="209"/>
      <c r="K47" s="209" t="s">
        <v>27</v>
      </c>
      <c r="L47" s="209"/>
      <c r="M47" s="209"/>
      <c r="N47" s="209"/>
      <c r="O47" s="209" t="str">
        <f>+O30</f>
        <v>Норматив
 горячей воды
куб.м. ** Гкал/куб.м</v>
      </c>
      <c r="P47" s="209"/>
      <c r="Q47" s="209"/>
      <c r="R47" s="209"/>
      <c r="S47" s="209"/>
      <c r="T47" s="209" t="s">
        <v>59</v>
      </c>
      <c r="U47" s="209"/>
      <c r="V47" s="209"/>
      <c r="W47" s="209"/>
      <c r="X47" s="209"/>
      <c r="Y47" s="49" t="s">
        <v>60</v>
      </c>
      <c r="Z47" s="49" t="s">
        <v>61</v>
      </c>
      <c r="AI47" s="15"/>
    </row>
    <row r="48" spans="1:38" ht="24" customHeight="1">
      <c r="A48" s="112">
        <v>1</v>
      </c>
      <c r="B48" s="114"/>
      <c r="C48" s="112">
        <v>2</v>
      </c>
      <c r="D48" s="113"/>
      <c r="E48" s="113"/>
      <c r="F48" s="113"/>
      <c r="G48" s="113"/>
      <c r="H48" s="114"/>
      <c r="I48" s="210">
        <v>3</v>
      </c>
      <c r="J48" s="210"/>
      <c r="K48" s="210">
        <v>4</v>
      </c>
      <c r="L48" s="210"/>
      <c r="M48" s="210"/>
      <c r="N48" s="210"/>
      <c r="O48" s="210">
        <v>5</v>
      </c>
      <c r="P48" s="210"/>
      <c r="Q48" s="210"/>
      <c r="R48" s="210"/>
      <c r="S48" s="210"/>
      <c r="T48" s="139" t="s">
        <v>62</v>
      </c>
      <c r="U48" s="141"/>
      <c r="V48" s="141"/>
      <c r="W48" s="141"/>
      <c r="X48" s="140"/>
      <c r="Y48" s="47" t="s">
        <v>67</v>
      </c>
      <c r="Z48" s="47" t="s">
        <v>64</v>
      </c>
      <c r="AI48" s="15"/>
      <c r="AJ48" s="14"/>
      <c r="AL48" s="14"/>
    </row>
    <row r="49" spans="1:38" ht="12.75" customHeight="1">
      <c r="A49" s="101" t="s">
        <v>7</v>
      </c>
      <c r="B49" s="102"/>
      <c r="C49" s="105" t="s">
        <v>65</v>
      </c>
      <c r="D49" s="217"/>
      <c r="E49" s="217"/>
      <c r="F49" s="217"/>
      <c r="G49" s="218"/>
      <c r="H49" s="53" t="s">
        <v>8</v>
      </c>
      <c r="I49" s="124" t="s">
        <v>9</v>
      </c>
      <c r="J49" s="125"/>
      <c r="K49" s="206">
        <f>K22</f>
        <v>50.35</v>
      </c>
      <c r="L49" s="206"/>
      <c r="M49" s="206"/>
      <c r="N49" s="206"/>
      <c r="O49" s="206">
        <f>+ROUND('[6]Ильич'!O49,2)</f>
        <v>3.24</v>
      </c>
      <c r="P49" s="206"/>
      <c r="Q49" s="206"/>
      <c r="R49" s="206"/>
      <c r="S49" s="206"/>
      <c r="T49" s="206">
        <f>ROUND(K49*O49,2)</f>
        <v>163.13</v>
      </c>
      <c r="U49" s="206"/>
      <c r="V49" s="206"/>
      <c r="W49" s="206"/>
      <c r="X49" s="206"/>
      <c r="Y49" s="50">
        <f>ROUND(T49*$AG$28,2)</f>
        <v>81.57</v>
      </c>
      <c r="Z49" s="51">
        <f>+T49+Y49</f>
        <v>244.7</v>
      </c>
      <c r="AG49" s="151">
        <f>+Z49+Z50</f>
        <v>780.53</v>
      </c>
      <c r="AI49" s="15"/>
      <c r="AJ49" s="161">
        <v>810.49</v>
      </c>
      <c r="AL49" s="153">
        <f>AG49/AJ49</f>
        <v>0.963</v>
      </c>
    </row>
    <row r="50" spans="1:38" ht="12.75" customHeight="1">
      <c r="A50" s="103"/>
      <c r="B50" s="104"/>
      <c r="C50" s="219"/>
      <c r="D50" s="220"/>
      <c r="E50" s="220"/>
      <c r="F50" s="220"/>
      <c r="G50" s="221"/>
      <c r="H50" s="53" t="s">
        <v>10</v>
      </c>
      <c r="I50" s="124" t="s">
        <v>11</v>
      </c>
      <c r="J50" s="125"/>
      <c r="K50" s="206">
        <f>K23</f>
        <v>2410.37</v>
      </c>
      <c r="L50" s="206"/>
      <c r="M50" s="206"/>
      <c r="N50" s="206"/>
      <c r="O50" s="207">
        <f>O49*O23</f>
        <v>0.2223</v>
      </c>
      <c r="P50" s="207"/>
      <c r="Q50" s="207"/>
      <c r="R50" s="207"/>
      <c r="S50" s="207"/>
      <c r="T50" s="206">
        <f>K50*O50</f>
        <v>535.83</v>
      </c>
      <c r="U50" s="206"/>
      <c r="V50" s="206"/>
      <c r="W50" s="206"/>
      <c r="X50" s="206"/>
      <c r="Y50" s="52">
        <v>0</v>
      </c>
      <c r="Z50" s="51">
        <f>+T50+Y50</f>
        <v>535.83</v>
      </c>
      <c r="AG50" s="152"/>
      <c r="AI50" s="15"/>
      <c r="AJ50" s="162"/>
      <c r="AL50" s="154"/>
    </row>
    <row r="51" spans="1:38" ht="12.75" customHeight="1">
      <c r="A51" s="101" t="s">
        <v>7</v>
      </c>
      <c r="B51" s="102"/>
      <c r="C51" s="105" t="s">
        <v>66</v>
      </c>
      <c r="D51" s="217"/>
      <c r="E51" s="217"/>
      <c r="F51" s="217"/>
      <c r="G51" s="218"/>
      <c r="H51" s="53" t="s">
        <v>8</v>
      </c>
      <c r="I51" s="124" t="s">
        <v>9</v>
      </c>
      <c r="J51" s="125"/>
      <c r="K51" s="206">
        <f>K24</f>
        <v>50.35</v>
      </c>
      <c r="L51" s="206"/>
      <c r="M51" s="206"/>
      <c r="N51" s="206"/>
      <c r="O51" s="206">
        <f>+ROUND('[6]Ильич'!O51,2)</f>
        <v>3.24</v>
      </c>
      <c r="P51" s="206"/>
      <c r="Q51" s="206"/>
      <c r="R51" s="206"/>
      <c r="S51" s="206"/>
      <c r="T51" s="206">
        <f>ROUND(K51*O51,2)</f>
        <v>163.13</v>
      </c>
      <c r="U51" s="206"/>
      <c r="V51" s="206"/>
      <c r="W51" s="206"/>
      <c r="X51" s="206"/>
      <c r="Y51" s="50">
        <f>ROUND(T51*$AG$28,2)</f>
        <v>81.57</v>
      </c>
      <c r="Z51" s="51">
        <f>+T51+Y51</f>
        <v>244.7</v>
      </c>
      <c r="AG51" s="151">
        <f>+Z51+Z52</f>
        <v>740.51</v>
      </c>
      <c r="AI51" s="15"/>
      <c r="AJ51" s="161">
        <v>810.49</v>
      </c>
      <c r="AL51" s="153">
        <f>AG51/AJ51</f>
        <v>0.914</v>
      </c>
    </row>
    <row r="52" spans="1:38" ht="12.75" customHeight="1">
      <c r="A52" s="103"/>
      <c r="B52" s="104"/>
      <c r="C52" s="219"/>
      <c r="D52" s="220"/>
      <c r="E52" s="220"/>
      <c r="F52" s="220"/>
      <c r="G52" s="221"/>
      <c r="H52" s="53" t="s">
        <v>10</v>
      </c>
      <c r="I52" s="124" t="s">
        <v>11</v>
      </c>
      <c r="J52" s="125"/>
      <c r="K52" s="206">
        <f>K25</f>
        <v>2410.37</v>
      </c>
      <c r="L52" s="206"/>
      <c r="M52" s="206"/>
      <c r="N52" s="206"/>
      <c r="O52" s="207">
        <f>O51*O25</f>
        <v>0.2057</v>
      </c>
      <c r="P52" s="207"/>
      <c r="Q52" s="207"/>
      <c r="R52" s="207"/>
      <c r="S52" s="207"/>
      <c r="T52" s="206">
        <f>K52*O52</f>
        <v>495.81</v>
      </c>
      <c r="U52" s="206"/>
      <c r="V52" s="206"/>
      <c r="W52" s="206"/>
      <c r="X52" s="206"/>
      <c r="Y52" s="52">
        <v>0</v>
      </c>
      <c r="Z52" s="51">
        <f>+T52+Y52</f>
        <v>495.81</v>
      </c>
      <c r="AG52" s="152"/>
      <c r="AI52" s="15"/>
      <c r="AJ52" s="162"/>
      <c r="AL52" s="154"/>
    </row>
    <row r="53" spans="4:35" ht="12.75" hidden="1">
      <c r="D53" s="68"/>
      <c r="E53" s="68"/>
      <c r="F53" s="68"/>
      <c r="G53" s="68"/>
      <c r="H53" s="68"/>
      <c r="I53" s="68"/>
      <c r="J53" s="68"/>
      <c r="AI53" s="15"/>
    </row>
    <row r="54" spans="1:33" s="24" customFormat="1" ht="31.5" customHeight="1" hidden="1">
      <c r="A54" s="115" t="s">
        <v>45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</row>
    <row r="55" spans="1:35" ht="51" customHeight="1" hidden="1">
      <c r="A55" s="119" t="s">
        <v>4</v>
      </c>
      <c r="B55" s="120"/>
      <c r="C55" s="121" t="s">
        <v>26</v>
      </c>
      <c r="D55" s="122"/>
      <c r="E55" s="122"/>
      <c r="F55" s="122"/>
      <c r="G55" s="122"/>
      <c r="H55" s="123"/>
      <c r="I55" s="209" t="s">
        <v>5</v>
      </c>
      <c r="J55" s="209"/>
      <c r="K55" s="209" t="s">
        <v>27</v>
      </c>
      <c r="L55" s="209"/>
      <c r="M55" s="209"/>
      <c r="N55" s="209"/>
      <c r="O55" s="209" t="str">
        <f>+O47</f>
        <v>Норматив
 горячей воды
куб.м. ** Гкал/куб.м</v>
      </c>
      <c r="P55" s="209"/>
      <c r="Q55" s="209"/>
      <c r="R55" s="209"/>
      <c r="S55" s="209"/>
      <c r="T55" s="209" t="s">
        <v>59</v>
      </c>
      <c r="U55" s="209"/>
      <c r="V55" s="209"/>
      <c r="W55" s="209"/>
      <c r="X55" s="209"/>
      <c r="Y55" s="49" t="s">
        <v>60</v>
      </c>
      <c r="Z55" s="49" t="s">
        <v>61</v>
      </c>
      <c r="AI55" s="15"/>
    </row>
    <row r="56" spans="1:38" ht="12.75" customHeight="1" hidden="1">
      <c r="A56" s="112">
        <v>1</v>
      </c>
      <c r="B56" s="114"/>
      <c r="C56" s="112">
        <v>2</v>
      </c>
      <c r="D56" s="113"/>
      <c r="E56" s="113"/>
      <c r="F56" s="113"/>
      <c r="G56" s="113"/>
      <c r="H56" s="114"/>
      <c r="I56" s="210">
        <v>3</v>
      </c>
      <c r="J56" s="210"/>
      <c r="K56" s="210">
        <v>4</v>
      </c>
      <c r="L56" s="210"/>
      <c r="M56" s="210"/>
      <c r="N56" s="210"/>
      <c r="O56" s="210">
        <v>5</v>
      </c>
      <c r="P56" s="210"/>
      <c r="Q56" s="210"/>
      <c r="R56" s="210"/>
      <c r="S56" s="210"/>
      <c r="T56" s="210">
        <v>6</v>
      </c>
      <c r="U56" s="210"/>
      <c r="V56" s="210"/>
      <c r="W56" s="210"/>
      <c r="X56" s="210"/>
      <c r="Y56" s="47">
        <v>7</v>
      </c>
      <c r="Z56" s="47">
        <v>8</v>
      </c>
      <c r="AI56" s="15"/>
      <c r="AJ56" s="14"/>
      <c r="AL56" s="14"/>
    </row>
    <row r="57" spans="1:38" ht="12.75" customHeight="1" hidden="1">
      <c r="A57" s="101" t="s">
        <v>7</v>
      </c>
      <c r="B57" s="102"/>
      <c r="C57" s="105" t="s">
        <v>65</v>
      </c>
      <c r="D57" s="217"/>
      <c r="E57" s="217"/>
      <c r="F57" s="217"/>
      <c r="G57" s="218"/>
      <c r="H57" s="53" t="s">
        <v>8</v>
      </c>
      <c r="I57" s="124" t="s">
        <v>9</v>
      </c>
      <c r="J57" s="125"/>
      <c r="K57" s="206">
        <f>K22</f>
        <v>50.35</v>
      </c>
      <c r="L57" s="206"/>
      <c r="M57" s="206"/>
      <c r="N57" s="206"/>
      <c r="O57" s="207">
        <f>+ROUND('[6]Ильич'!O57,2)</f>
        <v>3.19</v>
      </c>
      <c r="P57" s="207"/>
      <c r="Q57" s="207"/>
      <c r="R57" s="207"/>
      <c r="S57" s="207"/>
      <c r="T57" s="206">
        <f>ROUND(K57*O57,2)</f>
        <v>160.62</v>
      </c>
      <c r="U57" s="206"/>
      <c r="V57" s="206"/>
      <c r="W57" s="206"/>
      <c r="X57" s="206"/>
      <c r="Y57" s="50">
        <f>ROUND(T57*$AG$28,2)</f>
        <v>80.31</v>
      </c>
      <c r="Z57" s="51">
        <f>+T57+Y57</f>
        <v>240.93</v>
      </c>
      <c r="AG57" s="151">
        <f>+Z57+Z58</f>
        <v>768.32</v>
      </c>
      <c r="AI57" s="15"/>
      <c r="AJ57" s="161">
        <v>777.52</v>
      </c>
      <c r="AL57" s="153">
        <f>AG57/AJ57</f>
        <v>0.988</v>
      </c>
    </row>
    <row r="58" spans="1:38" ht="12.75" customHeight="1" hidden="1">
      <c r="A58" s="103"/>
      <c r="B58" s="104"/>
      <c r="C58" s="219"/>
      <c r="D58" s="220"/>
      <c r="E58" s="220"/>
      <c r="F58" s="220"/>
      <c r="G58" s="221"/>
      <c r="H58" s="53" t="s">
        <v>10</v>
      </c>
      <c r="I58" s="124" t="s">
        <v>11</v>
      </c>
      <c r="J58" s="125"/>
      <c r="K58" s="206">
        <f>K23</f>
        <v>2410.37</v>
      </c>
      <c r="L58" s="206"/>
      <c r="M58" s="206"/>
      <c r="N58" s="206"/>
      <c r="O58" s="207">
        <f>O57*O23</f>
        <v>0.2188</v>
      </c>
      <c r="P58" s="207"/>
      <c r="Q58" s="207"/>
      <c r="R58" s="207"/>
      <c r="S58" s="207"/>
      <c r="T58" s="206">
        <f>K58*O58</f>
        <v>527.39</v>
      </c>
      <c r="U58" s="206"/>
      <c r="V58" s="206"/>
      <c r="W58" s="206"/>
      <c r="X58" s="206"/>
      <c r="Y58" s="52">
        <v>0</v>
      </c>
      <c r="Z58" s="51">
        <f>+T58+Y58</f>
        <v>527.39</v>
      </c>
      <c r="AG58" s="152"/>
      <c r="AI58" s="15"/>
      <c r="AJ58" s="162"/>
      <c r="AL58" s="154"/>
    </row>
    <row r="59" spans="1:38" ht="12.75" customHeight="1" hidden="1">
      <c r="A59" s="101" t="s">
        <v>7</v>
      </c>
      <c r="B59" s="102"/>
      <c r="C59" s="105" t="s">
        <v>66</v>
      </c>
      <c r="D59" s="217"/>
      <c r="E59" s="217"/>
      <c r="F59" s="217"/>
      <c r="G59" s="218"/>
      <c r="H59" s="53" t="s">
        <v>8</v>
      </c>
      <c r="I59" s="124" t="s">
        <v>9</v>
      </c>
      <c r="J59" s="125"/>
      <c r="K59" s="206">
        <f>K24</f>
        <v>50.35</v>
      </c>
      <c r="L59" s="206"/>
      <c r="M59" s="206"/>
      <c r="N59" s="206"/>
      <c r="O59" s="207">
        <f>+ROUND('[6]Ильич'!O59,2)</f>
        <v>3.19</v>
      </c>
      <c r="P59" s="207"/>
      <c r="Q59" s="207"/>
      <c r="R59" s="207"/>
      <c r="S59" s="207"/>
      <c r="T59" s="206">
        <f>ROUND(K59*O59,2)</f>
        <v>160.62</v>
      </c>
      <c r="U59" s="206"/>
      <c r="V59" s="206"/>
      <c r="W59" s="206"/>
      <c r="X59" s="206"/>
      <c r="Y59" s="50">
        <f>ROUND(T59*$AG$28,2)</f>
        <v>80.31</v>
      </c>
      <c r="Z59" s="51">
        <f>+T59+Y59</f>
        <v>240.93</v>
      </c>
      <c r="AG59" s="151">
        <f>+Z59+Z60</f>
        <v>729.27</v>
      </c>
      <c r="AI59" s="15"/>
      <c r="AJ59" s="161">
        <v>777.52</v>
      </c>
      <c r="AL59" s="153">
        <f>AG59/AJ59</f>
        <v>0.938</v>
      </c>
    </row>
    <row r="60" spans="1:38" ht="12.75" customHeight="1" hidden="1">
      <c r="A60" s="103"/>
      <c r="B60" s="104"/>
      <c r="C60" s="219"/>
      <c r="D60" s="220"/>
      <c r="E60" s="220"/>
      <c r="F60" s="220"/>
      <c r="G60" s="221"/>
      <c r="H60" s="53" t="s">
        <v>10</v>
      </c>
      <c r="I60" s="124" t="s">
        <v>11</v>
      </c>
      <c r="J60" s="125"/>
      <c r="K60" s="206">
        <f>K25</f>
        <v>2410.37</v>
      </c>
      <c r="L60" s="206"/>
      <c r="M60" s="206"/>
      <c r="N60" s="206"/>
      <c r="O60" s="207">
        <f>O59*O25</f>
        <v>0.2026</v>
      </c>
      <c r="P60" s="207"/>
      <c r="Q60" s="207"/>
      <c r="R60" s="207"/>
      <c r="S60" s="207"/>
      <c r="T60" s="206">
        <f>K60*O60</f>
        <v>488.34</v>
      </c>
      <c r="U60" s="206"/>
      <c r="V60" s="206"/>
      <c r="W60" s="206"/>
      <c r="X60" s="206"/>
      <c r="Y60" s="52">
        <v>0</v>
      </c>
      <c r="Z60" s="51">
        <f>+T60+Y60</f>
        <v>488.34</v>
      </c>
      <c r="AG60" s="152"/>
      <c r="AI60" s="15"/>
      <c r="AJ60" s="162"/>
      <c r="AL60" s="154"/>
    </row>
    <row r="61" spans="4:35" ht="12.75" hidden="1">
      <c r="D61" s="68"/>
      <c r="E61" s="68"/>
      <c r="F61" s="68"/>
      <c r="G61" s="68"/>
      <c r="H61" s="68"/>
      <c r="I61" s="68"/>
      <c r="J61" s="68"/>
      <c r="AI61" s="15"/>
    </row>
    <row r="62" spans="1:33" s="24" customFormat="1" ht="31.5" customHeight="1">
      <c r="A62" s="115" t="s">
        <v>46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</row>
    <row r="63" spans="1:35" ht="51" customHeight="1" hidden="1">
      <c r="A63" s="119" t="s">
        <v>4</v>
      </c>
      <c r="B63" s="120"/>
      <c r="C63" s="121" t="s">
        <v>26</v>
      </c>
      <c r="D63" s="122"/>
      <c r="E63" s="122"/>
      <c r="F63" s="122"/>
      <c r="G63" s="122"/>
      <c r="H63" s="123"/>
      <c r="I63" s="209" t="s">
        <v>5</v>
      </c>
      <c r="J63" s="209"/>
      <c r="K63" s="209" t="s">
        <v>27</v>
      </c>
      <c r="L63" s="209"/>
      <c r="M63" s="209"/>
      <c r="N63" s="209"/>
      <c r="O63" s="209" t="str">
        <f>+O55</f>
        <v>Норматив
 горячей воды
куб.м. ** Гкал/куб.м</v>
      </c>
      <c r="P63" s="209"/>
      <c r="Q63" s="209"/>
      <c r="R63" s="209"/>
      <c r="S63" s="209"/>
      <c r="T63" s="209" t="s">
        <v>59</v>
      </c>
      <c r="U63" s="209"/>
      <c r="V63" s="209"/>
      <c r="W63" s="209"/>
      <c r="X63" s="209"/>
      <c r="Y63" s="49" t="s">
        <v>60</v>
      </c>
      <c r="Z63" s="49" t="s">
        <v>61</v>
      </c>
      <c r="AI63" s="15"/>
    </row>
    <row r="64" spans="1:38" ht="12.75" customHeight="1" hidden="1">
      <c r="A64" s="112">
        <v>1</v>
      </c>
      <c r="B64" s="114"/>
      <c r="C64" s="112">
        <v>2</v>
      </c>
      <c r="D64" s="113"/>
      <c r="E64" s="113"/>
      <c r="F64" s="113"/>
      <c r="G64" s="113"/>
      <c r="H64" s="114"/>
      <c r="I64" s="210">
        <v>3</v>
      </c>
      <c r="J64" s="210"/>
      <c r="K64" s="210">
        <v>4</v>
      </c>
      <c r="L64" s="210"/>
      <c r="M64" s="210"/>
      <c r="N64" s="210"/>
      <c r="O64" s="210">
        <v>5</v>
      </c>
      <c r="P64" s="210"/>
      <c r="Q64" s="210"/>
      <c r="R64" s="210"/>
      <c r="S64" s="210"/>
      <c r="T64" s="210">
        <v>6</v>
      </c>
      <c r="U64" s="210"/>
      <c r="V64" s="210"/>
      <c r="W64" s="210"/>
      <c r="X64" s="210"/>
      <c r="Y64" s="47">
        <v>7</v>
      </c>
      <c r="Z64" s="47">
        <v>8</v>
      </c>
      <c r="AI64" s="15"/>
      <c r="AJ64" s="14"/>
      <c r="AL64" s="14"/>
    </row>
    <row r="65" spans="1:38" ht="12.75" customHeight="1">
      <c r="A65" s="101" t="s">
        <v>7</v>
      </c>
      <c r="B65" s="102"/>
      <c r="C65" s="105" t="s">
        <v>65</v>
      </c>
      <c r="D65" s="217"/>
      <c r="E65" s="217"/>
      <c r="F65" s="217"/>
      <c r="G65" s="218"/>
      <c r="H65" s="53" t="s">
        <v>8</v>
      </c>
      <c r="I65" s="124" t="s">
        <v>9</v>
      </c>
      <c r="J65" s="125"/>
      <c r="K65" s="206">
        <f>K22</f>
        <v>50.35</v>
      </c>
      <c r="L65" s="206"/>
      <c r="M65" s="206"/>
      <c r="N65" s="206"/>
      <c r="O65" s="206">
        <f>+ROUND('[6]Ильич'!O65,2)</f>
        <v>2.63</v>
      </c>
      <c r="P65" s="206"/>
      <c r="Q65" s="206"/>
      <c r="R65" s="206"/>
      <c r="S65" s="206"/>
      <c r="T65" s="206">
        <f>ROUND(K65*O65,2)</f>
        <v>132.42</v>
      </c>
      <c r="U65" s="206"/>
      <c r="V65" s="206"/>
      <c r="W65" s="206"/>
      <c r="X65" s="206"/>
      <c r="Y65" s="50">
        <f>ROUND(T65*$AG$28,2)</f>
        <v>66.21</v>
      </c>
      <c r="Z65" s="51">
        <f>+T65+Y65</f>
        <v>198.63</v>
      </c>
      <c r="AG65" s="151">
        <f>+Z65+Z66</f>
        <v>633.46</v>
      </c>
      <c r="AI65" s="15"/>
      <c r="AJ65" s="161">
        <v>693.58</v>
      </c>
      <c r="AL65" s="153">
        <f>AG65/AJ65</f>
        <v>0.913</v>
      </c>
    </row>
    <row r="66" spans="1:38" ht="12.75" customHeight="1">
      <c r="A66" s="103"/>
      <c r="B66" s="104"/>
      <c r="C66" s="219"/>
      <c r="D66" s="220"/>
      <c r="E66" s="220"/>
      <c r="F66" s="220"/>
      <c r="G66" s="221"/>
      <c r="H66" s="53" t="s">
        <v>10</v>
      </c>
      <c r="I66" s="124" t="s">
        <v>11</v>
      </c>
      <c r="J66" s="125"/>
      <c r="K66" s="206">
        <f>K23</f>
        <v>2410.37</v>
      </c>
      <c r="L66" s="206"/>
      <c r="M66" s="206"/>
      <c r="N66" s="206"/>
      <c r="O66" s="207">
        <f>O65*O23</f>
        <v>0.1804</v>
      </c>
      <c r="P66" s="207"/>
      <c r="Q66" s="207"/>
      <c r="R66" s="207"/>
      <c r="S66" s="207"/>
      <c r="T66" s="206">
        <f>K66*O66</f>
        <v>434.83</v>
      </c>
      <c r="U66" s="206"/>
      <c r="V66" s="206"/>
      <c r="W66" s="206"/>
      <c r="X66" s="206"/>
      <c r="Y66" s="52">
        <v>0</v>
      </c>
      <c r="Z66" s="51">
        <f>+T66+Y66</f>
        <v>434.83</v>
      </c>
      <c r="AG66" s="152"/>
      <c r="AI66" s="15"/>
      <c r="AJ66" s="162"/>
      <c r="AL66" s="154"/>
    </row>
    <row r="67" spans="1:38" ht="12.75" customHeight="1">
      <c r="A67" s="101" t="s">
        <v>7</v>
      </c>
      <c r="B67" s="102"/>
      <c r="C67" s="105" t="s">
        <v>66</v>
      </c>
      <c r="D67" s="217"/>
      <c r="E67" s="217"/>
      <c r="F67" s="217"/>
      <c r="G67" s="218"/>
      <c r="H67" s="53" t="s">
        <v>8</v>
      </c>
      <c r="I67" s="124" t="s">
        <v>9</v>
      </c>
      <c r="J67" s="125"/>
      <c r="K67" s="206">
        <f>K24</f>
        <v>50.35</v>
      </c>
      <c r="L67" s="206"/>
      <c r="M67" s="206"/>
      <c r="N67" s="206"/>
      <c r="O67" s="206">
        <f>+ROUND('[6]Ильич'!O67,2)</f>
        <v>2.63</v>
      </c>
      <c r="P67" s="206"/>
      <c r="Q67" s="206"/>
      <c r="R67" s="206"/>
      <c r="S67" s="206"/>
      <c r="T67" s="206">
        <f>ROUND(K67*O67,2)</f>
        <v>132.42</v>
      </c>
      <c r="U67" s="206"/>
      <c r="V67" s="206"/>
      <c r="W67" s="206"/>
      <c r="X67" s="206"/>
      <c r="Y67" s="50">
        <f>ROUND(T67*$AG$28,2)</f>
        <v>66.21</v>
      </c>
      <c r="Z67" s="51">
        <f>+T67+Y67</f>
        <v>198.63</v>
      </c>
      <c r="AG67" s="151">
        <f>+Z67+Z68</f>
        <v>601.16</v>
      </c>
      <c r="AI67" s="15"/>
      <c r="AJ67" s="161">
        <v>693.58</v>
      </c>
      <c r="AL67" s="153">
        <f>AG67/AJ67</f>
        <v>0.867</v>
      </c>
    </row>
    <row r="68" spans="1:38" ht="12.75" customHeight="1">
      <c r="A68" s="103"/>
      <c r="B68" s="104"/>
      <c r="C68" s="219"/>
      <c r="D68" s="220"/>
      <c r="E68" s="220"/>
      <c r="F68" s="220"/>
      <c r="G68" s="221"/>
      <c r="H68" s="53" t="s">
        <v>10</v>
      </c>
      <c r="I68" s="124" t="s">
        <v>11</v>
      </c>
      <c r="J68" s="125"/>
      <c r="K68" s="206">
        <f>K25</f>
        <v>2410.37</v>
      </c>
      <c r="L68" s="206"/>
      <c r="M68" s="206"/>
      <c r="N68" s="206"/>
      <c r="O68" s="207">
        <f>O67*O25</f>
        <v>0.167</v>
      </c>
      <c r="P68" s="207"/>
      <c r="Q68" s="207"/>
      <c r="R68" s="207"/>
      <c r="S68" s="207"/>
      <c r="T68" s="206">
        <f>K68*O68</f>
        <v>402.53</v>
      </c>
      <c r="U68" s="206"/>
      <c r="V68" s="206"/>
      <c r="W68" s="206"/>
      <c r="X68" s="206"/>
      <c r="Y68" s="52">
        <v>0</v>
      </c>
      <c r="Z68" s="51">
        <f>+T68+Y68</f>
        <v>402.53</v>
      </c>
      <c r="AG68" s="152"/>
      <c r="AI68" s="15"/>
      <c r="AJ68" s="162"/>
      <c r="AL68" s="154"/>
    </row>
    <row r="69" spans="4:35" ht="12.75" hidden="1">
      <c r="D69" s="68"/>
      <c r="E69" s="68"/>
      <c r="F69" s="68"/>
      <c r="G69" s="68"/>
      <c r="H69" s="68"/>
      <c r="I69" s="68"/>
      <c r="J69" s="68"/>
      <c r="AI69" s="15"/>
    </row>
    <row r="70" spans="1:33" s="24" customFormat="1" ht="28.5" customHeight="1" hidden="1">
      <c r="A70" s="115" t="s">
        <v>47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</row>
    <row r="71" spans="1:35" ht="51" customHeight="1" hidden="1">
      <c r="A71" s="119" t="s">
        <v>4</v>
      </c>
      <c r="B71" s="120"/>
      <c r="C71" s="121" t="s">
        <v>26</v>
      </c>
      <c r="D71" s="122"/>
      <c r="E71" s="122"/>
      <c r="F71" s="122"/>
      <c r="G71" s="122"/>
      <c r="H71" s="123"/>
      <c r="I71" s="209" t="s">
        <v>5</v>
      </c>
      <c r="J71" s="209"/>
      <c r="K71" s="209" t="s">
        <v>27</v>
      </c>
      <c r="L71" s="209"/>
      <c r="M71" s="209"/>
      <c r="N71" s="209"/>
      <c r="O71" s="209" t="str">
        <f>+O63</f>
        <v>Норматив
 горячей воды
куб.м. ** Гкал/куб.м</v>
      </c>
      <c r="P71" s="209"/>
      <c r="Q71" s="209"/>
      <c r="R71" s="209"/>
      <c r="S71" s="209"/>
      <c r="T71" s="209" t="s">
        <v>59</v>
      </c>
      <c r="U71" s="209"/>
      <c r="V71" s="209"/>
      <c r="W71" s="209"/>
      <c r="X71" s="209"/>
      <c r="Y71" s="49" t="s">
        <v>60</v>
      </c>
      <c r="Z71" s="49" t="s">
        <v>61</v>
      </c>
      <c r="AI71" s="15"/>
    </row>
    <row r="72" spans="1:38" ht="12.75" customHeight="1" hidden="1">
      <c r="A72" s="112">
        <v>1</v>
      </c>
      <c r="B72" s="114"/>
      <c r="C72" s="112">
        <v>2</v>
      </c>
      <c r="D72" s="113"/>
      <c r="E72" s="113"/>
      <c r="F72" s="113"/>
      <c r="G72" s="113"/>
      <c r="H72" s="114"/>
      <c r="I72" s="210">
        <v>3</v>
      </c>
      <c r="J72" s="210"/>
      <c r="K72" s="210">
        <v>4</v>
      </c>
      <c r="L72" s="210"/>
      <c r="M72" s="210"/>
      <c r="N72" s="210"/>
      <c r="O72" s="210">
        <v>5</v>
      </c>
      <c r="P72" s="210"/>
      <c r="Q72" s="210"/>
      <c r="R72" s="210"/>
      <c r="S72" s="210"/>
      <c r="T72" s="210">
        <v>6</v>
      </c>
      <c r="U72" s="210"/>
      <c r="V72" s="210"/>
      <c r="W72" s="210"/>
      <c r="X72" s="210"/>
      <c r="Y72" s="47">
        <v>7</v>
      </c>
      <c r="Z72" s="47">
        <v>8</v>
      </c>
      <c r="AI72" s="15"/>
      <c r="AJ72" s="14"/>
      <c r="AL72" s="14"/>
    </row>
    <row r="73" spans="1:38" ht="12.75" customHeight="1" hidden="1">
      <c r="A73" s="101" t="s">
        <v>7</v>
      </c>
      <c r="B73" s="102"/>
      <c r="C73" s="105" t="s">
        <v>65</v>
      </c>
      <c r="D73" s="217"/>
      <c r="E73" s="217"/>
      <c r="F73" s="217"/>
      <c r="G73" s="218"/>
      <c r="H73" s="53" t="s">
        <v>8</v>
      </c>
      <c r="I73" s="124" t="s">
        <v>9</v>
      </c>
      <c r="J73" s="125"/>
      <c r="K73" s="206">
        <f>K22</f>
        <v>50.35</v>
      </c>
      <c r="L73" s="206"/>
      <c r="M73" s="206"/>
      <c r="N73" s="206"/>
      <c r="O73" s="207">
        <f>+ROUND('[6]Ильич'!O73,2)</f>
        <v>1.69</v>
      </c>
      <c r="P73" s="207"/>
      <c r="Q73" s="207"/>
      <c r="R73" s="207"/>
      <c r="S73" s="207"/>
      <c r="T73" s="206">
        <f>ROUND(K73*O73,2)</f>
        <v>85.09</v>
      </c>
      <c r="U73" s="206"/>
      <c r="V73" s="206"/>
      <c r="W73" s="206"/>
      <c r="X73" s="206"/>
      <c r="Y73" s="50">
        <f>ROUND(T73*$AG$28,2)</f>
        <v>42.55</v>
      </c>
      <c r="Z73" s="51">
        <f>+T73+Y73</f>
        <v>127.64</v>
      </c>
      <c r="AG73" s="151">
        <f>+Z73+Z74</f>
        <v>407</v>
      </c>
      <c r="AI73" s="15"/>
      <c r="AJ73" s="161">
        <v>609.59</v>
      </c>
      <c r="AL73" s="153">
        <f>AG73/AJ73</f>
        <v>0.668</v>
      </c>
    </row>
    <row r="74" spans="1:38" ht="12.75" customHeight="1" hidden="1">
      <c r="A74" s="103"/>
      <c r="B74" s="104"/>
      <c r="C74" s="219"/>
      <c r="D74" s="220"/>
      <c r="E74" s="220"/>
      <c r="F74" s="220"/>
      <c r="G74" s="221"/>
      <c r="H74" s="53" t="s">
        <v>10</v>
      </c>
      <c r="I74" s="124" t="s">
        <v>11</v>
      </c>
      <c r="J74" s="125"/>
      <c r="K74" s="206">
        <f>K23</f>
        <v>2410.37</v>
      </c>
      <c r="L74" s="206"/>
      <c r="M74" s="206"/>
      <c r="N74" s="206"/>
      <c r="O74" s="207">
        <f>O73*O23</f>
        <v>0.1159</v>
      </c>
      <c r="P74" s="207"/>
      <c r="Q74" s="207"/>
      <c r="R74" s="207"/>
      <c r="S74" s="207"/>
      <c r="T74" s="206">
        <f>K74*O74</f>
        <v>279.36</v>
      </c>
      <c r="U74" s="206"/>
      <c r="V74" s="206"/>
      <c r="W74" s="206"/>
      <c r="X74" s="206"/>
      <c r="Y74" s="52">
        <v>0</v>
      </c>
      <c r="Z74" s="51">
        <f>+T74+Y74</f>
        <v>279.36</v>
      </c>
      <c r="AG74" s="152"/>
      <c r="AI74" s="15"/>
      <c r="AJ74" s="162"/>
      <c r="AL74" s="154"/>
    </row>
    <row r="75" spans="1:38" ht="12.75" customHeight="1" hidden="1">
      <c r="A75" s="101" t="s">
        <v>7</v>
      </c>
      <c r="B75" s="102"/>
      <c r="C75" s="105" t="s">
        <v>66</v>
      </c>
      <c r="D75" s="217"/>
      <c r="E75" s="217"/>
      <c r="F75" s="217"/>
      <c r="G75" s="218"/>
      <c r="H75" s="53" t="s">
        <v>8</v>
      </c>
      <c r="I75" s="124" t="s">
        <v>9</v>
      </c>
      <c r="J75" s="125"/>
      <c r="K75" s="206">
        <f>K24</f>
        <v>50.35</v>
      </c>
      <c r="L75" s="206"/>
      <c r="M75" s="206"/>
      <c r="N75" s="206"/>
      <c r="O75" s="207">
        <f>+ROUND('[6]Ильич'!O75,2)</f>
        <v>1.69</v>
      </c>
      <c r="P75" s="207"/>
      <c r="Q75" s="207"/>
      <c r="R75" s="207"/>
      <c r="S75" s="207"/>
      <c r="T75" s="206">
        <f>ROUND(K75*O75,2)</f>
        <v>85.09</v>
      </c>
      <c r="U75" s="206"/>
      <c r="V75" s="206"/>
      <c r="W75" s="206"/>
      <c r="X75" s="206"/>
      <c r="Y75" s="50">
        <f>ROUND(T75*$AG$28,2)</f>
        <v>42.55</v>
      </c>
      <c r="Z75" s="51">
        <f>+T75+Y75</f>
        <v>127.64</v>
      </c>
      <c r="AG75" s="151">
        <f>+Z75+Z76</f>
        <v>386.27</v>
      </c>
      <c r="AI75" s="15"/>
      <c r="AJ75" s="161">
        <v>609.59</v>
      </c>
      <c r="AL75" s="153">
        <f>AG75/AJ75</f>
        <v>0.634</v>
      </c>
    </row>
    <row r="76" spans="1:38" ht="12.75" customHeight="1" hidden="1">
      <c r="A76" s="103"/>
      <c r="B76" s="104"/>
      <c r="C76" s="219"/>
      <c r="D76" s="220"/>
      <c r="E76" s="220"/>
      <c r="F76" s="220"/>
      <c r="G76" s="221"/>
      <c r="H76" s="53" t="s">
        <v>10</v>
      </c>
      <c r="I76" s="124" t="s">
        <v>11</v>
      </c>
      <c r="J76" s="125"/>
      <c r="K76" s="206">
        <f>K25</f>
        <v>2410.37</v>
      </c>
      <c r="L76" s="206"/>
      <c r="M76" s="206"/>
      <c r="N76" s="206"/>
      <c r="O76" s="207">
        <f>O75*O25</f>
        <v>0.1073</v>
      </c>
      <c r="P76" s="207"/>
      <c r="Q76" s="207"/>
      <c r="R76" s="207"/>
      <c r="S76" s="207"/>
      <c r="T76" s="206">
        <f>K76*O76</f>
        <v>258.63</v>
      </c>
      <c r="U76" s="206"/>
      <c r="V76" s="206"/>
      <c r="W76" s="206"/>
      <c r="X76" s="206"/>
      <c r="Y76" s="52">
        <v>0</v>
      </c>
      <c r="Z76" s="51">
        <f>+T76+Y76</f>
        <v>258.63</v>
      </c>
      <c r="AG76" s="152"/>
      <c r="AI76" s="15"/>
      <c r="AJ76" s="162"/>
      <c r="AL76" s="154"/>
    </row>
    <row r="77" spans="4:35" ht="12.75" hidden="1">
      <c r="D77" s="68"/>
      <c r="E77" s="68"/>
      <c r="F77" s="68"/>
      <c r="G77" s="68"/>
      <c r="H77" s="68"/>
      <c r="I77" s="68"/>
      <c r="J77" s="68"/>
      <c r="AI77" s="15"/>
    </row>
    <row r="78" spans="1:33" s="24" customFormat="1" ht="30" customHeight="1" hidden="1">
      <c r="A78" s="115" t="s">
        <v>48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</row>
    <row r="79" spans="1:35" ht="51" customHeight="1" hidden="1">
      <c r="A79" s="119" t="s">
        <v>4</v>
      </c>
      <c r="B79" s="120"/>
      <c r="C79" s="121" t="s">
        <v>26</v>
      </c>
      <c r="D79" s="122"/>
      <c r="E79" s="122"/>
      <c r="F79" s="122"/>
      <c r="G79" s="122"/>
      <c r="H79" s="123"/>
      <c r="I79" s="209" t="s">
        <v>5</v>
      </c>
      <c r="J79" s="209"/>
      <c r="K79" s="209" t="s">
        <v>27</v>
      </c>
      <c r="L79" s="209"/>
      <c r="M79" s="209"/>
      <c r="N79" s="209"/>
      <c r="O79" s="209" t="str">
        <f>+O71</f>
        <v>Норматив
 горячей воды
куб.м. ** Гкал/куб.м</v>
      </c>
      <c r="P79" s="209"/>
      <c r="Q79" s="209"/>
      <c r="R79" s="209"/>
      <c r="S79" s="209"/>
      <c r="T79" s="209" t="s">
        <v>59</v>
      </c>
      <c r="U79" s="209"/>
      <c r="V79" s="209"/>
      <c r="W79" s="209"/>
      <c r="X79" s="209"/>
      <c r="Y79" s="49" t="s">
        <v>60</v>
      </c>
      <c r="Z79" s="49" t="s">
        <v>61</v>
      </c>
      <c r="AI79" s="15"/>
    </row>
    <row r="80" spans="1:38" ht="12.75" customHeight="1" hidden="1">
      <c r="A80" s="112">
        <v>1</v>
      </c>
      <c r="B80" s="114"/>
      <c r="C80" s="112">
        <v>2</v>
      </c>
      <c r="D80" s="113"/>
      <c r="E80" s="113"/>
      <c r="F80" s="113"/>
      <c r="G80" s="113"/>
      <c r="H80" s="114"/>
      <c r="I80" s="210">
        <v>3</v>
      </c>
      <c r="J80" s="210"/>
      <c r="K80" s="210">
        <v>4</v>
      </c>
      <c r="L80" s="210"/>
      <c r="M80" s="210"/>
      <c r="N80" s="210"/>
      <c r="O80" s="210">
        <v>5</v>
      </c>
      <c r="P80" s="210"/>
      <c r="Q80" s="210"/>
      <c r="R80" s="210"/>
      <c r="S80" s="210"/>
      <c r="T80" s="210">
        <v>6</v>
      </c>
      <c r="U80" s="210"/>
      <c r="V80" s="210"/>
      <c r="W80" s="210"/>
      <c r="X80" s="210"/>
      <c r="Y80" s="47">
        <v>7</v>
      </c>
      <c r="Z80" s="47">
        <v>8</v>
      </c>
      <c r="AI80" s="15"/>
      <c r="AJ80" s="14"/>
      <c r="AL80" s="14"/>
    </row>
    <row r="81" spans="1:38" ht="12.75" customHeight="1" hidden="1">
      <c r="A81" s="101" t="s">
        <v>7</v>
      </c>
      <c r="B81" s="102"/>
      <c r="C81" s="105" t="s">
        <v>65</v>
      </c>
      <c r="D81" s="217"/>
      <c r="E81" s="217"/>
      <c r="F81" s="217"/>
      <c r="G81" s="218"/>
      <c r="H81" s="53" t="s">
        <v>8</v>
      </c>
      <c r="I81" s="124" t="s">
        <v>9</v>
      </c>
      <c r="J81" s="125"/>
      <c r="K81" s="206">
        <f>K22</f>
        <v>50.35</v>
      </c>
      <c r="L81" s="206"/>
      <c r="M81" s="206"/>
      <c r="N81" s="206"/>
      <c r="O81" s="207">
        <f>+ROUND('[6]Ильич'!O81,2)</f>
        <v>1.24</v>
      </c>
      <c r="P81" s="207"/>
      <c r="Q81" s="207"/>
      <c r="R81" s="207"/>
      <c r="S81" s="207"/>
      <c r="T81" s="206">
        <f>ROUND(K81*O81,2)</f>
        <v>62.43</v>
      </c>
      <c r="U81" s="206"/>
      <c r="V81" s="206"/>
      <c r="W81" s="206"/>
      <c r="X81" s="206"/>
      <c r="Y81" s="50">
        <f>ROUND(T81*$AG$28,2)</f>
        <v>31.22</v>
      </c>
      <c r="Z81" s="51">
        <f>+T81+Y81</f>
        <v>93.65</v>
      </c>
      <c r="AG81" s="151">
        <f>+Z81+Z82</f>
        <v>298.77</v>
      </c>
      <c r="AI81" s="15"/>
      <c r="AJ81" s="161">
        <v>440.15</v>
      </c>
      <c r="AL81" s="153">
        <f>AG81/AJ81</f>
        <v>0.679</v>
      </c>
    </row>
    <row r="82" spans="1:38" ht="12.75" customHeight="1" hidden="1">
      <c r="A82" s="103"/>
      <c r="B82" s="104"/>
      <c r="C82" s="219"/>
      <c r="D82" s="220"/>
      <c r="E82" s="220"/>
      <c r="F82" s="220"/>
      <c r="G82" s="221"/>
      <c r="H82" s="53" t="s">
        <v>10</v>
      </c>
      <c r="I82" s="124" t="s">
        <v>11</v>
      </c>
      <c r="J82" s="125"/>
      <c r="K82" s="206">
        <f>K23</f>
        <v>2410.37</v>
      </c>
      <c r="L82" s="206"/>
      <c r="M82" s="206"/>
      <c r="N82" s="206"/>
      <c r="O82" s="207">
        <f>O81*O23</f>
        <v>0.0851</v>
      </c>
      <c r="P82" s="207"/>
      <c r="Q82" s="207"/>
      <c r="R82" s="207"/>
      <c r="S82" s="207"/>
      <c r="T82" s="206">
        <f>K82*O82</f>
        <v>205.12</v>
      </c>
      <c r="U82" s="206"/>
      <c r="V82" s="206"/>
      <c r="W82" s="206"/>
      <c r="X82" s="206"/>
      <c r="Y82" s="52">
        <v>0</v>
      </c>
      <c r="Z82" s="51">
        <f>+T82+Y82</f>
        <v>205.12</v>
      </c>
      <c r="AG82" s="152"/>
      <c r="AI82" s="15"/>
      <c r="AJ82" s="162"/>
      <c r="AL82" s="154"/>
    </row>
    <row r="83" spans="1:38" ht="12.75" customHeight="1" hidden="1">
      <c r="A83" s="101" t="s">
        <v>7</v>
      </c>
      <c r="B83" s="102"/>
      <c r="C83" s="105" t="s">
        <v>66</v>
      </c>
      <c r="D83" s="217"/>
      <c r="E83" s="217"/>
      <c r="F83" s="217"/>
      <c r="G83" s="218"/>
      <c r="H83" s="53" t="s">
        <v>8</v>
      </c>
      <c r="I83" s="124" t="s">
        <v>9</v>
      </c>
      <c r="J83" s="125"/>
      <c r="K83" s="206">
        <f>K24</f>
        <v>50.35</v>
      </c>
      <c r="L83" s="206"/>
      <c r="M83" s="206"/>
      <c r="N83" s="206"/>
      <c r="O83" s="207">
        <f>+ROUND('[6]Ильич'!O83,2)</f>
        <v>1.24</v>
      </c>
      <c r="P83" s="207"/>
      <c r="Q83" s="207"/>
      <c r="R83" s="207"/>
      <c r="S83" s="207"/>
      <c r="T83" s="206">
        <f>ROUND(K83*O83,2)</f>
        <v>62.43</v>
      </c>
      <c r="U83" s="206"/>
      <c r="V83" s="206"/>
      <c r="W83" s="206"/>
      <c r="X83" s="206"/>
      <c r="Y83" s="50">
        <f>ROUND(T83*$AG$28,2)</f>
        <v>31.22</v>
      </c>
      <c r="Z83" s="51">
        <f>+T83+Y83</f>
        <v>93.65</v>
      </c>
      <c r="AG83" s="151">
        <f>+Z83+Z84</f>
        <v>283.35</v>
      </c>
      <c r="AI83" s="15"/>
      <c r="AJ83" s="161">
        <v>440.15</v>
      </c>
      <c r="AL83" s="153">
        <f>AG83/AJ83</f>
        <v>0.644</v>
      </c>
    </row>
    <row r="84" spans="1:38" ht="12.75" customHeight="1" hidden="1">
      <c r="A84" s="103"/>
      <c r="B84" s="104"/>
      <c r="C84" s="219"/>
      <c r="D84" s="220"/>
      <c r="E84" s="220"/>
      <c r="F84" s="220"/>
      <c r="G84" s="221"/>
      <c r="H84" s="53" t="s">
        <v>10</v>
      </c>
      <c r="I84" s="124" t="s">
        <v>11</v>
      </c>
      <c r="J84" s="125"/>
      <c r="K84" s="206">
        <f>K25</f>
        <v>2410.37</v>
      </c>
      <c r="L84" s="206"/>
      <c r="M84" s="206"/>
      <c r="N84" s="206"/>
      <c r="O84" s="207">
        <f>O83*O25</f>
        <v>0.0787</v>
      </c>
      <c r="P84" s="207"/>
      <c r="Q84" s="207"/>
      <c r="R84" s="207"/>
      <c r="S84" s="207"/>
      <c r="T84" s="206">
        <f>K84*O84</f>
        <v>189.7</v>
      </c>
      <c r="U84" s="206"/>
      <c r="V84" s="206"/>
      <c r="W84" s="206"/>
      <c r="X84" s="206"/>
      <c r="Y84" s="52">
        <v>0</v>
      </c>
      <c r="Z84" s="51">
        <f>+T84+Y84</f>
        <v>189.7</v>
      </c>
      <c r="AG84" s="152"/>
      <c r="AI84" s="15"/>
      <c r="AJ84" s="162"/>
      <c r="AL84" s="154"/>
    </row>
    <row r="85" spans="4:35" ht="12.75" hidden="1">
      <c r="D85" s="68"/>
      <c r="E85" s="68"/>
      <c r="F85" s="68"/>
      <c r="G85" s="68"/>
      <c r="H85" s="68"/>
      <c r="I85" s="68"/>
      <c r="J85" s="68"/>
      <c r="AI85" s="15"/>
    </row>
    <row r="86" spans="1:33" s="24" customFormat="1" ht="29.25" customHeight="1" hidden="1">
      <c r="A86" s="115" t="s">
        <v>49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</row>
    <row r="87" spans="1:35" ht="51" customHeight="1" hidden="1">
      <c r="A87" s="119" t="s">
        <v>4</v>
      </c>
      <c r="B87" s="120"/>
      <c r="C87" s="121" t="s">
        <v>26</v>
      </c>
      <c r="D87" s="122"/>
      <c r="E87" s="122"/>
      <c r="F87" s="122"/>
      <c r="G87" s="122"/>
      <c r="H87" s="123"/>
      <c r="I87" s="209" t="s">
        <v>5</v>
      </c>
      <c r="J87" s="209"/>
      <c r="K87" s="209" t="s">
        <v>27</v>
      </c>
      <c r="L87" s="209"/>
      <c r="M87" s="209"/>
      <c r="N87" s="209"/>
      <c r="O87" s="209" t="str">
        <f>+O79</f>
        <v>Норматив
 горячей воды
куб.м. ** Гкал/куб.м</v>
      </c>
      <c r="P87" s="209"/>
      <c r="Q87" s="209"/>
      <c r="R87" s="209"/>
      <c r="S87" s="209"/>
      <c r="T87" s="209" t="s">
        <v>59</v>
      </c>
      <c r="U87" s="209"/>
      <c r="V87" s="209"/>
      <c r="W87" s="209"/>
      <c r="X87" s="209"/>
      <c r="Y87" s="49" t="s">
        <v>60</v>
      </c>
      <c r="Z87" s="49" t="s">
        <v>61</v>
      </c>
      <c r="AI87" s="15"/>
    </row>
    <row r="88" spans="1:38" ht="12.75" customHeight="1" hidden="1">
      <c r="A88" s="112">
        <v>1</v>
      </c>
      <c r="B88" s="114"/>
      <c r="C88" s="112">
        <v>2</v>
      </c>
      <c r="D88" s="113"/>
      <c r="E88" s="113"/>
      <c r="F88" s="113"/>
      <c r="G88" s="113"/>
      <c r="H88" s="114"/>
      <c r="I88" s="210">
        <v>3</v>
      </c>
      <c r="J88" s="210"/>
      <c r="K88" s="210">
        <v>4</v>
      </c>
      <c r="L88" s="210"/>
      <c r="M88" s="210"/>
      <c r="N88" s="210"/>
      <c r="O88" s="210">
        <v>5</v>
      </c>
      <c r="P88" s="210"/>
      <c r="Q88" s="210"/>
      <c r="R88" s="210"/>
      <c r="S88" s="210"/>
      <c r="T88" s="210">
        <v>6</v>
      </c>
      <c r="U88" s="210"/>
      <c r="V88" s="210"/>
      <c r="W88" s="210"/>
      <c r="X88" s="210"/>
      <c r="Y88" s="47">
        <v>7</v>
      </c>
      <c r="Z88" s="47">
        <v>8</v>
      </c>
      <c r="AI88" s="15"/>
      <c r="AJ88" s="14"/>
      <c r="AL88" s="14"/>
    </row>
    <row r="89" spans="1:38" ht="12.75" customHeight="1" hidden="1">
      <c r="A89" s="101" t="s">
        <v>7</v>
      </c>
      <c r="B89" s="102"/>
      <c r="C89" s="105" t="s">
        <v>65</v>
      </c>
      <c r="D89" s="217"/>
      <c r="E89" s="217"/>
      <c r="F89" s="217"/>
      <c r="G89" s="218"/>
      <c r="H89" s="53" t="s">
        <v>8</v>
      </c>
      <c r="I89" s="124" t="s">
        <v>9</v>
      </c>
      <c r="J89" s="125"/>
      <c r="K89" s="206">
        <f>K22</f>
        <v>50.35</v>
      </c>
      <c r="L89" s="206"/>
      <c r="M89" s="206"/>
      <c r="N89" s="206"/>
      <c r="O89" s="207">
        <f>+ROUND('[6]Ильич'!O89,2)</f>
        <v>0.77</v>
      </c>
      <c r="P89" s="207"/>
      <c r="Q89" s="207"/>
      <c r="R89" s="207"/>
      <c r="S89" s="207"/>
      <c r="T89" s="206">
        <f>ROUND(K89*O89,2)</f>
        <v>38.77</v>
      </c>
      <c r="U89" s="206"/>
      <c r="V89" s="206"/>
      <c r="W89" s="206"/>
      <c r="X89" s="206"/>
      <c r="Y89" s="50">
        <f>ROUND(T89*$AG$28,2)</f>
        <v>19.39</v>
      </c>
      <c r="Z89" s="51">
        <f>+T89+Y89</f>
        <v>58.16</v>
      </c>
      <c r="AG89" s="151">
        <f>+Z89+Z90</f>
        <v>185.43</v>
      </c>
      <c r="AI89" s="15"/>
      <c r="AJ89" s="161">
        <v>440.15</v>
      </c>
      <c r="AL89" s="153">
        <f>AG89/AJ89</f>
        <v>0.421</v>
      </c>
    </row>
    <row r="90" spans="1:38" ht="12.75" customHeight="1" hidden="1">
      <c r="A90" s="103"/>
      <c r="B90" s="104"/>
      <c r="C90" s="219"/>
      <c r="D90" s="220"/>
      <c r="E90" s="220"/>
      <c r="F90" s="220"/>
      <c r="G90" s="221"/>
      <c r="H90" s="53" t="s">
        <v>10</v>
      </c>
      <c r="I90" s="124" t="s">
        <v>11</v>
      </c>
      <c r="J90" s="125"/>
      <c r="K90" s="206">
        <f>K23</f>
        <v>2410.37</v>
      </c>
      <c r="L90" s="206"/>
      <c r="M90" s="206"/>
      <c r="N90" s="206"/>
      <c r="O90" s="207">
        <f>O89*O23</f>
        <v>0.0528</v>
      </c>
      <c r="P90" s="207"/>
      <c r="Q90" s="207"/>
      <c r="R90" s="207"/>
      <c r="S90" s="207"/>
      <c r="T90" s="206">
        <f>K90*O90</f>
        <v>127.27</v>
      </c>
      <c r="U90" s="206"/>
      <c r="V90" s="206"/>
      <c r="W90" s="206"/>
      <c r="X90" s="206"/>
      <c r="Y90" s="52">
        <v>0</v>
      </c>
      <c r="Z90" s="51">
        <f>+T90+Y90</f>
        <v>127.27</v>
      </c>
      <c r="AG90" s="152"/>
      <c r="AI90" s="15"/>
      <c r="AJ90" s="162"/>
      <c r="AL90" s="154"/>
    </row>
    <row r="91" spans="1:38" ht="12.75" customHeight="1" hidden="1">
      <c r="A91" s="101" t="s">
        <v>7</v>
      </c>
      <c r="B91" s="102"/>
      <c r="C91" s="105" t="s">
        <v>66</v>
      </c>
      <c r="D91" s="217"/>
      <c r="E91" s="217"/>
      <c r="F91" s="217"/>
      <c r="G91" s="218"/>
      <c r="H91" s="53" t="s">
        <v>8</v>
      </c>
      <c r="I91" s="124" t="s">
        <v>9</v>
      </c>
      <c r="J91" s="125"/>
      <c r="K91" s="206">
        <f>K24</f>
        <v>50.35</v>
      </c>
      <c r="L91" s="206"/>
      <c r="M91" s="206"/>
      <c r="N91" s="206"/>
      <c r="O91" s="207">
        <f>+ROUND('[6]Ильич'!O91,2)</f>
        <v>0.77</v>
      </c>
      <c r="P91" s="207"/>
      <c r="Q91" s="207"/>
      <c r="R91" s="207"/>
      <c r="S91" s="207"/>
      <c r="T91" s="206">
        <f>ROUND(K91*O91,2)</f>
        <v>38.77</v>
      </c>
      <c r="U91" s="206"/>
      <c r="V91" s="206"/>
      <c r="W91" s="206"/>
      <c r="X91" s="206"/>
      <c r="Y91" s="50">
        <f>ROUND(T91*$AG$28,2)</f>
        <v>19.39</v>
      </c>
      <c r="Z91" s="51">
        <f>+T91+Y91</f>
        <v>58.16</v>
      </c>
      <c r="AG91" s="151">
        <f>+Z91+Z92</f>
        <v>176.03</v>
      </c>
      <c r="AI91" s="15"/>
      <c r="AJ91" s="161">
        <v>440.15</v>
      </c>
      <c r="AL91" s="153">
        <f>AG91/AJ91</f>
        <v>0.4</v>
      </c>
    </row>
    <row r="92" spans="1:38" ht="12.75" customHeight="1" hidden="1">
      <c r="A92" s="103"/>
      <c r="B92" s="104"/>
      <c r="C92" s="219"/>
      <c r="D92" s="220"/>
      <c r="E92" s="220"/>
      <c r="F92" s="220"/>
      <c r="G92" s="221"/>
      <c r="H92" s="53" t="s">
        <v>10</v>
      </c>
      <c r="I92" s="124" t="s">
        <v>11</v>
      </c>
      <c r="J92" s="125"/>
      <c r="K92" s="206">
        <f>K25</f>
        <v>2410.37</v>
      </c>
      <c r="L92" s="206"/>
      <c r="M92" s="206"/>
      <c r="N92" s="206"/>
      <c r="O92" s="207">
        <f>O91*O25</f>
        <v>0.0489</v>
      </c>
      <c r="P92" s="207"/>
      <c r="Q92" s="207"/>
      <c r="R92" s="207"/>
      <c r="S92" s="207"/>
      <c r="T92" s="206">
        <f>K92*O92</f>
        <v>117.87</v>
      </c>
      <c r="U92" s="206"/>
      <c r="V92" s="206"/>
      <c r="W92" s="206"/>
      <c r="X92" s="206"/>
      <c r="Y92" s="52">
        <v>0</v>
      </c>
      <c r="Z92" s="51">
        <f>+T92+Y92</f>
        <v>117.87</v>
      </c>
      <c r="AG92" s="152"/>
      <c r="AI92" s="15"/>
      <c r="AJ92" s="162"/>
      <c r="AL92" s="154"/>
    </row>
    <row r="93" spans="4:35" ht="12.75" hidden="1">
      <c r="D93" s="68"/>
      <c r="E93" s="68"/>
      <c r="F93" s="68"/>
      <c r="G93" s="68"/>
      <c r="H93" s="68"/>
      <c r="I93" s="68"/>
      <c r="J93" s="68"/>
      <c r="AI93" s="15"/>
    </row>
    <row r="94" spans="1:33" s="24" customFormat="1" ht="29.25" customHeight="1" hidden="1">
      <c r="A94" s="115" t="s">
        <v>50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</row>
    <row r="95" spans="1:35" ht="51" customHeight="1" hidden="1">
      <c r="A95" s="119" t="s">
        <v>4</v>
      </c>
      <c r="B95" s="120"/>
      <c r="C95" s="121" t="s">
        <v>26</v>
      </c>
      <c r="D95" s="122"/>
      <c r="E95" s="122"/>
      <c r="F95" s="122"/>
      <c r="G95" s="122"/>
      <c r="H95" s="123"/>
      <c r="I95" s="209" t="s">
        <v>5</v>
      </c>
      <c r="J95" s="209"/>
      <c r="K95" s="209" t="s">
        <v>27</v>
      </c>
      <c r="L95" s="209"/>
      <c r="M95" s="209"/>
      <c r="N95" s="209"/>
      <c r="O95" s="209" t="str">
        <f>+O87</f>
        <v>Норматив
 горячей воды
куб.м. ** Гкал/куб.м</v>
      </c>
      <c r="P95" s="209"/>
      <c r="Q95" s="209"/>
      <c r="R95" s="209"/>
      <c r="S95" s="209"/>
      <c r="T95" s="209" t="s">
        <v>59</v>
      </c>
      <c r="U95" s="209"/>
      <c r="V95" s="209"/>
      <c r="W95" s="209"/>
      <c r="X95" s="209"/>
      <c r="Y95" s="49" t="s">
        <v>60</v>
      </c>
      <c r="Z95" s="49" t="s">
        <v>61</v>
      </c>
      <c r="AI95" s="15"/>
    </row>
    <row r="96" spans="1:38" ht="12.75" customHeight="1" hidden="1">
      <c r="A96" s="112">
        <v>1</v>
      </c>
      <c r="B96" s="114"/>
      <c r="C96" s="112">
        <v>2</v>
      </c>
      <c r="D96" s="113"/>
      <c r="E96" s="113"/>
      <c r="F96" s="113"/>
      <c r="G96" s="113"/>
      <c r="H96" s="114"/>
      <c r="I96" s="210">
        <v>3</v>
      </c>
      <c r="J96" s="210"/>
      <c r="K96" s="210">
        <v>4</v>
      </c>
      <c r="L96" s="210"/>
      <c r="M96" s="210"/>
      <c r="N96" s="210"/>
      <c r="O96" s="210">
        <v>5</v>
      </c>
      <c r="P96" s="210"/>
      <c r="Q96" s="210"/>
      <c r="R96" s="210"/>
      <c r="S96" s="210"/>
      <c r="T96" s="210">
        <v>6</v>
      </c>
      <c r="U96" s="210"/>
      <c r="V96" s="210"/>
      <c r="W96" s="210"/>
      <c r="X96" s="210"/>
      <c r="Y96" s="47">
        <v>7</v>
      </c>
      <c r="Z96" s="47">
        <v>8</v>
      </c>
      <c r="AI96" s="15"/>
      <c r="AJ96" s="14"/>
      <c r="AL96" s="14"/>
    </row>
    <row r="97" spans="1:38" ht="12.75" customHeight="1" hidden="1">
      <c r="A97" s="101" t="s">
        <v>7</v>
      </c>
      <c r="B97" s="102"/>
      <c r="C97" s="105" t="s">
        <v>65</v>
      </c>
      <c r="D97" s="217"/>
      <c r="E97" s="217"/>
      <c r="F97" s="217"/>
      <c r="G97" s="218"/>
      <c r="H97" s="53" t="s">
        <v>8</v>
      </c>
      <c r="I97" s="124" t="s">
        <v>9</v>
      </c>
      <c r="J97" s="125"/>
      <c r="K97" s="206">
        <f>K22</f>
        <v>50.35</v>
      </c>
      <c r="L97" s="206"/>
      <c r="M97" s="206"/>
      <c r="N97" s="206"/>
      <c r="O97" s="207">
        <f>+ROUND('[6]Ильич'!O97,2)</f>
        <v>1.24</v>
      </c>
      <c r="P97" s="207"/>
      <c r="Q97" s="207"/>
      <c r="R97" s="207"/>
      <c r="S97" s="207"/>
      <c r="T97" s="206">
        <f>ROUND(K97*O97,2)</f>
        <v>62.43</v>
      </c>
      <c r="U97" s="206"/>
      <c r="V97" s="206"/>
      <c r="W97" s="206"/>
      <c r="X97" s="206"/>
      <c r="Y97" s="50">
        <f>ROUND(T97*$AG$28,2)</f>
        <v>31.22</v>
      </c>
      <c r="Z97" s="51">
        <f>+T97+Y97</f>
        <v>93.65</v>
      </c>
      <c r="AG97" s="151">
        <f>+Z97+Z98</f>
        <v>298.77</v>
      </c>
      <c r="AI97" s="15"/>
      <c r="AJ97" s="161">
        <v>155.6</v>
      </c>
      <c r="AL97" s="153">
        <f>AG97/AJ97</f>
        <v>1.92</v>
      </c>
    </row>
    <row r="98" spans="1:38" ht="12.75" customHeight="1" hidden="1">
      <c r="A98" s="103"/>
      <c r="B98" s="104"/>
      <c r="C98" s="219"/>
      <c r="D98" s="220"/>
      <c r="E98" s="220"/>
      <c r="F98" s="220"/>
      <c r="G98" s="221"/>
      <c r="H98" s="53" t="s">
        <v>10</v>
      </c>
      <c r="I98" s="124" t="s">
        <v>11</v>
      </c>
      <c r="J98" s="125"/>
      <c r="K98" s="206">
        <f>K23</f>
        <v>2410.37</v>
      </c>
      <c r="L98" s="206"/>
      <c r="M98" s="206"/>
      <c r="N98" s="206"/>
      <c r="O98" s="207">
        <f>O97*O23</f>
        <v>0.0851</v>
      </c>
      <c r="P98" s="207"/>
      <c r="Q98" s="207"/>
      <c r="R98" s="207"/>
      <c r="S98" s="207"/>
      <c r="T98" s="206">
        <f>K98*O98</f>
        <v>205.12</v>
      </c>
      <c r="U98" s="206"/>
      <c r="V98" s="206"/>
      <c r="W98" s="206"/>
      <c r="X98" s="206"/>
      <c r="Y98" s="52">
        <v>0</v>
      </c>
      <c r="Z98" s="51">
        <f>+T98+Y98</f>
        <v>205.12</v>
      </c>
      <c r="AG98" s="152"/>
      <c r="AI98" s="15"/>
      <c r="AJ98" s="162"/>
      <c r="AL98" s="154"/>
    </row>
    <row r="99" spans="1:38" ht="12.75" customHeight="1" hidden="1">
      <c r="A99" s="101" t="s">
        <v>7</v>
      </c>
      <c r="B99" s="102"/>
      <c r="C99" s="105" t="s">
        <v>66</v>
      </c>
      <c r="D99" s="217"/>
      <c r="E99" s="217"/>
      <c r="F99" s="217"/>
      <c r="G99" s="218"/>
      <c r="H99" s="53" t="s">
        <v>8</v>
      </c>
      <c r="I99" s="124" t="s">
        <v>9</v>
      </c>
      <c r="J99" s="125"/>
      <c r="K99" s="206">
        <f>K24</f>
        <v>50.35</v>
      </c>
      <c r="L99" s="206"/>
      <c r="M99" s="206"/>
      <c r="N99" s="206"/>
      <c r="O99" s="207">
        <f>+ROUND('[6]Ильич'!O99,2)</f>
        <v>1.24</v>
      </c>
      <c r="P99" s="207"/>
      <c r="Q99" s="207"/>
      <c r="R99" s="207"/>
      <c r="S99" s="207"/>
      <c r="T99" s="206">
        <f>ROUND(K99*O99,2)</f>
        <v>62.43</v>
      </c>
      <c r="U99" s="206"/>
      <c r="V99" s="206"/>
      <c r="W99" s="206"/>
      <c r="X99" s="206"/>
      <c r="Y99" s="50">
        <f>ROUND(T99*$AG$28,2)</f>
        <v>31.22</v>
      </c>
      <c r="Z99" s="51">
        <f>+T99+Y99</f>
        <v>93.65</v>
      </c>
      <c r="AG99" s="151">
        <f>+Z99+Z100</f>
        <v>283.35</v>
      </c>
      <c r="AI99" s="15"/>
      <c r="AJ99" s="161">
        <v>155.6</v>
      </c>
      <c r="AL99" s="153">
        <f>AG99/AJ99</f>
        <v>1.821</v>
      </c>
    </row>
    <row r="100" spans="1:38" ht="12.75" customHeight="1" hidden="1">
      <c r="A100" s="103"/>
      <c r="B100" s="104"/>
      <c r="C100" s="219"/>
      <c r="D100" s="220"/>
      <c r="E100" s="220"/>
      <c r="F100" s="220"/>
      <c r="G100" s="221"/>
      <c r="H100" s="53" t="s">
        <v>10</v>
      </c>
      <c r="I100" s="124" t="s">
        <v>11</v>
      </c>
      <c r="J100" s="125"/>
      <c r="K100" s="206">
        <f>K25</f>
        <v>2410.37</v>
      </c>
      <c r="L100" s="206"/>
      <c r="M100" s="206"/>
      <c r="N100" s="206"/>
      <c r="O100" s="207">
        <f>O99*O25</f>
        <v>0.0787</v>
      </c>
      <c r="P100" s="207"/>
      <c r="Q100" s="207"/>
      <c r="R100" s="207"/>
      <c r="S100" s="207"/>
      <c r="T100" s="206">
        <f>K100*O100</f>
        <v>189.7</v>
      </c>
      <c r="U100" s="206"/>
      <c r="V100" s="206"/>
      <c r="W100" s="206"/>
      <c r="X100" s="206"/>
      <c r="Y100" s="52">
        <v>0</v>
      </c>
      <c r="Z100" s="51">
        <f>+T100+Y100</f>
        <v>189.7</v>
      </c>
      <c r="AG100" s="152"/>
      <c r="AI100" s="15"/>
      <c r="AJ100" s="162"/>
      <c r="AL100" s="154"/>
    </row>
    <row r="101" spans="4:35" ht="12.75" hidden="1">
      <c r="D101" s="68"/>
      <c r="E101" s="68"/>
      <c r="F101" s="68"/>
      <c r="G101" s="68"/>
      <c r="H101" s="68"/>
      <c r="I101" s="68"/>
      <c r="J101" s="68"/>
      <c r="AI101" s="15"/>
    </row>
    <row r="102" spans="1:33" s="24" customFormat="1" ht="29.25" customHeight="1">
      <c r="A102" s="115" t="s">
        <v>51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</row>
    <row r="103" spans="1:35" ht="51" customHeight="1" hidden="1">
      <c r="A103" s="119" t="s">
        <v>4</v>
      </c>
      <c r="B103" s="120"/>
      <c r="C103" s="121" t="s">
        <v>26</v>
      </c>
      <c r="D103" s="122"/>
      <c r="E103" s="122"/>
      <c r="F103" s="122"/>
      <c r="G103" s="122"/>
      <c r="H103" s="123"/>
      <c r="I103" s="209" t="s">
        <v>5</v>
      </c>
      <c r="J103" s="209"/>
      <c r="K103" s="209" t="s">
        <v>27</v>
      </c>
      <c r="L103" s="209"/>
      <c r="M103" s="209"/>
      <c r="N103" s="209"/>
      <c r="O103" s="209" t="str">
        <f>+O95</f>
        <v>Норматив
 горячей воды
куб.м. ** Гкал/куб.м</v>
      </c>
      <c r="P103" s="209"/>
      <c r="Q103" s="209"/>
      <c r="R103" s="209"/>
      <c r="S103" s="209"/>
      <c r="T103" s="209" t="s">
        <v>59</v>
      </c>
      <c r="U103" s="209"/>
      <c r="V103" s="209"/>
      <c r="W103" s="209"/>
      <c r="X103" s="209"/>
      <c r="Y103" s="49" t="s">
        <v>60</v>
      </c>
      <c r="Z103" s="49" t="s">
        <v>61</v>
      </c>
      <c r="AI103" s="15"/>
    </row>
    <row r="104" spans="1:38" ht="12.75" customHeight="1" hidden="1">
      <c r="A104" s="112">
        <v>1</v>
      </c>
      <c r="B104" s="114"/>
      <c r="C104" s="112">
        <v>2</v>
      </c>
      <c r="D104" s="113"/>
      <c r="E104" s="113"/>
      <c r="F104" s="113"/>
      <c r="G104" s="113"/>
      <c r="H104" s="114"/>
      <c r="I104" s="210">
        <v>3</v>
      </c>
      <c r="J104" s="210"/>
      <c r="K104" s="210">
        <v>4</v>
      </c>
      <c r="L104" s="210"/>
      <c r="M104" s="210"/>
      <c r="N104" s="210"/>
      <c r="O104" s="210">
        <v>5</v>
      </c>
      <c r="P104" s="210"/>
      <c r="Q104" s="210"/>
      <c r="R104" s="210"/>
      <c r="S104" s="210"/>
      <c r="T104" s="210">
        <v>6</v>
      </c>
      <c r="U104" s="210"/>
      <c r="V104" s="210"/>
      <c r="W104" s="210"/>
      <c r="X104" s="210"/>
      <c r="Y104" s="47">
        <v>7</v>
      </c>
      <c r="Z104" s="47">
        <v>8</v>
      </c>
      <c r="AI104" s="15"/>
      <c r="AJ104" s="14"/>
      <c r="AL104" s="14"/>
    </row>
    <row r="105" spans="1:38" ht="12.75" customHeight="1">
      <c r="A105" s="101" t="s">
        <v>7</v>
      </c>
      <c r="B105" s="102"/>
      <c r="C105" s="105" t="s">
        <v>65</v>
      </c>
      <c r="D105" s="217"/>
      <c r="E105" s="217"/>
      <c r="F105" s="217"/>
      <c r="G105" s="218"/>
      <c r="H105" s="53" t="s">
        <v>8</v>
      </c>
      <c r="I105" s="124" t="s">
        <v>9</v>
      </c>
      <c r="J105" s="125"/>
      <c r="K105" s="206">
        <f>K22</f>
        <v>50.35</v>
      </c>
      <c r="L105" s="206"/>
      <c r="M105" s="206"/>
      <c r="N105" s="206"/>
      <c r="O105" s="206">
        <f>+ROUND('[6]Ильич'!O105,2)</f>
        <v>0.55</v>
      </c>
      <c r="P105" s="206"/>
      <c r="Q105" s="206"/>
      <c r="R105" s="206"/>
      <c r="S105" s="206"/>
      <c r="T105" s="206">
        <f>ROUND(K105*O105,2)</f>
        <v>27.69</v>
      </c>
      <c r="U105" s="206"/>
      <c r="V105" s="206"/>
      <c r="W105" s="206"/>
      <c r="X105" s="206"/>
      <c r="Y105" s="50">
        <f>ROUND(T105*$AG$28,2)</f>
        <v>13.85</v>
      </c>
      <c r="Z105" s="51">
        <f>+T105+Y105</f>
        <v>41.54</v>
      </c>
      <c r="AG105" s="151">
        <f>+Z105+Z106</f>
        <v>132.41</v>
      </c>
      <c r="AI105" s="15"/>
      <c r="AJ105" s="161">
        <v>155.6</v>
      </c>
      <c r="AL105" s="153">
        <f>AG105/AJ105</f>
        <v>0.851</v>
      </c>
    </row>
    <row r="106" spans="1:38" ht="12.75" customHeight="1">
      <c r="A106" s="103"/>
      <c r="B106" s="104"/>
      <c r="C106" s="219"/>
      <c r="D106" s="220"/>
      <c r="E106" s="220"/>
      <c r="F106" s="220"/>
      <c r="G106" s="221"/>
      <c r="H106" s="53" t="s">
        <v>10</v>
      </c>
      <c r="I106" s="124" t="s">
        <v>11</v>
      </c>
      <c r="J106" s="125"/>
      <c r="K106" s="206">
        <f>K23</f>
        <v>2410.37</v>
      </c>
      <c r="L106" s="206"/>
      <c r="M106" s="206"/>
      <c r="N106" s="206"/>
      <c r="O106" s="207">
        <f>O105*O23</f>
        <v>0.0377</v>
      </c>
      <c r="P106" s="207"/>
      <c r="Q106" s="207"/>
      <c r="R106" s="207"/>
      <c r="S106" s="207"/>
      <c r="T106" s="206">
        <f>K106*O106</f>
        <v>90.87</v>
      </c>
      <c r="U106" s="206"/>
      <c r="V106" s="206"/>
      <c r="W106" s="206"/>
      <c r="X106" s="206"/>
      <c r="Y106" s="52">
        <v>0</v>
      </c>
      <c r="Z106" s="51">
        <f>+T106+Y106</f>
        <v>90.87</v>
      </c>
      <c r="AG106" s="152"/>
      <c r="AI106" s="15"/>
      <c r="AJ106" s="162"/>
      <c r="AL106" s="154"/>
    </row>
    <row r="107" spans="1:38" ht="12.75" customHeight="1">
      <c r="A107" s="101" t="s">
        <v>7</v>
      </c>
      <c r="B107" s="102"/>
      <c r="C107" s="105" t="s">
        <v>66</v>
      </c>
      <c r="D107" s="217"/>
      <c r="E107" s="217"/>
      <c r="F107" s="217"/>
      <c r="G107" s="218"/>
      <c r="H107" s="53" t="s">
        <v>8</v>
      </c>
      <c r="I107" s="124" t="s">
        <v>9</v>
      </c>
      <c r="J107" s="125"/>
      <c r="K107" s="206">
        <f>K24</f>
        <v>50.35</v>
      </c>
      <c r="L107" s="206"/>
      <c r="M107" s="206"/>
      <c r="N107" s="206"/>
      <c r="O107" s="206">
        <f>+ROUND('[6]Ильич'!O107,2)</f>
        <v>0.55</v>
      </c>
      <c r="P107" s="206"/>
      <c r="Q107" s="206"/>
      <c r="R107" s="206"/>
      <c r="S107" s="206"/>
      <c r="T107" s="206">
        <f>ROUND(K107*O107,2)</f>
        <v>27.69</v>
      </c>
      <c r="U107" s="206"/>
      <c r="V107" s="206"/>
      <c r="W107" s="206"/>
      <c r="X107" s="206"/>
      <c r="Y107" s="50">
        <f>ROUND(T107*$AG$28,2)</f>
        <v>13.85</v>
      </c>
      <c r="Z107" s="51">
        <f>+T107+Y107</f>
        <v>41.54</v>
      </c>
      <c r="AG107" s="151">
        <f>+Z107+Z108</f>
        <v>125.66</v>
      </c>
      <c r="AI107" s="15"/>
      <c r="AJ107" s="161">
        <v>155.6</v>
      </c>
      <c r="AL107" s="153">
        <f>AG107/AJ107</f>
        <v>0.808</v>
      </c>
    </row>
    <row r="108" spans="1:38" ht="12.75" customHeight="1">
      <c r="A108" s="103"/>
      <c r="B108" s="104"/>
      <c r="C108" s="219"/>
      <c r="D108" s="220"/>
      <c r="E108" s="220"/>
      <c r="F108" s="220"/>
      <c r="G108" s="221"/>
      <c r="H108" s="53" t="s">
        <v>10</v>
      </c>
      <c r="I108" s="124" t="s">
        <v>11</v>
      </c>
      <c r="J108" s="125"/>
      <c r="K108" s="206">
        <f>K25</f>
        <v>2410.37</v>
      </c>
      <c r="L108" s="206"/>
      <c r="M108" s="206"/>
      <c r="N108" s="206"/>
      <c r="O108" s="207">
        <f>O107*O25</f>
        <v>0.0349</v>
      </c>
      <c r="P108" s="207"/>
      <c r="Q108" s="207"/>
      <c r="R108" s="207"/>
      <c r="S108" s="207"/>
      <c r="T108" s="206">
        <f>K108*O108</f>
        <v>84.12</v>
      </c>
      <c r="U108" s="206"/>
      <c r="V108" s="206"/>
      <c r="W108" s="206"/>
      <c r="X108" s="206"/>
      <c r="Y108" s="52">
        <v>0</v>
      </c>
      <c r="Z108" s="51">
        <f>+T108+Y108</f>
        <v>84.12</v>
      </c>
      <c r="AG108" s="152"/>
      <c r="AI108" s="15"/>
      <c r="AJ108" s="162"/>
      <c r="AL108" s="154"/>
    </row>
    <row r="109" spans="4:35" ht="12.75" hidden="1">
      <c r="D109" s="68"/>
      <c r="E109" s="68"/>
      <c r="F109" s="68"/>
      <c r="G109" s="68"/>
      <c r="H109" s="68"/>
      <c r="I109" s="68"/>
      <c r="J109" s="68"/>
      <c r="AI109" s="15"/>
    </row>
    <row r="110" spans="1:33" s="24" customFormat="1" ht="29.25" customHeight="1">
      <c r="A110" s="115" t="s">
        <v>52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</row>
    <row r="111" spans="1:35" ht="51" customHeight="1" hidden="1">
      <c r="A111" s="119" t="s">
        <v>4</v>
      </c>
      <c r="B111" s="120"/>
      <c r="C111" s="121" t="s">
        <v>26</v>
      </c>
      <c r="D111" s="122"/>
      <c r="E111" s="122"/>
      <c r="F111" s="122"/>
      <c r="G111" s="122"/>
      <c r="H111" s="123"/>
      <c r="I111" s="209" t="s">
        <v>5</v>
      </c>
      <c r="J111" s="209"/>
      <c r="K111" s="209" t="s">
        <v>27</v>
      </c>
      <c r="L111" s="209"/>
      <c r="M111" s="209"/>
      <c r="N111" s="209"/>
      <c r="O111" s="209" t="str">
        <f>+O103</f>
        <v>Норматив
 горячей воды
куб.м. ** Гкал/куб.м</v>
      </c>
      <c r="P111" s="209"/>
      <c r="Q111" s="209"/>
      <c r="R111" s="209"/>
      <c r="S111" s="209"/>
      <c r="T111" s="209" t="s">
        <v>59</v>
      </c>
      <c r="U111" s="209"/>
      <c r="V111" s="209"/>
      <c r="W111" s="209"/>
      <c r="X111" s="209"/>
      <c r="Y111" s="49" t="s">
        <v>60</v>
      </c>
      <c r="Z111" s="49" t="s">
        <v>61</v>
      </c>
      <c r="AI111" s="15"/>
    </row>
    <row r="112" spans="1:38" ht="12.75" customHeight="1" hidden="1">
      <c r="A112" s="112">
        <v>1</v>
      </c>
      <c r="B112" s="114"/>
      <c r="C112" s="112">
        <v>2</v>
      </c>
      <c r="D112" s="113"/>
      <c r="E112" s="113"/>
      <c r="F112" s="113"/>
      <c r="G112" s="113"/>
      <c r="H112" s="114"/>
      <c r="I112" s="210">
        <v>3</v>
      </c>
      <c r="J112" s="210"/>
      <c r="K112" s="210">
        <v>4</v>
      </c>
      <c r="L112" s="210"/>
      <c r="M112" s="210"/>
      <c r="N112" s="210"/>
      <c r="O112" s="210">
        <v>5</v>
      </c>
      <c r="P112" s="210"/>
      <c r="Q112" s="210"/>
      <c r="R112" s="210"/>
      <c r="S112" s="210"/>
      <c r="T112" s="210">
        <v>6</v>
      </c>
      <c r="U112" s="210"/>
      <c r="V112" s="210"/>
      <c r="W112" s="210"/>
      <c r="X112" s="210"/>
      <c r="Y112" s="47">
        <v>7</v>
      </c>
      <c r="Z112" s="47">
        <v>8</v>
      </c>
      <c r="AI112" s="15"/>
      <c r="AJ112" s="14"/>
      <c r="AL112" s="14"/>
    </row>
    <row r="113" spans="1:38" ht="12.75" customHeight="1">
      <c r="A113" s="101" t="s">
        <v>7</v>
      </c>
      <c r="B113" s="102"/>
      <c r="C113" s="105" t="s">
        <v>65</v>
      </c>
      <c r="D113" s="217"/>
      <c r="E113" s="217"/>
      <c r="F113" s="217"/>
      <c r="G113" s="218"/>
      <c r="H113" s="53" t="s">
        <v>8</v>
      </c>
      <c r="I113" s="124" t="s">
        <v>9</v>
      </c>
      <c r="J113" s="125"/>
      <c r="K113" s="206">
        <f>K22</f>
        <v>50.35</v>
      </c>
      <c r="L113" s="206"/>
      <c r="M113" s="206"/>
      <c r="N113" s="206"/>
      <c r="O113" s="206">
        <f>+ROUND('[6]Ильич'!O113,2)</f>
        <v>1.91</v>
      </c>
      <c r="P113" s="206"/>
      <c r="Q113" s="206"/>
      <c r="R113" s="206"/>
      <c r="S113" s="206"/>
      <c r="T113" s="206">
        <f>ROUND(K113*O113,2)</f>
        <v>96.17</v>
      </c>
      <c r="U113" s="206"/>
      <c r="V113" s="206"/>
      <c r="W113" s="206"/>
      <c r="X113" s="206"/>
      <c r="Y113" s="50">
        <f>ROUND(T113*$AG$28,2)</f>
        <v>48.09</v>
      </c>
      <c r="Z113" s="51">
        <f>+T113+Y113</f>
        <v>144.26</v>
      </c>
      <c r="AG113" s="151">
        <f>+Z113+Z114</f>
        <v>460.02</v>
      </c>
      <c r="AI113" s="15"/>
      <c r="AJ113" s="161">
        <v>375.04</v>
      </c>
      <c r="AL113" s="153">
        <f>AG113/AJ113</f>
        <v>1.227</v>
      </c>
    </row>
    <row r="114" spans="1:38" ht="12.75" customHeight="1">
      <c r="A114" s="103"/>
      <c r="B114" s="104"/>
      <c r="C114" s="219"/>
      <c r="D114" s="220"/>
      <c r="E114" s="220"/>
      <c r="F114" s="220"/>
      <c r="G114" s="221"/>
      <c r="H114" s="53" t="s">
        <v>10</v>
      </c>
      <c r="I114" s="124" t="s">
        <v>11</v>
      </c>
      <c r="J114" s="125"/>
      <c r="K114" s="206">
        <f>K23</f>
        <v>2410.37</v>
      </c>
      <c r="L114" s="206"/>
      <c r="M114" s="206"/>
      <c r="N114" s="206"/>
      <c r="O114" s="207">
        <f>O113*O23</f>
        <v>0.131</v>
      </c>
      <c r="P114" s="207"/>
      <c r="Q114" s="207"/>
      <c r="R114" s="207"/>
      <c r="S114" s="207"/>
      <c r="T114" s="206">
        <f>K114*O114</f>
        <v>315.76</v>
      </c>
      <c r="U114" s="206"/>
      <c r="V114" s="206"/>
      <c r="W114" s="206"/>
      <c r="X114" s="206"/>
      <c r="Y114" s="52">
        <v>0</v>
      </c>
      <c r="Z114" s="51">
        <f>+T114+Y114</f>
        <v>315.76</v>
      </c>
      <c r="AG114" s="152"/>
      <c r="AI114" s="15"/>
      <c r="AJ114" s="162"/>
      <c r="AL114" s="154"/>
    </row>
    <row r="115" spans="1:38" ht="12.75" customHeight="1">
      <c r="A115" s="101" t="s">
        <v>7</v>
      </c>
      <c r="B115" s="102"/>
      <c r="C115" s="105" t="s">
        <v>66</v>
      </c>
      <c r="D115" s="217"/>
      <c r="E115" s="217"/>
      <c r="F115" s="217"/>
      <c r="G115" s="218"/>
      <c r="H115" s="53" t="s">
        <v>8</v>
      </c>
      <c r="I115" s="124" t="s">
        <v>9</v>
      </c>
      <c r="J115" s="125"/>
      <c r="K115" s="206">
        <f>K24</f>
        <v>50.35</v>
      </c>
      <c r="L115" s="206"/>
      <c r="M115" s="206"/>
      <c r="N115" s="206"/>
      <c r="O115" s="206">
        <f>+ROUND('[6]Ильич'!O115,2)</f>
        <v>1.91</v>
      </c>
      <c r="P115" s="206"/>
      <c r="Q115" s="206"/>
      <c r="R115" s="206"/>
      <c r="S115" s="206"/>
      <c r="T115" s="206">
        <f>ROUND(K115*O115,2)</f>
        <v>96.17</v>
      </c>
      <c r="U115" s="206"/>
      <c r="V115" s="206"/>
      <c r="W115" s="206"/>
      <c r="X115" s="206"/>
      <c r="Y115" s="50">
        <f>ROUND(T115*$AG$28,2)</f>
        <v>48.09</v>
      </c>
      <c r="Z115" s="51">
        <f>+T115+Y115</f>
        <v>144.26</v>
      </c>
      <c r="AG115" s="151">
        <f>+Z115+Z116</f>
        <v>436.64</v>
      </c>
      <c r="AI115" s="15"/>
      <c r="AJ115" s="161">
        <v>375.04</v>
      </c>
      <c r="AL115" s="153">
        <f>AG115/AJ115</f>
        <v>1.164</v>
      </c>
    </row>
    <row r="116" spans="1:38" ht="13.5" customHeight="1">
      <c r="A116" s="103"/>
      <c r="B116" s="104"/>
      <c r="C116" s="219"/>
      <c r="D116" s="220"/>
      <c r="E116" s="220"/>
      <c r="F116" s="220"/>
      <c r="G116" s="221"/>
      <c r="H116" s="53" t="s">
        <v>10</v>
      </c>
      <c r="I116" s="124" t="s">
        <v>11</v>
      </c>
      <c r="J116" s="125"/>
      <c r="K116" s="206">
        <f>K25</f>
        <v>2410.37</v>
      </c>
      <c r="L116" s="206"/>
      <c r="M116" s="206"/>
      <c r="N116" s="206"/>
      <c r="O116" s="207">
        <f>O115*O25</f>
        <v>0.1213</v>
      </c>
      <c r="P116" s="207"/>
      <c r="Q116" s="207"/>
      <c r="R116" s="207"/>
      <c r="S116" s="207"/>
      <c r="T116" s="206">
        <f>K116*O116</f>
        <v>292.38</v>
      </c>
      <c r="U116" s="206"/>
      <c r="V116" s="206"/>
      <c r="W116" s="206"/>
      <c r="X116" s="206"/>
      <c r="Y116" s="52">
        <v>0</v>
      </c>
      <c r="Z116" s="51">
        <f>+T116+Y116</f>
        <v>292.38</v>
      </c>
      <c r="AG116" s="152"/>
      <c r="AI116" s="15"/>
      <c r="AJ116" s="162"/>
      <c r="AL116" s="154"/>
    </row>
    <row r="117" spans="4:35" ht="3" customHeight="1" hidden="1">
      <c r="D117" s="68"/>
      <c r="E117" s="68"/>
      <c r="F117" s="68"/>
      <c r="G117" s="68"/>
      <c r="H117" s="68"/>
      <c r="I117" s="68"/>
      <c r="J117" s="68"/>
      <c r="AI117" s="15"/>
    </row>
    <row r="118" spans="4:35" ht="7.5" customHeight="1">
      <c r="D118" s="68"/>
      <c r="E118" s="68"/>
      <c r="F118" s="68"/>
      <c r="G118" s="68"/>
      <c r="H118" s="68"/>
      <c r="I118" s="68"/>
      <c r="J118" s="68"/>
      <c r="AI118" s="15"/>
    </row>
    <row r="119" spans="1:35" s="5" customFormat="1" ht="15">
      <c r="A119" s="129" t="s">
        <v>118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54"/>
      <c r="AG119" s="54"/>
      <c r="AH119"/>
      <c r="AI119" s="20"/>
    </row>
    <row r="120" spans="1:35" ht="12.75">
      <c r="A120" s="222" t="s">
        <v>113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I120" s="15"/>
    </row>
    <row r="121" spans="1:33" s="24" customFormat="1" ht="29.25" customHeight="1">
      <c r="A121" s="115" t="s">
        <v>44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23"/>
      <c r="AG121" s="23"/>
    </row>
    <row r="122" spans="1:35" ht="51" customHeight="1">
      <c r="A122" s="119" t="s">
        <v>4</v>
      </c>
      <c r="B122" s="120"/>
      <c r="C122" s="121" t="s">
        <v>26</v>
      </c>
      <c r="D122" s="122"/>
      <c r="E122" s="122"/>
      <c r="F122" s="122"/>
      <c r="G122" s="122"/>
      <c r="H122" s="123"/>
      <c r="I122" s="209" t="s">
        <v>5</v>
      </c>
      <c r="J122" s="209"/>
      <c r="K122" s="209" t="s">
        <v>27</v>
      </c>
      <c r="L122" s="209"/>
      <c r="M122" s="209"/>
      <c r="N122" s="209"/>
      <c r="O122" s="209">
        <f>+O105</f>
        <v>0.55</v>
      </c>
      <c r="P122" s="209"/>
      <c r="Q122" s="209"/>
      <c r="R122" s="209"/>
      <c r="S122" s="209"/>
      <c r="T122" s="209" t="s">
        <v>59</v>
      </c>
      <c r="U122" s="209"/>
      <c r="V122" s="209"/>
      <c r="W122" s="209"/>
      <c r="X122" s="209"/>
      <c r="Y122" s="49" t="s">
        <v>60</v>
      </c>
      <c r="Z122" s="49" t="s">
        <v>61</v>
      </c>
      <c r="AI122" s="15"/>
    </row>
    <row r="123" spans="1:38" ht="24" customHeight="1">
      <c r="A123" s="112">
        <v>1</v>
      </c>
      <c r="B123" s="114"/>
      <c r="C123" s="112">
        <v>2</v>
      </c>
      <c r="D123" s="113"/>
      <c r="E123" s="113"/>
      <c r="F123" s="113"/>
      <c r="G123" s="113"/>
      <c r="H123" s="114"/>
      <c r="I123" s="210">
        <v>3</v>
      </c>
      <c r="J123" s="210"/>
      <c r="K123" s="210">
        <v>4</v>
      </c>
      <c r="L123" s="210"/>
      <c r="M123" s="210"/>
      <c r="N123" s="210"/>
      <c r="O123" s="210">
        <v>5</v>
      </c>
      <c r="P123" s="210"/>
      <c r="Q123" s="210"/>
      <c r="R123" s="210"/>
      <c r="S123" s="210"/>
      <c r="T123" s="139" t="s">
        <v>62</v>
      </c>
      <c r="U123" s="141"/>
      <c r="V123" s="141"/>
      <c r="W123" s="141"/>
      <c r="X123" s="140"/>
      <c r="Y123" s="47" t="s">
        <v>67</v>
      </c>
      <c r="Z123" s="47" t="s">
        <v>64</v>
      </c>
      <c r="AI123" s="15"/>
      <c r="AJ123" s="14"/>
      <c r="AL123" s="14"/>
    </row>
    <row r="124" spans="1:38" ht="12.75" customHeight="1">
      <c r="A124" s="101" t="s">
        <v>7</v>
      </c>
      <c r="B124" s="102"/>
      <c r="C124" s="105" t="s">
        <v>65</v>
      </c>
      <c r="D124" s="217"/>
      <c r="E124" s="217"/>
      <c r="F124" s="217"/>
      <c r="G124" s="218"/>
      <c r="H124" s="53" t="s">
        <v>8</v>
      </c>
      <c r="I124" s="124" t="s">
        <v>9</v>
      </c>
      <c r="J124" s="125"/>
      <c r="K124" s="206">
        <f>+K41</f>
        <v>18.72</v>
      </c>
      <c r="L124" s="206"/>
      <c r="M124" s="206"/>
      <c r="N124" s="206"/>
      <c r="O124" s="206">
        <f>+O132</f>
        <v>6.48</v>
      </c>
      <c r="P124" s="206"/>
      <c r="Q124" s="206"/>
      <c r="R124" s="206"/>
      <c r="S124" s="206"/>
      <c r="T124" s="206">
        <f>ROUND(K124*O124,2)</f>
        <v>121.31</v>
      </c>
      <c r="U124" s="206"/>
      <c r="V124" s="206"/>
      <c r="W124" s="206"/>
      <c r="X124" s="206"/>
      <c r="Y124" s="50">
        <f>ROUND(T124*$AG$28,2)</f>
        <v>60.66</v>
      </c>
      <c r="Z124" s="51">
        <f>+T124+Y124</f>
        <v>181.97</v>
      </c>
      <c r="AG124" s="151">
        <f>+Z124+Z125</f>
        <v>1253.38</v>
      </c>
      <c r="AI124" s="15"/>
      <c r="AJ124" s="161">
        <v>810.49</v>
      </c>
      <c r="AL124" s="153">
        <f>AG124/AJ124</f>
        <v>1.546</v>
      </c>
    </row>
    <row r="125" spans="1:38" ht="12.75" customHeight="1">
      <c r="A125" s="103"/>
      <c r="B125" s="104"/>
      <c r="C125" s="219"/>
      <c r="D125" s="220"/>
      <c r="E125" s="220"/>
      <c r="F125" s="220"/>
      <c r="G125" s="221"/>
      <c r="H125" s="53" t="s">
        <v>10</v>
      </c>
      <c r="I125" s="124" t="s">
        <v>11</v>
      </c>
      <c r="J125" s="125"/>
      <c r="K125" s="206">
        <f>+K42</f>
        <v>2410.37</v>
      </c>
      <c r="L125" s="206"/>
      <c r="M125" s="206"/>
      <c r="N125" s="206"/>
      <c r="O125" s="207">
        <f>+O133</f>
        <v>0.4445</v>
      </c>
      <c r="P125" s="207"/>
      <c r="Q125" s="207"/>
      <c r="R125" s="207"/>
      <c r="S125" s="207"/>
      <c r="T125" s="206">
        <f>K125*O125</f>
        <v>1071.41</v>
      </c>
      <c r="U125" s="206"/>
      <c r="V125" s="206"/>
      <c r="W125" s="206"/>
      <c r="X125" s="206"/>
      <c r="Y125" s="52">
        <v>0</v>
      </c>
      <c r="Z125" s="51">
        <f>+T125+Y125</f>
        <v>1071.41</v>
      </c>
      <c r="AG125" s="152"/>
      <c r="AI125" s="15"/>
      <c r="AJ125" s="162"/>
      <c r="AL125" s="154"/>
    </row>
    <row r="126" spans="1:38" ht="12.75" customHeight="1">
      <c r="A126" s="101" t="s">
        <v>7</v>
      </c>
      <c r="B126" s="102"/>
      <c r="C126" s="105" t="s">
        <v>66</v>
      </c>
      <c r="D126" s="217"/>
      <c r="E126" s="217"/>
      <c r="F126" s="217"/>
      <c r="G126" s="218"/>
      <c r="H126" s="53" t="s">
        <v>8</v>
      </c>
      <c r="I126" s="124" t="s">
        <v>9</v>
      </c>
      <c r="J126" s="125"/>
      <c r="K126" s="206">
        <f>+K43</f>
        <v>18.72</v>
      </c>
      <c r="L126" s="206"/>
      <c r="M126" s="206"/>
      <c r="N126" s="206"/>
      <c r="O126" s="206">
        <f>+O134</f>
        <v>6.48</v>
      </c>
      <c r="P126" s="206"/>
      <c r="Q126" s="206"/>
      <c r="R126" s="206"/>
      <c r="S126" s="206"/>
      <c r="T126" s="206">
        <f>ROUND(K126*O126,2)</f>
        <v>121.31</v>
      </c>
      <c r="U126" s="206"/>
      <c r="V126" s="206"/>
      <c r="W126" s="206"/>
      <c r="X126" s="206"/>
      <c r="Y126" s="50">
        <f>ROUND(T126*$AG$28,2)</f>
        <v>60.66</v>
      </c>
      <c r="Z126" s="51">
        <f>+T126+Y126</f>
        <v>181.97</v>
      </c>
      <c r="AG126" s="151">
        <f>+Z126+Z127</f>
        <v>1173.84</v>
      </c>
      <c r="AI126" s="15"/>
      <c r="AJ126" s="161">
        <v>810.49</v>
      </c>
      <c r="AL126" s="153">
        <f>AG126/AJ126</f>
        <v>1.448</v>
      </c>
    </row>
    <row r="127" spans="1:38" ht="12.75" customHeight="1">
      <c r="A127" s="103"/>
      <c r="B127" s="104"/>
      <c r="C127" s="219"/>
      <c r="D127" s="220"/>
      <c r="E127" s="220"/>
      <c r="F127" s="220"/>
      <c r="G127" s="221"/>
      <c r="H127" s="53" t="s">
        <v>10</v>
      </c>
      <c r="I127" s="124" t="s">
        <v>11</v>
      </c>
      <c r="J127" s="125"/>
      <c r="K127" s="206">
        <f>+K44</f>
        <v>2410.37</v>
      </c>
      <c r="L127" s="206"/>
      <c r="M127" s="206"/>
      <c r="N127" s="206"/>
      <c r="O127" s="207">
        <f>+O135</f>
        <v>0.4115</v>
      </c>
      <c r="P127" s="207"/>
      <c r="Q127" s="207"/>
      <c r="R127" s="207"/>
      <c r="S127" s="207"/>
      <c r="T127" s="206">
        <f>K127*O127</f>
        <v>991.87</v>
      </c>
      <c r="U127" s="206"/>
      <c r="V127" s="206"/>
      <c r="W127" s="206"/>
      <c r="X127" s="206"/>
      <c r="Y127" s="52">
        <v>0</v>
      </c>
      <c r="Z127" s="51">
        <f>+T127+Y127</f>
        <v>991.87</v>
      </c>
      <c r="AG127" s="152"/>
      <c r="AI127" s="15"/>
      <c r="AJ127" s="162"/>
      <c r="AL127" s="154"/>
    </row>
    <row r="128" spans="1:35" ht="12" customHeight="1">
      <c r="A128" s="222" t="s">
        <v>114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I128" s="15"/>
    </row>
    <row r="129" spans="1:33" s="24" customFormat="1" ht="30" customHeight="1">
      <c r="A129" s="115" t="s">
        <v>44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23"/>
      <c r="AG129" s="23"/>
    </row>
    <row r="130" spans="1:35" ht="51" customHeight="1">
      <c r="A130" s="119" t="s">
        <v>4</v>
      </c>
      <c r="B130" s="120"/>
      <c r="C130" s="121" t="s">
        <v>26</v>
      </c>
      <c r="D130" s="122"/>
      <c r="E130" s="122"/>
      <c r="F130" s="122"/>
      <c r="G130" s="122"/>
      <c r="H130" s="123"/>
      <c r="I130" s="209" t="s">
        <v>5</v>
      </c>
      <c r="J130" s="209"/>
      <c r="K130" s="209" t="s">
        <v>27</v>
      </c>
      <c r="L130" s="209"/>
      <c r="M130" s="209"/>
      <c r="N130" s="209"/>
      <c r="O130" s="209" t="s">
        <v>77</v>
      </c>
      <c r="P130" s="209"/>
      <c r="Q130" s="209"/>
      <c r="R130" s="209"/>
      <c r="S130" s="209"/>
      <c r="T130" s="209" t="s">
        <v>6</v>
      </c>
      <c r="U130" s="209"/>
      <c r="V130" s="209"/>
      <c r="W130" s="209"/>
      <c r="X130" s="209"/>
      <c r="Y130" s="49" t="s">
        <v>60</v>
      </c>
      <c r="Z130" s="49" t="s">
        <v>61</v>
      </c>
      <c r="AI130" s="15"/>
    </row>
    <row r="131" spans="1:38" ht="21.75" customHeight="1">
      <c r="A131" s="112">
        <v>1</v>
      </c>
      <c r="B131" s="114"/>
      <c r="C131" s="112">
        <v>2</v>
      </c>
      <c r="D131" s="113"/>
      <c r="E131" s="113"/>
      <c r="F131" s="113"/>
      <c r="G131" s="113"/>
      <c r="H131" s="114"/>
      <c r="I131" s="210">
        <v>3</v>
      </c>
      <c r="J131" s="210"/>
      <c r="K131" s="210">
        <v>4</v>
      </c>
      <c r="L131" s="210"/>
      <c r="M131" s="210"/>
      <c r="N131" s="210"/>
      <c r="O131" s="210">
        <v>5</v>
      </c>
      <c r="P131" s="210"/>
      <c r="Q131" s="210"/>
      <c r="R131" s="210"/>
      <c r="S131" s="210"/>
      <c r="T131" s="139" t="s">
        <v>62</v>
      </c>
      <c r="U131" s="141"/>
      <c r="V131" s="141"/>
      <c r="W131" s="141"/>
      <c r="X131" s="140"/>
      <c r="Y131" s="47" t="s">
        <v>67</v>
      </c>
      <c r="Z131" s="47" t="s">
        <v>64</v>
      </c>
      <c r="AI131" s="15"/>
      <c r="AJ131" s="14"/>
      <c r="AL131" s="14"/>
    </row>
    <row r="132" spans="1:38" ht="12.75" customHeight="1">
      <c r="A132" s="101" t="s">
        <v>7</v>
      </c>
      <c r="B132" s="102"/>
      <c r="C132" s="105" t="s">
        <v>65</v>
      </c>
      <c r="D132" s="217"/>
      <c r="E132" s="217"/>
      <c r="F132" s="217"/>
      <c r="G132" s="218"/>
      <c r="H132" s="53" t="s">
        <v>8</v>
      </c>
      <c r="I132" s="124" t="s">
        <v>9</v>
      </c>
      <c r="J132" s="125"/>
      <c r="K132" s="206">
        <f>+K49</f>
        <v>50.35</v>
      </c>
      <c r="L132" s="206"/>
      <c r="M132" s="206"/>
      <c r="N132" s="206"/>
      <c r="O132" s="206">
        <f>+O49*2</f>
        <v>6.48</v>
      </c>
      <c r="P132" s="206"/>
      <c r="Q132" s="206"/>
      <c r="R132" s="206"/>
      <c r="S132" s="206"/>
      <c r="T132" s="206">
        <f>K132*O132</f>
        <v>326.27</v>
      </c>
      <c r="U132" s="206"/>
      <c r="V132" s="206"/>
      <c r="W132" s="206"/>
      <c r="X132" s="206"/>
      <c r="Y132" s="50">
        <f>ROUND(T132*$AG$28,2)</f>
        <v>163.14</v>
      </c>
      <c r="Z132" s="51">
        <f>+T132+Y132</f>
        <v>489.41</v>
      </c>
      <c r="AG132" s="151">
        <f>+Z132+Z133</f>
        <v>1560.82</v>
      </c>
      <c r="AI132" s="15"/>
      <c r="AJ132" s="161">
        <v>844.99</v>
      </c>
      <c r="AL132" s="153">
        <f>AG132/AJ132</f>
        <v>1.847</v>
      </c>
    </row>
    <row r="133" spans="1:38" ht="12.75" customHeight="1">
      <c r="A133" s="103"/>
      <c r="B133" s="104"/>
      <c r="C133" s="219"/>
      <c r="D133" s="220"/>
      <c r="E133" s="220"/>
      <c r="F133" s="220"/>
      <c r="G133" s="221"/>
      <c r="H133" s="53" t="s">
        <v>10</v>
      </c>
      <c r="I133" s="124" t="s">
        <v>11</v>
      </c>
      <c r="J133" s="125"/>
      <c r="K133" s="206">
        <f>+K50</f>
        <v>2410.37</v>
      </c>
      <c r="L133" s="206"/>
      <c r="M133" s="206"/>
      <c r="N133" s="206"/>
      <c r="O133" s="207">
        <f>O132*O$23</f>
        <v>0.4445</v>
      </c>
      <c r="P133" s="207"/>
      <c r="Q133" s="207"/>
      <c r="R133" s="207"/>
      <c r="S133" s="207"/>
      <c r="T133" s="206">
        <f>K133*O133</f>
        <v>1071.41</v>
      </c>
      <c r="U133" s="206"/>
      <c r="V133" s="206"/>
      <c r="W133" s="206"/>
      <c r="X133" s="206"/>
      <c r="Y133" s="52">
        <v>0</v>
      </c>
      <c r="Z133" s="51">
        <f>+T133+Y133</f>
        <v>1071.41</v>
      </c>
      <c r="AG133" s="152"/>
      <c r="AI133" s="15"/>
      <c r="AJ133" s="162"/>
      <c r="AL133" s="154"/>
    </row>
    <row r="134" spans="1:38" ht="12.75" customHeight="1">
      <c r="A134" s="101" t="s">
        <v>7</v>
      </c>
      <c r="B134" s="102"/>
      <c r="C134" s="105" t="s">
        <v>66</v>
      </c>
      <c r="D134" s="217"/>
      <c r="E134" s="217"/>
      <c r="F134" s="217"/>
      <c r="G134" s="218"/>
      <c r="H134" s="53" t="s">
        <v>8</v>
      </c>
      <c r="I134" s="124" t="s">
        <v>9</v>
      </c>
      <c r="J134" s="125"/>
      <c r="K134" s="206">
        <f>+K132</f>
        <v>50.35</v>
      </c>
      <c r="L134" s="206"/>
      <c r="M134" s="206"/>
      <c r="N134" s="206"/>
      <c r="O134" s="206">
        <f>+O132</f>
        <v>6.48</v>
      </c>
      <c r="P134" s="206"/>
      <c r="Q134" s="206"/>
      <c r="R134" s="206"/>
      <c r="S134" s="206"/>
      <c r="T134" s="206">
        <f>K134*O134</f>
        <v>326.27</v>
      </c>
      <c r="U134" s="206"/>
      <c r="V134" s="206"/>
      <c r="W134" s="206"/>
      <c r="X134" s="206"/>
      <c r="Y134" s="50">
        <f>ROUND(T134*$AG$28,2)</f>
        <v>163.14</v>
      </c>
      <c r="Z134" s="51">
        <f>+T134+Y134</f>
        <v>489.41</v>
      </c>
      <c r="AG134" s="151">
        <f>+Z134+Z135</f>
        <v>1481.28</v>
      </c>
      <c r="AI134" s="15"/>
      <c r="AJ134" s="161">
        <v>844.99</v>
      </c>
      <c r="AL134" s="153">
        <f>AG134/AJ134</f>
        <v>1.753</v>
      </c>
    </row>
    <row r="135" spans="1:38" ht="12.75" customHeight="1">
      <c r="A135" s="103"/>
      <c r="B135" s="104"/>
      <c r="C135" s="219"/>
      <c r="D135" s="220"/>
      <c r="E135" s="220"/>
      <c r="F135" s="220"/>
      <c r="G135" s="221"/>
      <c r="H135" s="53" t="s">
        <v>10</v>
      </c>
      <c r="I135" s="124" t="s">
        <v>11</v>
      </c>
      <c r="J135" s="125"/>
      <c r="K135" s="206">
        <f>+K133</f>
        <v>2410.37</v>
      </c>
      <c r="L135" s="206"/>
      <c r="M135" s="206"/>
      <c r="N135" s="206"/>
      <c r="O135" s="207">
        <f>O134*O$25</f>
        <v>0.4115</v>
      </c>
      <c r="P135" s="207"/>
      <c r="Q135" s="207"/>
      <c r="R135" s="207"/>
      <c r="S135" s="207"/>
      <c r="T135" s="206">
        <f>K135*O135</f>
        <v>991.87</v>
      </c>
      <c r="U135" s="206"/>
      <c r="V135" s="206"/>
      <c r="W135" s="206"/>
      <c r="X135" s="206"/>
      <c r="Y135" s="52">
        <v>0</v>
      </c>
      <c r="Z135" s="51">
        <f>+T135+Y135</f>
        <v>991.87</v>
      </c>
      <c r="AG135" s="152"/>
      <c r="AI135" s="15"/>
      <c r="AJ135" s="162"/>
      <c r="AL135" s="154"/>
    </row>
    <row r="136" spans="1:33" s="24" customFormat="1" ht="30" customHeight="1">
      <c r="A136" s="115" t="s">
        <v>46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</row>
    <row r="137" spans="1:38" ht="12.75" customHeight="1">
      <c r="A137" s="101" t="s">
        <v>7</v>
      </c>
      <c r="B137" s="102"/>
      <c r="C137" s="105" t="s">
        <v>65</v>
      </c>
      <c r="D137" s="217"/>
      <c r="E137" s="217"/>
      <c r="F137" s="217"/>
      <c r="G137" s="218"/>
      <c r="H137" s="53" t="s">
        <v>8</v>
      </c>
      <c r="I137" s="124" t="s">
        <v>9</v>
      </c>
      <c r="J137" s="125"/>
      <c r="K137" s="206">
        <f>+K132</f>
        <v>50.35</v>
      </c>
      <c r="L137" s="206"/>
      <c r="M137" s="206"/>
      <c r="N137" s="206"/>
      <c r="O137" s="206">
        <f>+O65*2</f>
        <v>5.26</v>
      </c>
      <c r="P137" s="206"/>
      <c r="Q137" s="206"/>
      <c r="R137" s="206"/>
      <c r="S137" s="206"/>
      <c r="T137" s="206">
        <f>K137*O137</f>
        <v>264.84</v>
      </c>
      <c r="U137" s="206"/>
      <c r="V137" s="206"/>
      <c r="W137" s="206"/>
      <c r="X137" s="206"/>
      <c r="Y137" s="50">
        <f>ROUND(T137*$AG$28,2)</f>
        <v>132.42</v>
      </c>
      <c r="Z137" s="51">
        <f>+T137+Y137</f>
        <v>397.26</v>
      </c>
      <c r="AG137" s="151">
        <f>+Z137+Z138</f>
        <v>1266.92</v>
      </c>
      <c r="AI137" s="15"/>
      <c r="AJ137" s="161">
        <v>844.99</v>
      </c>
      <c r="AL137" s="153">
        <f>AG137/AJ137</f>
        <v>1.499</v>
      </c>
    </row>
    <row r="138" spans="1:38" ht="12.75" customHeight="1">
      <c r="A138" s="103"/>
      <c r="B138" s="104"/>
      <c r="C138" s="219"/>
      <c r="D138" s="220"/>
      <c r="E138" s="220"/>
      <c r="F138" s="220"/>
      <c r="G138" s="221"/>
      <c r="H138" s="53" t="s">
        <v>10</v>
      </c>
      <c r="I138" s="124" t="s">
        <v>11</v>
      </c>
      <c r="J138" s="125"/>
      <c r="K138" s="206">
        <f>+K133</f>
        <v>2410.37</v>
      </c>
      <c r="L138" s="206"/>
      <c r="M138" s="206"/>
      <c r="N138" s="206"/>
      <c r="O138" s="207">
        <f>O137*O$23</f>
        <v>0.3608</v>
      </c>
      <c r="P138" s="207"/>
      <c r="Q138" s="207"/>
      <c r="R138" s="207"/>
      <c r="S138" s="207"/>
      <c r="T138" s="206">
        <f>K138*O138</f>
        <v>869.66</v>
      </c>
      <c r="U138" s="206"/>
      <c r="V138" s="206"/>
      <c r="W138" s="206"/>
      <c r="X138" s="206"/>
      <c r="Y138" s="52">
        <v>0</v>
      </c>
      <c r="Z138" s="51">
        <f>+T138+Y138</f>
        <v>869.66</v>
      </c>
      <c r="AG138" s="152"/>
      <c r="AI138" s="15"/>
      <c r="AJ138" s="162"/>
      <c r="AL138" s="154"/>
    </row>
    <row r="139" spans="1:38" ht="12.75" customHeight="1">
      <c r="A139" s="101" t="s">
        <v>7</v>
      </c>
      <c r="B139" s="102"/>
      <c r="C139" s="105" t="s">
        <v>66</v>
      </c>
      <c r="D139" s="217"/>
      <c r="E139" s="217"/>
      <c r="F139" s="217"/>
      <c r="G139" s="218"/>
      <c r="H139" s="53" t="s">
        <v>8</v>
      </c>
      <c r="I139" s="124" t="s">
        <v>9</v>
      </c>
      <c r="J139" s="125"/>
      <c r="K139" s="206">
        <f>+K134</f>
        <v>50.35</v>
      </c>
      <c r="L139" s="206"/>
      <c r="M139" s="206"/>
      <c r="N139" s="206"/>
      <c r="O139" s="206">
        <f>+O137</f>
        <v>5.26</v>
      </c>
      <c r="P139" s="206"/>
      <c r="Q139" s="206"/>
      <c r="R139" s="206"/>
      <c r="S139" s="206"/>
      <c r="T139" s="206">
        <f>K139*O139</f>
        <v>264.84</v>
      </c>
      <c r="U139" s="206"/>
      <c r="V139" s="206"/>
      <c r="W139" s="206"/>
      <c r="X139" s="206"/>
      <c r="Y139" s="50">
        <f>ROUND(T139*$AG$28,2)</f>
        <v>132.42</v>
      </c>
      <c r="Z139" s="51">
        <f>+T139+Y139</f>
        <v>397.26</v>
      </c>
      <c r="AG139" s="151">
        <f>+Z139+Z140</f>
        <v>1202.32</v>
      </c>
      <c r="AI139" s="15"/>
      <c r="AJ139" s="161">
        <v>844.99</v>
      </c>
      <c r="AL139" s="153">
        <f>AG139/AJ139</f>
        <v>1.423</v>
      </c>
    </row>
    <row r="140" spans="1:38" ht="12.75" customHeight="1">
      <c r="A140" s="103"/>
      <c r="B140" s="104"/>
      <c r="C140" s="219"/>
      <c r="D140" s="220"/>
      <c r="E140" s="220"/>
      <c r="F140" s="220"/>
      <c r="G140" s="221"/>
      <c r="H140" s="53" t="s">
        <v>10</v>
      </c>
      <c r="I140" s="124" t="s">
        <v>11</v>
      </c>
      <c r="J140" s="125"/>
      <c r="K140" s="206">
        <f>+K135</f>
        <v>2410.37</v>
      </c>
      <c r="L140" s="206"/>
      <c r="M140" s="206"/>
      <c r="N140" s="206"/>
      <c r="O140" s="207">
        <f>O139*O$25</f>
        <v>0.334</v>
      </c>
      <c r="P140" s="207"/>
      <c r="Q140" s="207"/>
      <c r="R140" s="207"/>
      <c r="S140" s="207"/>
      <c r="T140" s="206">
        <f>K140*O140</f>
        <v>805.06</v>
      </c>
      <c r="U140" s="206"/>
      <c r="V140" s="206"/>
      <c r="W140" s="206"/>
      <c r="X140" s="206"/>
      <c r="Y140" s="52">
        <v>0</v>
      </c>
      <c r="Z140" s="51">
        <f>+T140+Y140</f>
        <v>805.06</v>
      </c>
      <c r="AG140" s="152"/>
      <c r="AI140" s="15"/>
      <c r="AJ140" s="162"/>
      <c r="AL140" s="154"/>
    </row>
    <row r="141" spans="1:39" ht="25.5" customHeight="1">
      <c r="A141" s="115" t="s">
        <v>51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9"/>
      <c r="AG141" s="33"/>
      <c r="AL141" s="34" t="s">
        <v>78</v>
      </c>
      <c r="AM141" s="35" t="s">
        <v>79</v>
      </c>
    </row>
    <row r="142" spans="1:38" ht="12.75" customHeight="1">
      <c r="A142" s="101" t="s">
        <v>7</v>
      </c>
      <c r="B142" s="102"/>
      <c r="C142" s="105" t="s">
        <v>65</v>
      </c>
      <c r="D142" s="217"/>
      <c r="E142" s="217"/>
      <c r="F142" s="217"/>
      <c r="G142" s="218"/>
      <c r="H142" s="53" t="s">
        <v>8</v>
      </c>
      <c r="I142" s="124" t="s">
        <v>9</v>
      </c>
      <c r="J142" s="125"/>
      <c r="K142" s="206">
        <f>+K137</f>
        <v>50.35</v>
      </c>
      <c r="L142" s="206"/>
      <c r="M142" s="206"/>
      <c r="N142" s="206"/>
      <c r="O142" s="206">
        <f>+O105*2</f>
        <v>1.1</v>
      </c>
      <c r="P142" s="206"/>
      <c r="Q142" s="206"/>
      <c r="R142" s="206"/>
      <c r="S142" s="206"/>
      <c r="T142" s="206">
        <f>K142*O142</f>
        <v>55.39</v>
      </c>
      <c r="U142" s="206"/>
      <c r="V142" s="206"/>
      <c r="W142" s="206"/>
      <c r="X142" s="206"/>
      <c r="Y142" s="50">
        <f>ROUND(T142*$AG$28,2)</f>
        <v>27.7</v>
      </c>
      <c r="Z142" s="51">
        <f>+T142+Y142</f>
        <v>83.09</v>
      </c>
      <c r="AG142" s="151">
        <f>+Z142+Z143</f>
        <v>265.07</v>
      </c>
      <c r="AI142" s="15"/>
      <c r="AJ142" s="161">
        <v>844.99</v>
      </c>
      <c r="AL142" s="153">
        <f>AG142/AJ142</f>
        <v>0.314</v>
      </c>
    </row>
    <row r="143" spans="1:38" ht="12.75" customHeight="1">
      <c r="A143" s="103"/>
      <c r="B143" s="104"/>
      <c r="C143" s="219"/>
      <c r="D143" s="220"/>
      <c r="E143" s="220"/>
      <c r="F143" s="220"/>
      <c r="G143" s="221"/>
      <c r="H143" s="53" t="s">
        <v>10</v>
      </c>
      <c r="I143" s="124" t="s">
        <v>11</v>
      </c>
      <c r="J143" s="125"/>
      <c r="K143" s="206">
        <f>+K138</f>
        <v>2410.37</v>
      </c>
      <c r="L143" s="206"/>
      <c r="M143" s="206"/>
      <c r="N143" s="206"/>
      <c r="O143" s="207">
        <f>O142*O$23</f>
        <v>0.0755</v>
      </c>
      <c r="P143" s="207"/>
      <c r="Q143" s="207"/>
      <c r="R143" s="207"/>
      <c r="S143" s="207"/>
      <c r="T143" s="206">
        <f>K143*O143</f>
        <v>181.98</v>
      </c>
      <c r="U143" s="206"/>
      <c r="V143" s="206"/>
      <c r="W143" s="206"/>
      <c r="X143" s="206"/>
      <c r="Y143" s="52">
        <v>0</v>
      </c>
      <c r="Z143" s="51">
        <f>+T143+Y143</f>
        <v>181.98</v>
      </c>
      <c r="AG143" s="152"/>
      <c r="AI143" s="15"/>
      <c r="AJ143" s="162"/>
      <c r="AL143" s="154"/>
    </row>
    <row r="144" spans="1:38" ht="12.75" customHeight="1">
      <c r="A144" s="101" t="s">
        <v>7</v>
      </c>
      <c r="B144" s="102"/>
      <c r="C144" s="105" t="s">
        <v>66</v>
      </c>
      <c r="D144" s="217"/>
      <c r="E144" s="217"/>
      <c r="F144" s="217"/>
      <c r="G144" s="218"/>
      <c r="H144" s="53" t="s">
        <v>8</v>
      </c>
      <c r="I144" s="124" t="s">
        <v>9</v>
      </c>
      <c r="J144" s="125"/>
      <c r="K144" s="206">
        <f>+K139</f>
        <v>50.35</v>
      </c>
      <c r="L144" s="206"/>
      <c r="M144" s="206"/>
      <c r="N144" s="206"/>
      <c r="O144" s="206">
        <f>+O142</f>
        <v>1.1</v>
      </c>
      <c r="P144" s="206"/>
      <c r="Q144" s="206"/>
      <c r="R144" s="206"/>
      <c r="S144" s="206"/>
      <c r="T144" s="206">
        <f>K144*O144</f>
        <v>55.39</v>
      </c>
      <c r="U144" s="206"/>
      <c r="V144" s="206"/>
      <c r="W144" s="206"/>
      <c r="X144" s="206"/>
      <c r="Y144" s="50">
        <f>ROUND(T144*$AG$28,2)</f>
        <v>27.7</v>
      </c>
      <c r="Z144" s="51">
        <f>+T144+Y144</f>
        <v>83.09</v>
      </c>
      <c r="AG144" s="151">
        <f>+Z144+Z145</f>
        <v>251.57</v>
      </c>
      <c r="AI144" s="15"/>
      <c r="AJ144" s="161">
        <v>844.99</v>
      </c>
      <c r="AL144" s="153">
        <f>AG144/AJ144</f>
        <v>0.298</v>
      </c>
    </row>
    <row r="145" spans="1:38" ht="12.75" customHeight="1">
      <c r="A145" s="103"/>
      <c r="B145" s="104"/>
      <c r="C145" s="219"/>
      <c r="D145" s="220"/>
      <c r="E145" s="220"/>
      <c r="F145" s="220"/>
      <c r="G145" s="221"/>
      <c r="H145" s="53" t="s">
        <v>10</v>
      </c>
      <c r="I145" s="124" t="s">
        <v>11</v>
      </c>
      <c r="J145" s="125"/>
      <c r="K145" s="206">
        <f>+K140</f>
        <v>2410.37</v>
      </c>
      <c r="L145" s="206"/>
      <c r="M145" s="206"/>
      <c r="N145" s="206"/>
      <c r="O145" s="207">
        <f>O144*O$25</f>
        <v>0.0699</v>
      </c>
      <c r="P145" s="207"/>
      <c r="Q145" s="207"/>
      <c r="R145" s="207"/>
      <c r="S145" s="207"/>
      <c r="T145" s="206">
        <f>K145*O145</f>
        <v>168.48</v>
      </c>
      <c r="U145" s="206"/>
      <c r="V145" s="206"/>
      <c r="W145" s="206"/>
      <c r="X145" s="206"/>
      <c r="Y145" s="52">
        <v>0</v>
      </c>
      <c r="Z145" s="51">
        <f>+T145+Y145</f>
        <v>168.48</v>
      </c>
      <c r="AG145" s="152"/>
      <c r="AI145" s="15"/>
      <c r="AJ145" s="162"/>
      <c r="AL145" s="154"/>
    </row>
    <row r="146" spans="1:33" s="24" customFormat="1" ht="25.5" customHeight="1">
      <c r="A146" s="115" t="s">
        <v>52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</row>
    <row r="147" spans="1:38" ht="12.75" customHeight="1">
      <c r="A147" s="101" t="s">
        <v>7</v>
      </c>
      <c r="B147" s="102"/>
      <c r="C147" s="105" t="s">
        <v>65</v>
      </c>
      <c r="D147" s="217"/>
      <c r="E147" s="217"/>
      <c r="F147" s="217"/>
      <c r="G147" s="218"/>
      <c r="H147" s="53" t="s">
        <v>8</v>
      </c>
      <c r="I147" s="124" t="s">
        <v>9</v>
      </c>
      <c r="J147" s="125"/>
      <c r="K147" s="206">
        <f>+K142</f>
        <v>50.35</v>
      </c>
      <c r="L147" s="206"/>
      <c r="M147" s="206"/>
      <c r="N147" s="206"/>
      <c r="O147" s="206">
        <f>+O113*2</f>
        <v>3.82</v>
      </c>
      <c r="P147" s="206"/>
      <c r="Q147" s="206"/>
      <c r="R147" s="206"/>
      <c r="S147" s="206"/>
      <c r="T147" s="206">
        <f>K147*O147</f>
        <v>192.34</v>
      </c>
      <c r="U147" s="206"/>
      <c r="V147" s="206"/>
      <c r="W147" s="206"/>
      <c r="X147" s="206"/>
      <c r="Y147" s="50">
        <f>ROUND(T147*$AG$28,2)</f>
        <v>96.17</v>
      </c>
      <c r="Z147" s="51">
        <f>+T147+Y147</f>
        <v>288.51</v>
      </c>
      <c r="AG147" s="151">
        <f>+Z147+Z148</f>
        <v>920.27</v>
      </c>
      <c r="AI147" s="15"/>
      <c r="AJ147" s="161">
        <v>844.99</v>
      </c>
      <c r="AL147" s="153">
        <f>AG147/AJ147</f>
        <v>1.089</v>
      </c>
    </row>
    <row r="148" spans="1:38" ht="12.75" customHeight="1">
      <c r="A148" s="103"/>
      <c r="B148" s="104"/>
      <c r="C148" s="219"/>
      <c r="D148" s="220"/>
      <c r="E148" s="220"/>
      <c r="F148" s="220"/>
      <c r="G148" s="221"/>
      <c r="H148" s="53" t="s">
        <v>10</v>
      </c>
      <c r="I148" s="124" t="s">
        <v>11</v>
      </c>
      <c r="J148" s="125"/>
      <c r="K148" s="206">
        <f>+K143</f>
        <v>2410.37</v>
      </c>
      <c r="L148" s="206"/>
      <c r="M148" s="206"/>
      <c r="N148" s="206"/>
      <c r="O148" s="207">
        <f>O147*O$23</f>
        <v>0.2621</v>
      </c>
      <c r="P148" s="207"/>
      <c r="Q148" s="207"/>
      <c r="R148" s="207"/>
      <c r="S148" s="207"/>
      <c r="T148" s="206">
        <f>K148*O148</f>
        <v>631.76</v>
      </c>
      <c r="U148" s="206"/>
      <c r="V148" s="206"/>
      <c r="W148" s="206"/>
      <c r="X148" s="206"/>
      <c r="Y148" s="52">
        <v>0</v>
      </c>
      <c r="Z148" s="51">
        <f>+T148+Y148</f>
        <v>631.76</v>
      </c>
      <c r="AG148" s="152"/>
      <c r="AI148" s="15"/>
      <c r="AJ148" s="162"/>
      <c r="AL148" s="154"/>
    </row>
    <row r="149" spans="1:38" ht="12.75" customHeight="1">
      <c r="A149" s="101" t="s">
        <v>7</v>
      </c>
      <c r="B149" s="102"/>
      <c r="C149" s="105" t="s">
        <v>66</v>
      </c>
      <c r="D149" s="217"/>
      <c r="E149" s="217"/>
      <c r="F149" s="217"/>
      <c r="G149" s="218"/>
      <c r="H149" s="53" t="s">
        <v>8</v>
      </c>
      <c r="I149" s="124" t="s">
        <v>9</v>
      </c>
      <c r="J149" s="125"/>
      <c r="K149" s="206">
        <f>+K144</f>
        <v>50.35</v>
      </c>
      <c r="L149" s="206"/>
      <c r="M149" s="206"/>
      <c r="N149" s="206"/>
      <c r="O149" s="206">
        <f>+O147</f>
        <v>3.82</v>
      </c>
      <c r="P149" s="206"/>
      <c r="Q149" s="206"/>
      <c r="R149" s="206"/>
      <c r="S149" s="206"/>
      <c r="T149" s="206">
        <f>K149*O149</f>
        <v>192.34</v>
      </c>
      <c r="U149" s="206"/>
      <c r="V149" s="206"/>
      <c r="W149" s="206"/>
      <c r="X149" s="206"/>
      <c r="Y149" s="50">
        <f>ROUND(T149*$AG$28,2)</f>
        <v>96.17</v>
      </c>
      <c r="Z149" s="51">
        <f>+T149+Y149</f>
        <v>288.51</v>
      </c>
      <c r="AG149" s="151">
        <f>+Z149+Z150</f>
        <v>873.27</v>
      </c>
      <c r="AI149" s="15"/>
      <c r="AJ149" s="161">
        <v>844.99</v>
      </c>
      <c r="AL149" s="153">
        <f>AG149/AJ149</f>
        <v>1.033</v>
      </c>
    </row>
    <row r="150" spans="1:38" ht="12.75" customHeight="1">
      <c r="A150" s="103"/>
      <c r="B150" s="104"/>
      <c r="C150" s="219"/>
      <c r="D150" s="220"/>
      <c r="E150" s="220"/>
      <c r="F150" s="220"/>
      <c r="G150" s="221"/>
      <c r="H150" s="53" t="s">
        <v>10</v>
      </c>
      <c r="I150" s="124" t="s">
        <v>11</v>
      </c>
      <c r="J150" s="125"/>
      <c r="K150" s="206">
        <f>+K145</f>
        <v>2410.37</v>
      </c>
      <c r="L150" s="206"/>
      <c r="M150" s="206"/>
      <c r="N150" s="206"/>
      <c r="O150" s="207">
        <f>O149*O$25</f>
        <v>0.2426</v>
      </c>
      <c r="P150" s="207"/>
      <c r="Q150" s="207"/>
      <c r="R150" s="207"/>
      <c r="S150" s="207"/>
      <c r="T150" s="206">
        <f>K150*O150</f>
        <v>584.76</v>
      </c>
      <c r="U150" s="206"/>
      <c r="V150" s="206"/>
      <c r="W150" s="206"/>
      <c r="X150" s="206"/>
      <c r="Y150" s="52">
        <v>0</v>
      </c>
      <c r="Z150" s="51">
        <f>+T150+Y150</f>
        <v>584.76</v>
      </c>
      <c r="AG150" s="152"/>
      <c r="AI150" s="15"/>
      <c r="AJ150" s="162"/>
      <c r="AL150" s="154"/>
    </row>
    <row r="151" spans="1:38" ht="9.75" customHeight="1">
      <c r="A151" s="28"/>
      <c r="B151" s="28"/>
      <c r="C151" s="55"/>
      <c r="D151" s="55"/>
      <c r="E151" s="55"/>
      <c r="F151" s="55"/>
      <c r="G151" s="55"/>
      <c r="I151" s="14"/>
      <c r="J151" s="14"/>
      <c r="K151" s="69"/>
      <c r="L151" s="69"/>
      <c r="M151" s="69"/>
      <c r="N151" s="69"/>
      <c r="O151" s="70"/>
      <c r="P151" s="70"/>
      <c r="Q151" s="70"/>
      <c r="R151" s="70"/>
      <c r="S151" s="70"/>
      <c r="T151" s="69"/>
      <c r="U151" s="69"/>
      <c r="V151" s="69"/>
      <c r="W151" s="69"/>
      <c r="X151" s="69"/>
      <c r="AG151" s="56"/>
      <c r="AJ151" s="57"/>
      <c r="AL151" s="71"/>
    </row>
    <row r="152" spans="1:35" s="5" customFormat="1" ht="15">
      <c r="A152" s="129" t="s">
        <v>119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54"/>
      <c r="AG152" s="54"/>
      <c r="AH152"/>
      <c r="AI152" s="20"/>
    </row>
    <row r="153" spans="1:35" ht="12.75">
      <c r="A153" s="222" t="s">
        <v>113</v>
      </c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I153" s="15"/>
    </row>
    <row r="154" spans="1:33" s="24" customFormat="1" ht="29.25" customHeight="1">
      <c r="A154" s="115" t="s">
        <v>44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23"/>
      <c r="AG154" s="23"/>
    </row>
    <row r="155" spans="1:35" ht="51" customHeight="1">
      <c r="A155" s="119" t="s">
        <v>4</v>
      </c>
      <c r="B155" s="120"/>
      <c r="C155" s="121" t="s">
        <v>26</v>
      </c>
      <c r="D155" s="122"/>
      <c r="E155" s="122"/>
      <c r="F155" s="122"/>
      <c r="G155" s="122"/>
      <c r="H155" s="123"/>
      <c r="I155" s="209" t="s">
        <v>5</v>
      </c>
      <c r="J155" s="209"/>
      <c r="K155" s="209" t="s">
        <v>27</v>
      </c>
      <c r="L155" s="209"/>
      <c r="M155" s="209"/>
      <c r="N155" s="209"/>
      <c r="O155" s="209">
        <f>+O138</f>
        <v>0.3608</v>
      </c>
      <c r="P155" s="209"/>
      <c r="Q155" s="209"/>
      <c r="R155" s="209"/>
      <c r="S155" s="209"/>
      <c r="T155" s="209" t="s">
        <v>59</v>
      </c>
      <c r="U155" s="209"/>
      <c r="V155" s="209"/>
      <c r="W155" s="209"/>
      <c r="X155" s="209"/>
      <c r="Y155" s="49" t="s">
        <v>60</v>
      </c>
      <c r="Z155" s="49" t="s">
        <v>61</v>
      </c>
      <c r="AI155" s="15"/>
    </row>
    <row r="156" spans="1:38" ht="24" customHeight="1">
      <c r="A156" s="112">
        <v>1</v>
      </c>
      <c r="B156" s="114"/>
      <c r="C156" s="112">
        <v>2</v>
      </c>
      <c r="D156" s="113"/>
      <c r="E156" s="113"/>
      <c r="F156" s="113"/>
      <c r="G156" s="113"/>
      <c r="H156" s="114"/>
      <c r="I156" s="210">
        <v>3</v>
      </c>
      <c r="J156" s="210"/>
      <c r="K156" s="210">
        <v>4</v>
      </c>
      <c r="L156" s="210"/>
      <c r="M156" s="210"/>
      <c r="N156" s="210"/>
      <c r="O156" s="210">
        <v>5</v>
      </c>
      <c r="P156" s="210"/>
      <c r="Q156" s="210"/>
      <c r="R156" s="210"/>
      <c r="S156" s="210"/>
      <c r="T156" s="139" t="s">
        <v>62</v>
      </c>
      <c r="U156" s="141"/>
      <c r="V156" s="141"/>
      <c r="W156" s="141"/>
      <c r="X156" s="140"/>
      <c r="Y156" s="47" t="s">
        <v>67</v>
      </c>
      <c r="Z156" s="47" t="s">
        <v>64</v>
      </c>
      <c r="AI156" s="15"/>
      <c r="AJ156" s="14"/>
      <c r="AL156" s="14"/>
    </row>
    <row r="157" spans="1:38" ht="12.75" customHeight="1">
      <c r="A157" s="101" t="s">
        <v>7</v>
      </c>
      <c r="B157" s="102"/>
      <c r="C157" s="105" t="s">
        <v>65</v>
      </c>
      <c r="D157" s="217"/>
      <c r="E157" s="217"/>
      <c r="F157" s="217"/>
      <c r="G157" s="218"/>
      <c r="H157" s="53" t="s">
        <v>8</v>
      </c>
      <c r="I157" s="124" t="s">
        <v>9</v>
      </c>
      <c r="J157" s="125"/>
      <c r="K157" s="206">
        <f>+K124</f>
        <v>18.72</v>
      </c>
      <c r="L157" s="206"/>
      <c r="M157" s="206"/>
      <c r="N157" s="206"/>
      <c r="O157" s="206">
        <f>+O165</f>
        <v>9.72</v>
      </c>
      <c r="P157" s="206"/>
      <c r="Q157" s="206"/>
      <c r="R157" s="206"/>
      <c r="S157" s="206"/>
      <c r="T157" s="206">
        <f>ROUND(K157*O157,2)</f>
        <v>181.96</v>
      </c>
      <c r="U157" s="206"/>
      <c r="V157" s="206"/>
      <c r="W157" s="206"/>
      <c r="X157" s="206"/>
      <c r="Y157" s="50">
        <f>ROUND(T157*$AG$28,2)</f>
        <v>90.98</v>
      </c>
      <c r="Z157" s="51">
        <f>+T157+Y157</f>
        <v>272.94</v>
      </c>
      <c r="AG157" s="151">
        <f>+Z157+Z158</f>
        <v>1880.17</v>
      </c>
      <c r="AI157" s="15"/>
      <c r="AJ157" s="161">
        <v>810.49</v>
      </c>
      <c r="AL157" s="153">
        <f>AG157/AJ157</f>
        <v>2.32</v>
      </c>
    </row>
    <row r="158" spans="1:38" ht="12.75" customHeight="1">
      <c r="A158" s="103"/>
      <c r="B158" s="104"/>
      <c r="C158" s="219"/>
      <c r="D158" s="220"/>
      <c r="E158" s="220"/>
      <c r="F158" s="220"/>
      <c r="G158" s="221"/>
      <c r="H158" s="53" t="s">
        <v>10</v>
      </c>
      <c r="I158" s="124" t="s">
        <v>11</v>
      </c>
      <c r="J158" s="125"/>
      <c r="K158" s="206">
        <f>+K125</f>
        <v>2410.37</v>
      </c>
      <c r="L158" s="206"/>
      <c r="M158" s="206"/>
      <c r="N158" s="206"/>
      <c r="O158" s="207">
        <f>+O166</f>
        <v>0.6668</v>
      </c>
      <c r="P158" s="207"/>
      <c r="Q158" s="207"/>
      <c r="R158" s="207"/>
      <c r="S158" s="207"/>
      <c r="T158" s="206">
        <f>K158*O158</f>
        <v>1607.23</v>
      </c>
      <c r="U158" s="206"/>
      <c r="V158" s="206"/>
      <c r="W158" s="206"/>
      <c r="X158" s="206"/>
      <c r="Y158" s="52">
        <v>0</v>
      </c>
      <c r="Z158" s="51">
        <f>+T158+Y158</f>
        <v>1607.23</v>
      </c>
      <c r="AG158" s="152"/>
      <c r="AI158" s="15"/>
      <c r="AJ158" s="162"/>
      <c r="AL158" s="154"/>
    </row>
    <row r="159" spans="1:38" ht="12.75" customHeight="1">
      <c r="A159" s="101" t="s">
        <v>7</v>
      </c>
      <c r="B159" s="102"/>
      <c r="C159" s="105" t="s">
        <v>66</v>
      </c>
      <c r="D159" s="217"/>
      <c r="E159" s="217"/>
      <c r="F159" s="217"/>
      <c r="G159" s="218"/>
      <c r="H159" s="53" t="s">
        <v>8</v>
      </c>
      <c r="I159" s="124" t="s">
        <v>9</v>
      </c>
      <c r="J159" s="125"/>
      <c r="K159" s="206">
        <f>+K126</f>
        <v>18.72</v>
      </c>
      <c r="L159" s="206"/>
      <c r="M159" s="206"/>
      <c r="N159" s="206"/>
      <c r="O159" s="206">
        <f>+O167</f>
        <v>9.72</v>
      </c>
      <c r="P159" s="206"/>
      <c r="Q159" s="206"/>
      <c r="R159" s="206"/>
      <c r="S159" s="206"/>
      <c r="T159" s="206">
        <f>ROUND(K159*O159,2)</f>
        <v>181.96</v>
      </c>
      <c r="U159" s="206"/>
      <c r="V159" s="206"/>
      <c r="W159" s="206"/>
      <c r="X159" s="206"/>
      <c r="Y159" s="50">
        <f>ROUND(T159*$AG$28,2)</f>
        <v>90.98</v>
      </c>
      <c r="Z159" s="51">
        <f>+T159+Y159</f>
        <v>272.94</v>
      </c>
      <c r="AG159" s="151">
        <f>+Z159+Z160</f>
        <v>1760.62</v>
      </c>
      <c r="AI159" s="15"/>
      <c r="AJ159" s="161">
        <v>810.49</v>
      </c>
      <c r="AL159" s="153">
        <f>AG159/AJ159</f>
        <v>2.172</v>
      </c>
    </row>
    <row r="160" spans="1:38" ht="12.75" customHeight="1">
      <c r="A160" s="103"/>
      <c r="B160" s="104"/>
      <c r="C160" s="219"/>
      <c r="D160" s="220"/>
      <c r="E160" s="220"/>
      <c r="F160" s="220"/>
      <c r="G160" s="221"/>
      <c r="H160" s="53" t="s">
        <v>10</v>
      </c>
      <c r="I160" s="124" t="s">
        <v>11</v>
      </c>
      <c r="J160" s="125"/>
      <c r="K160" s="206">
        <f>+K127</f>
        <v>2410.37</v>
      </c>
      <c r="L160" s="206"/>
      <c r="M160" s="206"/>
      <c r="N160" s="206"/>
      <c r="O160" s="207">
        <f>+O168</f>
        <v>0.6172</v>
      </c>
      <c r="P160" s="207"/>
      <c r="Q160" s="207"/>
      <c r="R160" s="207"/>
      <c r="S160" s="207"/>
      <c r="T160" s="206">
        <f>K160*O160</f>
        <v>1487.68</v>
      </c>
      <c r="U160" s="206"/>
      <c r="V160" s="206"/>
      <c r="W160" s="206"/>
      <c r="X160" s="206"/>
      <c r="Y160" s="52">
        <v>0</v>
      </c>
      <c r="Z160" s="51">
        <f>+T160+Y160</f>
        <v>1487.68</v>
      </c>
      <c r="AG160" s="152"/>
      <c r="AI160" s="15"/>
      <c r="AJ160" s="162"/>
      <c r="AL160" s="154"/>
    </row>
    <row r="161" spans="1:35" ht="12" customHeight="1">
      <c r="A161" s="222" t="s">
        <v>114</v>
      </c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I161" s="15"/>
    </row>
    <row r="162" spans="1:33" s="24" customFormat="1" ht="36.75" customHeight="1">
      <c r="A162" s="115" t="s">
        <v>44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23"/>
      <c r="AG162" s="23"/>
    </row>
    <row r="163" spans="1:35" ht="51" customHeight="1">
      <c r="A163" s="119" t="s">
        <v>4</v>
      </c>
      <c r="B163" s="120"/>
      <c r="C163" s="121" t="s">
        <v>26</v>
      </c>
      <c r="D163" s="122"/>
      <c r="E163" s="122"/>
      <c r="F163" s="122"/>
      <c r="G163" s="122"/>
      <c r="H163" s="123"/>
      <c r="I163" s="209" t="s">
        <v>5</v>
      </c>
      <c r="J163" s="209"/>
      <c r="K163" s="209" t="s">
        <v>27</v>
      </c>
      <c r="L163" s="209"/>
      <c r="M163" s="209"/>
      <c r="N163" s="209"/>
      <c r="O163" s="209" t="str">
        <f>+O130</f>
        <v>Объем теплоносителя, Гкал на нагрев, (м3, Гкал)</v>
      </c>
      <c r="P163" s="209"/>
      <c r="Q163" s="209"/>
      <c r="R163" s="209"/>
      <c r="S163" s="209"/>
      <c r="T163" s="209" t="s">
        <v>6</v>
      </c>
      <c r="U163" s="209"/>
      <c r="V163" s="209"/>
      <c r="W163" s="209"/>
      <c r="X163" s="209"/>
      <c r="Y163" s="49" t="s">
        <v>60</v>
      </c>
      <c r="Z163" s="49" t="s">
        <v>61</v>
      </c>
      <c r="AI163" s="15"/>
    </row>
    <row r="164" spans="1:38" ht="21.75" customHeight="1">
      <c r="A164" s="112">
        <v>1</v>
      </c>
      <c r="B164" s="114"/>
      <c r="C164" s="112">
        <v>2</v>
      </c>
      <c r="D164" s="113"/>
      <c r="E164" s="113"/>
      <c r="F164" s="113"/>
      <c r="G164" s="113"/>
      <c r="H164" s="114"/>
      <c r="I164" s="210">
        <v>3</v>
      </c>
      <c r="J164" s="210"/>
      <c r="K164" s="210">
        <v>4</v>
      </c>
      <c r="L164" s="210"/>
      <c r="M164" s="210"/>
      <c r="N164" s="210"/>
      <c r="O164" s="210">
        <v>5</v>
      </c>
      <c r="P164" s="210"/>
      <c r="Q164" s="210"/>
      <c r="R164" s="210"/>
      <c r="S164" s="210"/>
      <c r="T164" s="139" t="s">
        <v>62</v>
      </c>
      <c r="U164" s="141"/>
      <c r="V164" s="141"/>
      <c r="W164" s="141"/>
      <c r="X164" s="140"/>
      <c r="Y164" s="47" t="s">
        <v>67</v>
      </c>
      <c r="Z164" s="47" t="s">
        <v>64</v>
      </c>
      <c r="AI164" s="15"/>
      <c r="AJ164" s="14"/>
      <c r="AL164" s="14"/>
    </row>
    <row r="165" spans="1:38" ht="12.75" customHeight="1">
      <c r="A165" s="101" t="s">
        <v>7</v>
      </c>
      <c r="B165" s="102"/>
      <c r="C165" s="105" t="s">
        <v>65</v>
      </c>
      <c r="D165" s="217"/>
      <c r="E165" s="217"/>
      <c r="F165" s="217"/>
      <c r="G165" s="218"/>
      <c r="H165" s="53" t="s">
        <v>8</v>
      </c>
      <c r="I165" s="124" t="s">
        <v>9</v>
      </c>
      <c r="J165" s="125"/>
      <c r="K165" s="206">
        <f>K142</f>
        <v>50.35</v>
      </c>
      <c r="L165" s="206"/>
      <c r="M165" s="206"/>
      <c r="N165" s="206"/>
      <c r="O165" s="206">
        <f>+O49*3</f>
        <v>9.72</v>
      </c>
      <c r="P165" s="206"/>
      <c r="Q165" s="206"/>
      <c r="R165" s="206"/>
      <c r="S165" s="206"/>
      <c r="T165" s="206">
        <f>K165*O165</f>
        <v>489.4</v>
      </c>
      <c r="U165" s="206"/>
      <c r="V165" s="206"/>
      <c r="W165" s="206"/>
      <c r="X165" s="206"/>
      <c r="Y165" s="50">
        <f>ROUND(T165*$AG$28,2)</f>
        <v>244.7</v>
      </c>
      <c r="Z165" s="51">
        <f>+T165+Y165</f>
        <v>734.1</v>
      </c>
      <c r="AG165" s="151">
        <f>+Z165+Z166</f>
        <v>2341.33</v>
      </c>
      <c r="AI165" s="15"/>
      <c r="AJ165" s="161">
        <v>844.99</v>
      </c>
      <c r="AL165" s="153">
        <f>AG165/AJ165</f>
        <v>2.771</v>
      </c>
    </row>
    <row r="166" spans="1:38" ht="12.75" customHeight="1">
      <c r="A166" s="103"/>
      <c r="B166" s="104"/>
      <c r="C166" s="219"/>
      <c r="D166" s="220"/>
      <c r="E166" s="220"/>
      <c r="F166" s="220"/>
      <c r="G166" s="221"/>
      <c r="H166" s="53" t="s">
        <v>10</v>
      </c>
      <c r="I166" s="124" t="s">
        <v>11</v>
      </c>
      <c r="J166" s="125"/>
      <c r="K166" s="206">
        <f>K143</f>
        <v>2410.37</v>
      </c>
      <c r="L166" s="206"/>
      <c r="M166" s="206"/>
      <c r="N166" s="206"/>
      <c r="O166" s="207">
        <f>O165*O$23</f>
        <v>0.6668</v>
      </c>
      <c r="P166" s="207"/>
      <c r="Q166" s="207"/>
      <c r="R166" s="207"/>
      <c r="S166" s="207"/>
      <c r="T166" s="206">
        <f>K166*O166</f>
        <v>1607.23</v>
      </c>
      <c r="U166" s="206"/>
      <c r="V166" s="206"/>
      <c r="W166" s="206"/>
      <c r="X166" s="206"/>
      <c r="Y166" s="52">
        <v>0</v>
      </c>
      <c r="Z166" s="51">
        <f>+T166+Y166</f>
        <v>1607.23</v>
      </c>
      <c r="AG166" s="152"/>
      <c r="AI166" s="15"/>
      <c r="AJ166" s="162"/>
      <c r="AL166" s="154"/>
    </row>
    <row r="167" spans="1:38" ht="12.75" customHeight="1">
      <c r="A167" s="101" t="s">
        <v>7</v>
      </c>
      <c r="B167" s="102"/>
      <c r="C167" s="105" t="s">
        <v>66</v>
      </c>
      <c r="D167" s="217"/>
      <c r="E167" s="217"/>
      <c r="F167" s="217"/>
      <c r="G167" s="218"/>
      <c r="H167" s="53" t="s">
        <v>8</v>
      </c>
      <c r="I167" s="124" t="s">
        <v>9</v>
      </c>
      <c r="J167" s="125"/>
      <c r="K167" s="206">
        <f>K144</f>
        <v>50.35</v>
      </c>
      <c r="L167" s="206"/>
      <c r="M167" s="206"/>
      <c r="N167" s="206"/>
      <c r="O167" s="206">
        <f>+O165</f>
        <v>9.72</v>
      </c>
      <c r="P167" s="206"/>
      <c r="Q167" s="206"/>
      <c r="R167" s="206"/>
      <c r="S167" s="206"/>
      <c r="T167" s="206">
        <f>K167*O167</f>
        <v>489.4</v>
      </c>
      <c r="U167" s="206"/>
      <c r="V167" s="206"/>
      <c r="W167" s="206"/>
      <c r="X167" s="206"/>
      <c r="Y167" s="50">
        <f>ROUND(T167*$AG$28,2)</f>
        <v>244.7</v>
      </c>
      <c r="Z167" s="51">
        <f>+T167+Y167</f>
        <v>734.1</v>
      </c>
      <c r="AG167" s="151">
        <f>+Z167+Z168</f>
        <v>2221.78</v>
      </c>
      <c r="AI167" s="15"/>
      <c r="AJ167" s="161">
        <v>844.99</v>
      </c>
      <c r="AL167" s="153">
        <f>AG167/AJ167</f>
        <v>2.629</v>
      </c>
    </row>
    <row r="168" spans="1:38" ht="12.75" customHeight="1">
      <c r="A168" s="103"/>
      <c r="B168" s="104"/>
      <c r="C168" s="219"/>
      <c r="D168" s="220"/>
      <c r="E168" s="220"/>
      <c r="F168" s="220"/>
      <c r="G168" s="221"/>
      <c r="H168" s="53" t="s">
        <v>10</v>
      </c>
      <c r="I168" s="124" t="s">
        <v>11</v>
      </c>
      <c r="J168" s="125"/>
      <c r="K168" s="206">
        <f>K145</f>
        <v>2410.37</v>
      </c>
      <c r="L168" s="206"/>
      <c r="M168" s="206"/>
      <c r="N168" s="206"/>
      <c r="O168" s="207">
        <f>O167*O$25</f>
        <v>0.6172</v>
      </c>
      <c r="P168" s="207"/>
      <c r="Q168" s="207"/>
      <c r="R168" s="207"/>
      <c r="S168" s="207"/>
      <c r="T168" s="206">
        <f>K168*O168</f>
        <v>1487.68</v>
      </c>
      <c r="U168" s="206"/>
      <c r="V168" s="206"/>
      <c r="W168" s="206"/>
      <c r="X168" s="206"/>
      <c r="Y168" s="52">
        <v>0</v>
      </c>
      <c r="Z168" s="51">
        <f>+T168+Y168</f>
        <v>1487.68</v>
      </c>
      <c r="AG168" s="152"/>
      <c r="AI168" s="15"/>
      <c r="AJ168" s="162"/>
      <c r="AL168" s="154"/>
    </row>
    <row r="169" spans="1:33" s="24" customFormat="1" ht="30" customHeight="1">
      <c r="A169" s="115" t="s">
        <v>46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</row>
    <row r="170" spans="1:38" ht="12.75" customHeight="1">
      <c r="A170" s="101" t="s">
        <v>7</v>
      </c>
      <c r="B170" s="102"/>
      <c r="C170" s="105" t="s">
        <v>65</v>
      </c>
      <c r="D170" s="217"/>
      <c r="E170" s="217"/>
      <c r="F170" s="217"/>
      <c r="G170" s="218"/>
      <c r="H170" s="53" t="s">
        <v>8</v>
      </c>
      <c r="I170" s="124" t="s">
        <v>9</v>
      </c>
      <c r="J170" s="125"/>
      <c r="K170" s="206">
        <f>+K165</f>
        <v>50.35</v>
      </c>
      <c r="L170" s="206"/>
      <c r="M170" s="206"/>
      <c r="N170" s="206"/>
      <c r="O170" s="206">
        <f>+O65*3</f>
        <v>7.89</v>
      </c>
      <c r="P170" s="206"/>
      <c r="Q170" s="206"/>
      <c r="R170" s="206"/>
      <c r="S170" s="206"/>
      <c r="T170" s="206">
        <f>K170*O170</f>
        <v>397.26</v>
      </c>
      <c r="U170" s="206"/>
      <c r="V170" s="206"/>
      <c r="W170" s="206"/>
      <c r="X170" s="206"/>
      <c r="Y170" s="50">
        <f>ROUND(T170*$AG$28,2)</f>
        <v>198.63</v>
      </c>
      <c r="Z170" s="51">
        <f>+T170+Y170</f>
        <v>595.89</v>
      </c>
      <c r="AG170" s="151">
        <f>+Z170+Z171</f>
        <v>1900.62</v>
      </c>
      <c r="AI170" s="15"/>
      <c r="AJ170" s="161">
        <v>844.99</v>
      </c>
      <c r="AL170" s="153">
        <f>AG170/AJ170</f>
        <v>2.249</v>
      </c>
    </row>
    <row r="171" spans="1:38" ht="12.75" customHeight="1">
      <c r="A171" s="103"/>
      <c r="B171" s="104"/>
      <c r="C171" s="219"/>
      <c r="D171" s="220"/>
      <c r="E171" s="220"/>
      <c r="F171" s="220"/>
      <c r="G171" s="221"/>
      <c r="H171" s="53" t="s">
        <v>10</v>
      </c>
      <c r="I171" s="124" t="s">
        <v>11</v>
      </c>
      <c r="J171" s="125"/>
      <c r="K171" s="206">
        <f>+K166</f>
        <v>2410.37</v>
      </c>
      <c r="L171" s="206"/>
      <c r="M171" s="206"/>
      <c r="N171" s="206"/>
      <c r="O171" s="207">
        <f>O170*O$23</f>
        <v>0.5413</v>
      </c>
      <c r="P171" s="207"/>
      <c r="Q171" s="207"/>
      <c r="R171" s="207"/>
      <c r="S171" s="207"/>
      <c r="T171" s="206">
        <f>K171*O171</f>
        <v>1304.73</v>
      </c>
      <c r="U171" s="206"/>
      <c r="V171" s="206"/>
      <c r="W171" s="206"/>
      <c r="X171" s="206"/>
      <c r="Y171" s="52">
        <v>0</v>
      </c>
      <c r="Z171" s="51">
        <f>+T171+Y171</f>
        <v>1304.73</v>
      </c>
      <c r="AG171" s="152"/>
      <c r="AI171" s="15"/>
      <c r="AJ171" s="162"/>
      <c r="AL171" s="154"/>
    </row>
    <row r="172" spans="1:38" ht="12.75" customHeight="1">
      <c r="A172" s="101" t="s">
        <v>7</v>
      </c>
      <c r="B172" s="102"/>
      <c r="C172" s="105" t="s">
        <v>66</v>
      </c>
      <c r="D172" s="217"/>
      <c r="E172" s="217"/>
      <c r="F172" s="217"/>
      <c r="G172" s="218"/>
      <c r="H172" s="53" t="s">
        <v>8</v>
      </c>
      <c r="I172" s="124" t="s">
        <v>9</v>
      </c>
      <c r="J172" s="125"/>
      <c r="K172" s="206">
        <f>+K167</f>
        <v>50.35</v>
      </c>
      <c r="L172" s="206"/>
      <c r="M172" s="206"/>
      <c r="N172" s="206"/>
      <c r="O172" s="206">
        <f>+O170</f>
        <v>7.89</v>
      </c>
      <c r="P172" s="206"/>
      <c r="Q172" s="206"/>
      <c r="R172" s="206"/>
      <c r="S172" s="206"/>
      <c r="T172" s="206">
        <f>K172*O172</f>
        <v>397.26</v>
      </c>
      <c r="U172" s="206"/>
      <c r="V172" s="206"/>
      <c r="W172" s="206"/>
      <c r="X172" s="206"/>
      <c r="Y172" s="50">
        <f>ROUND(T172*$AG$28,2)</f>
        <v>198.63</v>
      </c>
      <c r="Z172" s="51">
        <f>+T172+Y172</f>
        <v>595.89</v>
      </c>
      <c r="AG172" s="151">
        <f>+Z172+Z173</f>
        <v>1803.49</v>
      </c>
      <c r="AI172" s="15"/>
      <c r="AJ172" s="161">
        <v>844.99</v>
      </c>
      <c r="AL172" s="153">
        <f>AG172/AJ172</f>
        <v>2.134</v>
      </c>
    </row>
    <row r="173" spans="1:38" ht="12.75" customHeight="1">
      <c r="A173" s="103"/>
      <c r="B173" s="104"/>
      <c r="C173" s="219"/>
      <c r="D173" s="220"/>
      <c r="E173" s="220"/>
      <c r="F173" s="220"/>
      <c r="G173" s="221"/>
      <c r="H173" s="53" t="s">
        <v>10</v>
      </c>
      <c r="I173" s="124" t="s">
        <v>11</v>
      </c>
      <c r="J173" s="125"/>
      <c r="K173" s="206">
        <f>+K168</f>
        <v>2410.37</v>
      </c>
      <c r="L173" s="206"/>
      <c r="M173" s="206"/>
      <c r="N173" s="206"/>
      <c r="O173" s="207">
        <f>O172*O$25</f>
        <v>0.501</v>
      </c>
      <c r="P173" s="207"/>
      <c r="Q173" s="207"/>
      <c r="R173" s="207"/>
      <c r="S173" s="207"/>
      <c r="T173" s="206">
        <f>K173*O173</f>
        <v>1207.6</v>
      </c>
      <c r="U173" s="206"/>
      <c r="V173" s="206"/>
      <c r="W173" s="206"/>
      <c r="X173" s="206"/>
      <c r="Y173" s="52">
        <v>0</v>
      </c>
      <c r="Z173" s="51">
        <f>+T173+Y173</f>
        <v>1207.6</v>
      </c>
      <c r="AG173" s="152"/>
      <c r="AI173" s="15"/>
      <c r="AJ173" s="162"/>
      <c r="AL173" s="154"/>
    </row>
    <row r="174" spans="1:39" ht="25.5" customHeight="1">
      <c r="A174" s="115" t="s">
        <v>51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9"/>
      <c r="AG174" s="33"/>
      <c r="AL174" s="34" t="s">
        <v>78</v>
      </c>
      <c r="AM174" s="35" t="s">
        <v>79</v>
      </c>
    </row>
    <row r="175" spans="1:38" ht="12.75" customHeight="1">
      <c r="A175" s="101" t="s">
        <v>7</v>
      </c>
      <c r="B175" s="102"/>
      <c r="C175" s="105" t="s">
        <v>65</v>
      </c>
      <c r="D175" s="217"/>
      <c r="E175" s="217"/>
      <c r="F175" s="217"/>
      <c r="G175" s="218"/>
      <c r="H175" s="53" t="s">
        <v>8</v>
      </c>
      <c r="I175" s="124" t="s">
        <v>9</v>
      </c>
      <c r="J175" s="125"/>
      <c r="K175" s="206">
        <f>+K170</f>
        <v>50.35</v>
      </c>
      <c r="L175" s="206"/>
      <c r="M175" s="206"/>
      <c r="N175" s="206"/>
      <c r="O175" s="206">
        <f>+O105*3</f>
        <v>1.65</v>
      </c>
      <c r="P175" s="206"/>
      <c r="Q175" s="206"/>
      <c r="R175" s="206"/>
      <c r="S175" s="206"/>
      <c r="T175" s="206">
        <f>K175*O175</f>
        <v>83.08</v>
      </c>
      <c r="U175" s="206"/>
      <c r="V175" s="206"/>
      <c r="W175" s="206"/>
      <c r="X175" s="206"/>
      <c r="Y175" s="50">
        <f>ROUND(T175*$AG$28,2)</f>
        <v>41.54</v>
      </c>
      <c r="Z175" s="51">
        <f>+T175+Y175</f>
        <v>124.62</v>
      </c>
      <c r="AG175" s="151">
        <f>+Z175+Z176</f>
        <v>397.47</v>
      </c>
      <c r="AI175" s="15"/>
      <c r="AJ175" s="161">
        <v>844.99</v>
      </c>
      <c r="AL175" s="153">
        <f>AG175/AJ175</f>
        <v>0.47</v>
      </c>
    </row>
    <row r="176" spans="1:38" ht="12.75" customHeight="1">
      <c r="A176" s="103"/>
      <c r="B176" s="104"/>
      <c r="C176" s="219"/>
      <c r="D176" s="220"/>
      <c r="E176" s="220"/>
      <c r="F176" s="220"/>
      <c r="G176" s="221"/>
      <c r="H176" s="53" t="s">
        <v>10</v>
      </c>
      <c r="I176" s="124" t="s">
        <v>11</v>
      </c>
      <c r="J176" s="125"/>
      <c r="K176" s="206">
        <f>+K171</f>
        <v>2410.37</v>
      </c>
      <c r="L176" s="206"/>
      <c r="M176" s="206"/>
      <c r="N176" s="206"/>
      <c r="O176" s="207">
        <f>O175*O$23</f>
        <v>0.1132</v>
      </c>
      <c r="P176" s="207"/>
      <c r="Q176" s="207"/>
      <c r="R176" s="207"/>
      <c r="S176" s="207"/>
      <c r="T176" s="206">
        <f>K176*O176</f>
        <v>272.85</v>
      </c>
      <c r="U176" s="206"/>
      <c r="V176" s="206"/>
      <c r="W176" s="206"/>
      <c r="X176" s="206"/>
      <c r="Y176" s="52">
        <v>0</v>
      </c>
      <c r="Z176" s="51">
        <f>+T176+Y176</f>
        <v>272.85</v>
      </c>
      <c r="AG176" s="152"/>
      <c r="AI176" s="15"/>
      <c r="AJ176" s="162"/>
      <c r="AL176" s="154"/>
    </row>
    <row r="177" spans="1:38" ht="12.75" customHeight="1">
      <c r="A177" s="101" t="s">
        <v>7</v>
      </c>
      <c r="B177" s="102"/>
      <c r="C177" s="105" t="s">
        <v>66</v>
      </c>
      <c r="D177" s="217"/>
      <c r="E177" s="217"/>
      <c r="F177" s="217"/>
      <c r="G177" s="218"/>
      <c r="H177" s="53" t="s">
        <v>8</v>
      </c>
      <c r="I177" s="124" t="s">
        <v>9</v>
      </c>
      <c r="J177" s="125"/>
      <c r="K177" s="206">
        <f>+K172</f>
        <v>50.35</v>
      </c>
      <c r="L177" s="206"/>
      <c r="M177" s="206"/>
      <c r="N177" s="206"/>
      <c r="O177" s="206">
        <f>+O175</f>
        <v>1.65</v>
      </c>
      <c r="P177" s="206"/>
      <c r="Q177" s="206"/>
      <c r="R177" s="206"/>
      <c r="S177" s="206"/>
      <c r="T177" s="206">
        <f>K177*O177</f>
        <v>83.08</v>
      </c>
      <c r="U177" s="206"/>
      <c r="V177" s="206"/>
      <c r="W177" s="206"/>
      <c r="X177" s="206"/>
      <c r="Y177" s="50">
        <f>ROUND(T177*$AG$28,2)</f>
        <v>41.54</v>
      </c>
      <c r="Z177" s="51">
        <f>+T177+Y177</f>
        <v>124.62</v>
      </c>
      <c r="AG177" s="151">
        <f>+Z177+Z178</f>
        <v>377.23</v>
      </c>
      <c r="AI177" s="15"/>
      <c r="AJ177" s="161">
        <v>844.99</v>
      </c>
      <c r="AL177" s="153">
        <f>AG177/AJ177</f>
        <v>0.446</v>
      </c>
    </row>
    <row r="178" spans="1:38" ht="12.75" customHeight="1">
      <c r="A178" s="103"/>
      <c r="B178" s="104"/>
      <c r="C178" s="219"/>
      <c r="D178" s="220"/>
      <c r="E178" s="220"/>
      <c r="F178" s="220"/>
      <c r="G178" s="221"/>
      <c r="H178" s="53" t="s">
        <v>10</v>
      </c>
      <c r="I178" s="124" t="s">
        <v>11</v>
      </c>
      <c r="J178" s="125"/>
      <c r="K178" s="206">
        <f>+K173</f>
        <v>2410.37</v>
      </c>
      <c r="L178" s="206"/>
      <c r="M178" s="206"/>
      <c r="N178" s="206"/>
      <c r="O178" s="207">
        <f>O177*O$25</f>
        <v>0.1048</v>
      </c>
      <c r="P178" s="207"/>
      <c r="Q178" s="207"/>
      <c r="R178" s="207"/>
      <c r="S178" s="207"/>
      <c r="T178" s="206">
        <f>K178*O178</f>
        <v>252.61</v>
      </c>
      <c r="U178" s="206"/>
      <c r="V178" s="206"/>
      <c r="W178" s="206"/>
      <c r="X178" s="206"/>
      <c r="Y178" s="52">
        <v>0</v>
      </c>
      <c r="Z178" s="51">
        <f>+T178+Y178</f>
        <v>252.61</v>
      </c>
      <c r="AG178" s="152"/>
      <c r="AI178" s="15"/>
      <c r="AJ178" s="162"/>
      <c r="AL178" s="154"/>
    </row>
    <row r="179" spans="1:33" s="24" customFormat="1" ht="25.5" customHeight="1">
      <c r="A179" s="115" t="s">
        <v>52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</row>
    <row r="180" spans="1:38" ht="12.75" customHeight="1">
      <c r="A180" s="101" t="s">
        <v>7</v>
      </c>
      <c r="B180" s="102"/>
      <c r="C180" s="105" t="s">
        <v>65</v>
      </c>
      <c r="D180" s="217"/>
      <c r="E180" s="217"/>
      <c r="F180" s="217"/>
      <c r="G180" s="218"/>
      <c r="H180" s="53" t="s">
        <v>8</v>
      </c>
      <c r="I180" s="124" t="s">
        <v>9</v>
      </c>
      <c r="J180" s="125"/>
      <c r="K180" s="206">
        <f>+K175</f>
        <v>50.35</v>
      </c>
      <c r="L180" s="206"/>
      <c r="M180" s="206"/>
      <c r="N180" s="206"/>
      <c r="O180" s="206">
        <f>+O113*3</f>
        <v>5.73</v>
      </c>
      <c r="P180" s="206"/>
      <c r="Q180" s="206"/>
      <c r="R180" s="206"/>
      <c r="S180" s="206"/>
      <c r="T180" s="206">
        <f>K180*O180</f>
        <v>288.51</v>
      </c>
      <c r="U180" s="206"/>
      <c r="V180" s="206"/>
      <c r="W180" s="206"/>
      <c r="X180" s="206"/>
      <c r="Y180" s="50">
        <f>ROUND(T180*$AG$28,2)</f>
        <v>144.26</v>
      </c>
      <c r="Z180" s="51">
        <f>+T180+Y180</f>
        <v>432.77</v>
      </c>
      <c r="AG180" s="151">
        <f>+Z180+Z181</f>
        <v>1380.29</v>
      </c>
      <c r="AI180" s="15"/>
      <c r="AJ180" s="161">
        <v>844.99</v>
      </c>
      <c r="AL180" s="153">
        <f>AG180/AJ180</f>
        <v>1.633</v>
      </c>
    </row>
    <row r="181" spans="1:38" ht="12.75" customHeight="1">
      <c r="A181" s="103"/>
      <c r="B181" s="104"/>
      <c r="C181" s="219"/>
      <c r="D181" s="220"/>
      <c r="E181" s="220"/>
      <c r="F181" s="220"/>
      <c r="G181" s="221"/>
      <c r="H181" s="53" t="s">
        <v>10</v>
      </c>
      <c r="I181" s="124" t="s">
        <v>11</v>
      </c>
      <c r="J181" s="125"/>
      <c r="K181" s="206">
        <f>+K176</f>
        <v>2410.37</v>
      </c>
      <c r="L181" s="206"/>
      <c r="M181" s="206"/>
      <c r="N181" s="206"/>
      <c r="O181" s="207">
        <f>O180*O$23</f>
        <v>0.3931</v>
      </c>
      <c r="P181" s="207"/>
      <c r="Q181" s="207"/>
      <c r="R181" s="207"/>
      <c r="S181" s="207"/>
      <c r="T181" s="206">
        <f>K181*O181</f>
        <v>947.52</v>
      </c>
      <c r="U181" s="206"/>
      <c r="V181" s="206"/>
      <c r="W181" s="206"/>
      <c r="X181" s="206"/>
      <c r="Y181" s="52">
        <v>0</v>
      </c>
      <c r="Z181" s="51">
        <f>+T181+Y181</f>
        <v>947.52</v>
      </c>
      <c r="AG181" s="152"/>
      <c r="AI181" s="15"/>
      <c r="AJ181" s="162"/>
      <c r="AL181" s="154"/>
    </row>
    <row r="182" spans="1:38" ht="12.75" customHeight="1">
      <c r="A182" s="101" t="s">
        <v>7</v>
      </c>
      <c r="B182" s="102"/>
      <c r="C182" s="105" t="s">
        <v>66</v>
      </c>
      <c r="D182" s="217"/>
      <c r="E182" s="217"/>
      <c r="F182" s="217"/>
      <c r="G182" s="218"/>
      <c r="H182" s="53" t="s">
        <v>8</v>
      </c>
      <c r="I182" s="124" t="s">
        <v>9</v>
      </c>
      <c r="J182" s="125"/>
      <c r="K182" s="206">
        <f>+K177</f>
        <v>50.35</v>
      </c>
      <c r="L182" s="206"/>
      <c r="M182" s="206"/>
      <c r="N182" s="206"/>
      <c r="O182" s="206">
        <f>+O180</f>
        <v>5.73</v>
      </c>
      <c r="P182" s="206"/>
      <c r="Q182" s="206"/>
      <c r="R182" s="206"/>
      <c r="S182" s="206"/>
      <c r="T182" s="206">
        <f>K182*O182</f>
        <v>288.51</v>
      </c>
      <c r="U182" s="206"/>
      <c r="V182" s="206"/>
      <c r="W182" s="206"/>
      <c r="X182" s="206"/>
      <c r="Y182" s="50">
        <f>ROUND(T182*$AG$28,2)</f>
        <v>144.26</v>
      </c>
      <c r="Z182" s="51">
        <f>+T182+Y182</f>
        <v>432.77</v>
      </c>
      <c r="AG182" s="151">
        <f>+Z182+Z183</f>
        <v>1309.9</v>
      </c>
      <c r="AI182" s="15"/>
      <c r="AJ182" s="161">
        <v>844.99</v>
      </c>
      <c r="AL182" s="153">
        <f>AG182/AJ182</f>
        <v>1.55</v>
      </c>
    </row>
    <row r="183" spans="1:38" ht="12.75" customHeight="1">
      <c r="A183" s="103"/>
      <c r="B183" s="104"/>
      <c r="C183" s="219"/>
      <c r="D183" s="220"/>
      <c r="E183" s="220"/>
      <c r="F183" s="220"/>
      <c r="G183" s="221"/>
      <c r="H183" s="53" t="s">
        <v>10</v>
      </c>
      <c r="I183" s="124" t="s">
        <v>11</v>
      </c>
      <c r="J183" s="125"/>
      <c r="K183" s="206">
        <f>+K178</f>
        <v>2410.37</v>
      </c>
      <c r="L183" s="206"/>
      <c r="M183" s="206"/>
      <c r="N183" s="206"/>
      <c r="O183" s="207">
        <f>O182*O$25</f>
        <v>0.3639</v>
      </c>
      <c r="P183" s="207"/>
      <c r="Q183" s="207"/>
      <c r="R183" s="207"/>
      <c r="S183" s="207"/>
      <c r="T183" s="206">
        <f>K183*O183</f>
        <v>877.13</v>
      </c>
      <c r="U183" s="206"/>
      <c r="V183" s="206"/>
      <c r="W183" s="206"/>
      <c r="X183" s="206"/>
      <c r="Y183" s="52">
        <v>0</v>
      </c>
      <c r="Z183" s="51">
        <f>+T183+Y183</f>
        <v>877.13</v>
      </c>
      <c r="AG183" s="152"/>
      <c r="AI183" s="15"/>
      <c r="AJ183" s="162"/>
      <c r="AL183" s="154"/>
    </row>
    <row r="184" spans="1:38" ht="6" customHeight="1">
      <c r="A184" s="28"/>
      <c r="B184" s="28"/>
      <c r="C184" s="55"/>
      <c r="D184" s="55"/>
      <c r="E184" s="55"/>
      <c r="F184" s="55"/>
      <c r="G184" s="55"/>
      <c r="I184" s="14"/>
      <c r="J184" s="14"/>
      <c r="K184" s="69"/>
      <c r="L184" s="69"/>
      <c r="M184" s="69"/>
      <c r="N184" s="69"/>
      <c r="O184" s="70"/>
      <c r="P184" s="70"/>
      <c r="Q184" s="70"/>
      <c r="R184" s="70"/>
      <c r="S184" s="70"/>
      <c r="T184" s="69"/>
      <c r="U184" s="69"/>
      <c r="V184" s="69"/>
      <c r="W184" s="69"/>
      <c r="X184" s="69"/>
      <c r="AG184" s="56"/>
      <c r="AI184" s="15"/>
      <c r="AJ184" s="57"/>
      <c r="AL184" s="72"/>
    </row>
    <row r="185" spans="1:35" s="5" customFormat="1" ht="15">
      <c r="A185" s="129" t="s">
        <v>120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54"/>
      <c r="AG185" s="54"/>
      <c r="AH185"/>
      <c r="AI185" s="20"/>
    </row>
    <row r="186" spans="1:35" ht="12.75">
      <c r="A186" s="222" t="s">
        <v>113</v>
      </c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I186" s="15"/>
    </row>
    <row r="187" spans="1:33" s="24" customFormat="1" ht="29.25" customHeight="1">
      <c r="A187" s="115" t="s">
        <v>44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23"/>
      <c r="AG187" s="23"/>
    </row>
    <row r="188" spans="1:35" ht="51" customHeight="1">
      <c r="A188" s="119" t="s">
        <v>4</v>
      </c>
      <c r="B188" s="120"/>
      <c r="C188" s="121" t="s">
        <v>26</v>
      </c>
      <c r="D188" s="122"/>
      <c r="E188" s="122"/>
      <c r="F188" s="122"/>
      <c r="G188" s="122"/>
      <c r="H188" s="123"/>
      <c r="I188" s="209" t="s">
        <v>5</v>
      </c>
      <c r="J188" s="209"/>
      <c r="K188" s="209" t="s">
        <v>27</v>
      </c>
      <c r="L188" s="209"/>
      <c r="M188" s="209"/>
      <c r="N188" s="209"/>
      <c r="O188" s="209">
        <f>+O171</f>
        <v>0.5413</v>
      </c>
      <c r="P188" s="209"/>
      <c r="Q188" s="209"/>
      <c r="R188" s="209"/>
      <c r="S188" s="209"/>
      <c r="T188" s="209" t="s">
        <v>59</v>
      </c>
      <c r="U188" s="209"/>
      <c r="V188" s="209"/>
      <c r="W188" s="209"/>
      <c r="X188" s="209"/>
      <c r="Y188" s="49" t="s">
        <v>60</v>
      </c>
      <c r="Z188" s="49" t="s">
        <v>61</v>
      </c>
      <c r="AI188" s="15"/>
    </row>
    <row r="189" spans="1:38" ht="24" customHeight="1">
      <c r="A189" s="112">
        <v>1</v>
      </c>
      <c r="B189" s="114"/>
      <c r="C189" s="112">
        <v>2</v>
      </c>
      <c r="D189" s="113"/>
      <c r="E189" s="113"/>
      <c r="F189" s="113"/>
      <c r="G189" s="113"/>
      <c r="H189" s="114"/>
      <c r="I189" s="210">
        <v>3</v>
      </c>
      <c r="J189" s="210"/>
      <c r="K189" s="210">
        <v>4</v>
      </c>
      <c r="L189" s="210"/>
      <c r="M189" s="210"/>
      <c r="N189" s="210"/>
      <c r="O189" s="210">
        <v>5</v>
      </c>
      <c r="P189" s="210"/>
      <c r="Q189" s="210"/>
      <c r="R189" s="210"/>
      <c r="S189" s="210"/>
      <c r="T189" s="139" t="s">
        <v>62</v>
      </c>
      <c r="U189" s="141"/>
      <c r="V189" s="141"/>
      <c r="W189" s="141"/>
      <c r="X189" s="140"/>
      <c r="Y189" s="47" t="s">
        <v>67</v>
      </c>
      <c r="Z189" s="47" t="s">
        <v>64</v>
      </c>
      <c r="AI189" s="15"/>
      <c r="AJ189" s="14"/>
      <c r="AL189" s="14"/>
    </row>
    <row r="190" spans="1:38" ht="12.75" customHeight="1">
      <c r="A190" s="101" t="s">
        <v>7</v>
      </c>
      <c r="B190" s="102"/>
      <c r="C190" s="105" t="s">
        <v>65</v>
      </c>
      <c r="D190" s="217"/>
      <c r="E190" s="217"/>
      <c r="F190" s="217"/>
      <c r="G190" s="218"/>
      <c r="H190" s="53" t="s">
        <v>8</v>
      </c>
      <c r="I190" s="124" t="s">
        <v>9</v>
      </c>
      <c r="J190" s="125"/>
      <c r="K190" s="206">
        <f>+K157</f>
        <v>18.72</v>
      </c>
      <c r="L190" s="206"/>
      <c r="M190" s="206"/>
      <c r="N190" s="206"/>
      <c r="O190" s="206">
        <f>+O198</f>
        <v>12.96</v>
      </c>
      <c r="P190" s="206"/>
      <c r="Q190" s="206"/>
      <c r="R190" s="206"/>
      <c r="S190" s="206"/>
      <c r="T190" s="206">
        <f>ROUND(K190*O190,2)</f>
        <v>242.61</v>
      </c>
      <c r="U190" s="206"/>
      <c r="V190" s="206"/>
      <c r="W190" s="206"/>
      <c r="X190" s="206"/>
      <c r="Y190" s="50">
        <f>ROUND(T190*$AG$28,2)</f>
        <v>121.31</v>
      </c>
      <c r="Z190" s="51">
        <f>+T190+Y190</f>
        <v>363.92</v>
      </c>
      <c r="AG190" s="151">
        <f>+Z190+Z191</f>
        <v>2506.98</v>
      </c>
      <c r="AI190" s="15"/>
      <c r="AJ190" s="161">
        <v>810.49</v>
      </c>
      <c r="AL190" s="153">
        <f>AG190/AJ190</f>
        <v>3.093</v>
      </c>
    </row>
    <row r="191" spans="1:38" ht="12.75" customHeight="1">
      <c r="A191" s="103"/>
      <c r="B191" s="104"/>
      <c r="C191" s="219"/>
      <c r="D191" s="220"/>
      <c r="E191" s="220"/>
      <c r="F191" s="220"/>
      <c r="G191" s="221"/>
      <c r="H191" s="53" t="s">
        <v>10</v>
      </c>
      <c r="I191" s="124" t="s">
        <v>11</v>
      </c>
      <c r="J191" s="125"/>
      <c r="K191" s="206">
        <f>+K158</f>
        <v>2410.37</v>
      </c>
      <c r="L191" s="206"/>
      <c r="M191" s="206"/>
      <c r="N191" s="206"/>
      <c r="O191" s="207">
        <f>+O199</f>
        <v>0.8891</v>
      </c>
      <c r="P191" s="207"/>
      <c r="Q191" s="207"/>
      <c r="R191" s="207"/>
      <c r="S191" s="207"/>
      <c r="T191" s="206">
        <f>K191*O191</f>
        <v>2143.06</v>
      </c>
      <c r="U191" s="206"/>
      <c r="V191" s="206"/>
      <c r="W191" s="206"/>
      <c r="X191" s="206"/>
      <c r="Y191" s="52">
        <v>0</v>
      </c>
      <c r="Z191" s="51">
        <f>+T191+Y191</f>
        <v>2143.06</v>
      </c>
      <c r="AG191" s="152"/>
      <c r="AI191" s="15"/>
      <c r="AJ191" s="162"/>
      <c r="AL191" s="154"/>
    </row>
    <row r="192" spans="1:38" ht="12.75" customHeight="1">
      <c r="A192" s="101" t="s">
        <v>7</v>
      </c>
      <c r="B192" s="102"/>
      <c r="C192" s="105" t="s">
        <v>66</v>
      </c>
      <c r="D192" s="217"/>
      <c r="E192" s="217"/>
      <c r="F192" s="217"/>
      <c r="G192" s="218"/>
      <c r="H192" s="53" t="s">
        <v>8</v>
      </c>
      <c r="I192" s="124" t="s">
        <v>9</v>
      </c>
      <c r="J192" s="125"/>
      <c r="K192" s="206">
        <f>+K159</f>
        <v>18.72</v>
      </c>
      <c r="L192" s="206"/>
      <c r="M192" s="206"/>
      <c r="N192" s="206"/>
      <c r="O192" s="206">
        <f>+O200</f>
        <v>12.96</v>
      </c>
      <c r="P192" s="206"/>
      <c r="Q192" s="206"/>
      <c r="R192" s="206"/>
      <c r="S192" s="206"/>
      <c r="T192" s="206">
        <f>ROUND(K192*O192,2)</f>
        <v>242.61</v>
      </c>
      <c r="U192" s="206"/>
      <c r="V192" s="206"/>
      <c r="W192" s="206"/>
      <c r="X192" s="206"/>
      <c r="Y192" s="50">
        <f>ROUND(T192*$AG$28,2)</f>
        <v>121.31</v>
      </c>
      <c r="Z192" s="51">
        <f>+T192+Y192</f>
        <v>363.92</v>
      </c>
      <c r="AG192" s="151">
        <f>+Z192+Z193</f>
        <v>2347.65</v>
      </c>
      <c r="AI192" s="15"/>
      <c r="AJ192" s="161">
        <v>810.49</v>
      </c>
      <c r="AL192" s="153">
        <f>AG192/AJ192</f>
        <v>2.897</v>
      </c>
    </row>
    <row r="193" spans="1:38" ht="12.75" customHeight="1">
      <c r="A193" s="103"/>
      <c r="B193" s="104"/>
      <c r="C193" s="219"/>
      <c r="D193" s="220"/>
      <c r="E193" s="220"/>
      <c r="F193" s="220"/>
      <c r="G193" s="221"/>
      <c r="H193" s="53" t="s">
        <v>10</v>
      </c>
      <c r="I193" s="124" t="s">
        <v>11</v>
      </c>
      <c r="J193" s="125"/>
      <c r="K193" s="206">
        <f>+K160</f>
        <v>2410.37</v>
      </c>
      <c r="L193" s="206"/>
      <c r="M193" s="206"/>
      <c r="N193" s="206"/>
      <c r="O193" s="207">
        <f>+O201</f>
        <v>0.823</v>
      </c>
      <c r="P193" s="207"/>
      <c r="Q193" s="207"/>
      <c r="R193" s="207"/>
      <c r="S193" s="207"/>
      <c r="T193" s="206">
        <f>K193*O193</f>
        <v>1983.73</v>
      </c>
      <c r="U193" s="206"/>
      <c r="V193" s="206"/>
      <c r="W193" s="206"/>
      <c r="X193" s="206"/>
      <c r="Y193" s="52">
        <v>0</v>
      </c>
      <c r="Z193" s="51">
        <f>+T193+Y193</f>
        <v>1983.73</v>
      </c>
      <c r="AG193" s="152"/>
      <c r="AI193" s="15"/>
      <c r="AJ193" s="162"/>
      <c r="AL193" s="154"/>
    </row>
    <row r="194" spans="1:35" ht="12" customHeight="1">
      <c r="A194" s="222" t="s">
        <v>114</v>
      </c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I194" s="15"/>
    </row>
    <row r="195" spans="1:33" s="24" customFormat="1" ht="36.75" customHeight="1">
      <c r="A195" s="115" t="s">
        <v>44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23"/>
      <c r="AG195" s="23"/>
    </row>
    <row r="196" spans="1:35" ht="51" customHeight="1">
      <c r="A196" s="119" t="s">
        <v>4</v>
      </c>
      <c r="B196" s="120"/>
      <c r="C196" s="121" t="s">
        <v>26</v>
      </c>
      <c r="D196" s="122"/>
      <c r="E196" s="122"/>
      <c r="F196" s="122"/>
      <c r="G196" s="122"/>
      <c r="H196" s="123"/>
      <c r="I196" s="209" t="s">
        <v>5</v>
      </c>
      <c r="J196" s="209"/>
      <c r="K196" s="209" t="s">
        <v>27</v>
      </c>
      <c r="L196" s="209"/>
      <c r="M196" s="209"/>
      <c r="N196" s="209"/>
      <c r="O196" s="209" t="str">
        <f>+O163</f>
        <v>Объем теплоносителя, Гкал на нагрев, (м3, Гкал)</v>
      </c>
      <c r="P196" s="209"/>
      <c r="Q196" s="209"/>
      <c r="R196" s="209"/>
      <c r="S196" s="209"/>
      <c r="T196" s="209" t="s">
        <v>6</v>
      </c>
      <c r="U196" s="209"/>
      <c r="V196" s="209"/>
      <c r="W196" s="209"/>
      <c r="X196" s="209"/>
      <c r="Y196" s="49" t="s">
        <v>60</v>
      </c>
      <c r="Z196" s="49" t="s">
        <v>61</v>
      </c>
      <c r="AI196" s="15"/>
    </row>
    <row r="197" spans="1:38" ht="18" customHeight="1">
      <c r="A197" s="112">
        <v>1</v>
      </c>
      <c r="B197" s="114"/>
      <c r="C197" s="112">
        <v>2</v>
      </c>
      <c r="D197" s="113"/>
      <c r="E197" s="113"/>
      <c r="F197" s="113"/>
      <c r="G197" s="113"/>
      <c r="H197" s="114"/>
      <c r="I197" s="210">
        <v>3</v>
      </c>
      <c r="J197" s="210"/>
      <c r="K197" s="210">
        <v>4</v>
      </c>
      <c r="L197" s="210"/>
      <c r="M197" s="210"/>
      <c r="N197" s="210"/>
      <c r="O197" s="210">
        <v>5</v>
      </c>
      <c r="P197" s="210"/>
      <c r="Q197" s="210"/>
      <c r="R197" s="210"/>
      <c r="S197" s="210"/>
      <c r="T197" s="139" t="s">
        <v>62</v>
      </c>
      <c r="U197" s="141"/>
      <c r="V197" s="141"/>
      <c r="W197" s="141"/>
      <c r="X197" s="140"/>
      <c r="Y197" s="47" t="s">
        <v>67</v>
      </c>
      <c r="Z197" s="47" t="s">
        <v>64</v>
      </c>
      <c r="AI197" s="15"/>
      <c r="AJ197" s="14"/>
      <c r="AL197" s="14"/>
    </row>
    <row r="198" spans="1:38" ht="12.75" customHeight="1">
      <c r="A198" s="101" t="s">
        <v>7</v>
      </c>
      <c r="B198" s="102"/>
      <c r="C198" s="105" t="s">
        <v>65</v>
      </c>
      <c r="D198" s="217"/>
      <c r="E198" s="217"/>
      <c r="F198" s="217"/>
      <c r="G198" s="218"/>
      <c r="H198" s="53" t="s">
        <v>8</v>
      </c>
      <c r="I198" s="124" t="s">
        <v>9</v>
      </c>
      <c r="J198" s="125"/>
      <c r="K198" s="206">
        <f>K175</f>
        <v>50.35</v>
      </c>
      <c r="L198" s="206"/>
      <c r="M198" s="206"/>
      <c r="N198" s="206"/>
      <c r="O198" s="206">
        <f>+O49*4</f>
        <v>12.96</v>
      </c>
      <c r="P198" s="206"/>
      <c r="Q198" s="206"/>
      <c r="R198" s="206"/>
      <c r="S198" s="206"/>
      <c r="T198" s="206">
        <f>K198*O198</f>
        <v>652.54</v>
      </c>
      <c r="U198" s="206"/>
      <c r="V198" s="206"/>
      <c r="W198" s="206"/>
      <c r="X198" s="206"/>
      <c r="Y198" s="50">
        <f>ROUND(T198*$AG$28,2)</f>
        <v>326.27</v>
      </c>
      <c r="Z198" s="51">
        <f>+T198+Y198</f>
        <v>978.81</v>
      </c>
      <c r="AG198" s="151">
        <f>+Z198+Z199</f>
        <v>3121.87</v>
      </c>
      <c r="AI198" s="15"/>
      <c r="AJ198" s="161">
        <v>844.99</v>
      </c>
      <c r="AL198" s="153">
        <f>AG198/AJ198</f>
        <v>3.695</v>
      </c>
    </row>
    <row r="199" spans="1:38" ht="12.75" customHeight="1">
      <c r="A199" s="103"/>
      <c r="B199" s="104"/>
      <c r="C199" s="219"/>
      <c r="D199" s="220"/>
      <c r="E199" s="220"/>
      <c r="F199" s="220"/>
      <c r="G199" s="221"/>
      <c r="H199" s="53" t="s">
        <v>10</v>
      </c>
      <c r="I199" s="124" t="s">
        <v>11</v>
      </c>
      <c r="J199" s="125"/>
      <c r="K199" s="206">
        <f>K176</f>
        <v>2410.37</v>
      </c>
      <c r="L199" s="206"/>
      <c r="M199" s="206"/>
      <c r="N199" s="206"/>
      <c r="O199" s="207">
        <f>O198*O$23</f>
        <v>0.8891</v>
      </c>
      <c r="P199" s="207"/>
      <c r="Q199" s="207"/>
      <c r="R199" s="207"/>
      <c r="S199" s="207"/>
      <c r="T199" s="206">
        <f>K199*O199</f>
        <v>2143.06</v>
      </c>
      <c r="U199" s="206"/>
      <c r="V199" s="206"/>
      <c r="W199" s="206"/>
      <c r="X199" s="206"/>
      <c r="Y199" s="52">
        <v>0</v>
      </c>
      <c r="Z199" s="51">
        <f>+T199+Y199</f>
        <v>2143.06</v>
      </c>
      <c r="AG199" s="152"/>
      <c r="AI199" s="15"/>
      <c r="AJ199" s="162"/>
      <c r="AL199" s="154"/>
    </row>
    <row r="200" spans="1:38" ht="12.75" customHeight="1">
      <c r="A200" s="101" t="s">
        <v>7</v>
      </c>
      <c r="B200" s="102"/>
      <c r="C200" s="105" t="s">
        <v>66</v>
      </c>
      <c r="D200" s="217"/>
      <c r="E200" s="217"/>
      <c r="F200" s="217"/>
      <c r="G200" s="218"/>
      <c r="H200" s="53" t="s">
        <v>8</v>
      </c>
      <c r="I200" s="124" t="s">
        <v>9</v>
      </c>
      <c r="J200" s="125"/>
      <c r="K200" s="206">
        <f>K177</f>
        <v>50.35</v>
      </c>
      <c r="L200" s="206"/>
      <c r="M200" s="206"/>
      <c r="N200" s="206"/>
      <c r="O200" s="206">
        <f>+O198</f>
        <v>12.96</v>
      </c>
      <c r="P200" s="206"/>
      <c r="Q200" s="206"/>
      <c r="R200" s="206"/>
      <c r="S200" s="206"/>
      <c r="T200" s="206">
        <f>K200*O200</f>
        <v>652.54</v>
      </c>
      <c r="U200" s="206"/>
      <c r="V200" s="206"/>
      <c r="W200" s="206"/>
      <c r="X200" s="206"/>
      <c r="Y200" s="50">
        <f>ROUND(T200*$AG$28,2)</f>
        <v>326.27</v>
      </c>
      <c r="Z200" s="51">
        <f>+T200+Y200</f>
        <v>978.81</v>
      </c>
      <c r="AG200" s="151">
        <f>+Z200+Z201</f>
        <v>2962.54</v>
      </c>
      <c r="AI200" s="15"/>
      <c r="AJ200" s="161">
        <v>844.99</v>
      </c>
      <c r="AL200" s="153">
        <f>AG200/AJ200</f>
        <v>3.506</v>
      </c>
    </row>
    <row r="201" spans="1:38" ht="12.75" customHeight="1">
      <c r="A201" s="103"/>
      <c r="B201" s="104"/>
      <c r="C201" s="219"/>
      <c r="D201" s="220"/>
      <c r="E201" s="220"/>
      <c r="F201" s="220"/>
      <c r="G201" s="221"/>
      <c r="H201" s="53" t="s">
        <v>10</v>
      </c>
      <c r="I201" s="124" t="s">
        <v>11</v>
      </c>
      <c r="J201" s="125"/>
      <c r="K201" s="206">
        <f>K178</f>
        <v>2410.37</v>
      </c>
      <c r="L201" s="206"/>
      <c r="M201" s="206"/>
      <c r="N201" s="206"/>
      <c r="O201" s="207">
        <f>O200*O$25</f>
        <v>0.823</v>
      </c>
      <c r="P201" s="207"/>
      <c r="Q201" s="207"/>
      <c r="R201" s="207"/>
      <c r="S201" s="207"/>
      <c r="T201" s="206">
        <f>K201*O201</f>
        <v>1983.73</v>
      </c>
      <c r="U201" s="206"/>
      <c r="V201" s="206"/>
      <c r="W201" s="206"/>
      <c r="X201" s="206"/>
      <c r="Y201" s="52">
        <v>0</v>
      </c>
      <c r="Z201" s="51">
        <f>+T201+Y201</f>
        <v>1983.73</v>
      </c>
      <c r="AG201" s="152"/>
      <c r="AI201" s="15"/>
      <c r="AJ201" s="162"/>
      <c r="AL201" s="154"/>
    </row>
    <row r="202" spans="1:33" s="24" customFormat="1" ht="30" customHeight="1">
      <c r="A202" s="115" t="s">
        <v>46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</row>
    <row r="203" spans="1:38" ht="12.75" customHeight="1">
      <c r="A203" s="101" t="s">
        <v>7</v>
      </c>
      <c r="B203" s="102"/>
      <c r="C203" s="105" t="s">
        <v>65</v>
      </c>
      <c r="D203" s="217"/>
      <c r="E203" s="217"/>
      <c r="F203" s="217"/>
      <c r="G203" s="218"/>
      <c r="H203" s="53" t="s">
        <v>8</v>
      </c>
      <c r="I203" s="124" t="s">
        <v>9</v>
      </c>
      <c r="J203" s="125"/>
      <c r="K203" s="206">
        <f>+K198</f>
        <v>50.35</v>
      </c>
      <c r="L203" s="206"/>
      <c r="M203" s="206"/>
      <c r="N203" s="206"/>
      <c r="O203" s="206">
        <f>+O65*4</f>
        <v>10.52</v>
      </c>
      <c r="P203" s="206"/>
      <c r="Q203" s="206"/>
      <c r="R203" s="206"/>
      <c r="S203" s="206"/>
      <c r="T203" s="206">
        <f>K203*O203</f>
        <v>529.68</v>
      </c>
      <c r="U203" s="206"/>
      <c r="V203" s="206"/>
      <c r="W203" s="206"/>
      <c r="X203" s="206"/>
      <c r="Y203" s="50">
        <f>ROUND(T203*$AG$28,2)</f>
        <v>264.84</v>
      </c>
      <c r="Z203" s="51">
        <f>+T203+Y203</f>
        <v>794.52</v>
      </c>
      <c r="AG203" s="151">
        <f>+Z203+Z204</f>
        <v>2534.08</v>
      </c>
      <c r="AI203" s="15"/>
      <c r="AJ203" s="161">
        <v>844.99</v>
      </c>
      <c r="AL203" s="153">
        <f>AG203/AJ203</f>
        <v>2.999</v>
      </c>
    </row>
    <row r="204" spans="1:38" ht="12.75" customHeight="1">
      <c r="A204" s="103"/>
      <c r="B204" s="104"/>
      <c r="C204" s="219"/>
      <c r="D204" s="220"/>
      <c r="E204" s="220"/>
      <c r="F204" s="220"/>
      <c r="G204" s="221"/>
      <c r="H204" s="53" t="s">
        <v>10</v>
      </c>
      <c r="I204" s="124" t="s">
        <v>11</v>
      </c>
      <c r="J204" s="125"/>
      <c r="K204" s="206">
        <f>+K199</f>
        <v>2410.37</v>
      </c>
      <c r="L204" s="206"/>
      <c r="M204" s="206"/>
      <c r="N204" s="206"/>
      <c r="O204" s="207">
        <f>O203*O$23</f>
        <v>0.7217</v>
      </c>
      <c r="P204" s="207"/>
      <c r="Q204" s="207"/>
      <c r="R204" s="207"/>
      <c r="S204" s="207"/>
      <c r="T204" s="206">
        <f>K204*O204</f>
        <v>1739.56</v>
      </c>
      <c r="U204" s="206"/>
      <c r="V204" s="206"/>
      <c r="W204" s="206"/>
      <c r="X204" s="206"/>
      <c r="Y204" s="52">
        <v>0</v>
      </c>
      <c r="Z204" s="51">
        <f>+T204+Y204</f>
        <v>1739.56</v>
      </c>
      <c r="AG204" s="152"/>
      <c r="AI204" s="15"/>
      <c r="AJ204" s="162"/>
      <c r="AL204" s="154"/>
    </row>
    <row r="205" spans="1:38" ht="12.75" customHeight="1">
      <c r="A205" s="101" t="s">
        <v>7</v>
      </c>
      <c r="B205" s="102"/>
      <c r="C205" s="105" t="s">
        <v>66</v>
      </c>
      <c r="D205" s="217"/>
      <c r="E205" s="217"/>
      <c r="F205" s="217"/>
      <c r="G205" s="218"/>
      <c r="H205" s="53" t="s">
        <v>8</v>
      </c>
      <c r="I205" s="124" t="s">
        <v>9</v>
      </c>
      <c r="J205" s="125"/>
      <c r="K205" s="206">
        <f>+K200</f>
        <v>50.35</v>
      </c>
      <c r="L205" s="206"/>
      <c r="M205" s="206"/>
      <c r="N205" s="206"/>
      <c r="O205" s="206">
        <f>+O203</f>
        <v>10.52</v>
      </c>
      <c r="P205" s="206"/>
      <c r="Q205" s="206"/>
      <c r="R205" s="206"/>
      <c r="S205" s="206"/>
      <c r="T205" s="206">
        <f>K205*O205</f>
        <v>529.68</v>
      </c>
      <c r="U205" s="206"/>
      <c r="V205" s="206"/>
      <c r="W205" s="206"/>
      <c r="X205" s="206"/>
      <c r="Y205" s="50">
        <f>ROUND(T205*$AG$28,2)</f>
        <v>264.84</v>
      </c>
      <c r="Z205" s="51">
        <f>+T205+Y205</f>
        <v>794.52</v>
      </c>
      <c r="AG205" s="151">
        <f>+Z205+Z206</f>
        <v>2404.65</v>
      </c>
      <c r="AI205" s="15"/>
      <c r="AJ205" s="161">
        <v>844.99</v>
      </c>
      <c r="AL205" s="153">
        <f>AG205/AJ205</f>
        <v>2.846</v>
      </c>
    </row>
    <row r="206" spans="1:38" ht="12.75" customHeight="1">
      <c r="A206" s="103"/>
      <c r="B206" s="104"/>
      <c r="C206" s="219"/>
      <c r="D206" s="220"/>
      <c r="E206" s="220"/>
      <c r="F206" s="220"/>
      <c r="G206" s="221"/>
      <c r="H206" s="53" t="s">
        <v>10</v>
      </c>
      <c r="I206" s="124" t="s">
        <v>11</v>
      </c>
      <c r="J206" s="125"/>
      <c r="K206" s="206">
        <f>+K201</f>
        <v>2410.37</v>
      </c>
      <c r="L206" s="206"/>
      <c r="M206" s="206"/>
      <c r="N206" s="206"/>
      <c r="O206" s="207">
        <f>O205*O$25</f>
        <v>0.668</v>
      </c>
      <c r="P206" s="207"/>
      <c r="Q206" s="207"/>
      <c r="R206" s="207"/>
      <c r="S206" s="207"/>
      <c r="T206" s="206">
        <f>K206*O206</f>
        <v>1610.13</v>
      </c>
      <c r="U206" s="206"/>
      <c r="V206" s="206"/>
      <c r="W206" s="206"/>
      <c r="X206" s="206"/>
      <c r="Y206" s="52">
        <v>0</v>
      </c>
      <c r="Z206" s="51">
        <f>+T206+Y206</f>
        <v>1610.13</v>
      </c>
      <c r="AG206" s="152"/>
      <c r="AI206" s="15"/>
      <c r="AJ206" s="162"/>
      <c r="AL206" s="154"/>
    </row>
    <row r="207" spans="1:39" ht="25.5" customHeight="1">
      <c r="A207" s="115" t="s">
        <v>51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9"/>
      <c r="AG207" s="33"/>
      <c r="AL207" s="34" t="s">
        <v>78</v>
      </c>
      <c r="AM207" s="35" t="s">
        <v>79</v>
      </c>
    </row>
    <row r="208" spans="1:38" ht="12.75" customHeight="1">
      <c r="A208" s="101" t="s">
        <v>7</v>
      </c>
      <c r="B208" s="102"/>
      <c r="C208" s="105" t="s">
        <v>65</v>
      </c>
      <c r="D208" s="217"/>
      <c r="E208" s="217"/>
      <c r="F208" s="217"/>
      <c r="G208" s="218"/>
      <c r="H208" s="53" t="s">
        <v>8</v>
      </c>
      <c r="I208" s="124" t="s">
        <v>9</v>
      </c>
      <c r="J208" s="125"/>
      <c r="K208" s="206">
        <f>+K203</f>
        <v>50.35</v>
      </c>
      <c r="L208" s="206"/>
      <c r="M208" s="206"/>
      <c r="N208" s="206"/>
      <c r="O208" s="206">
        <f>+O105*4</f>
        <v>2.2</v>
      </c>
      <c r="P208" s="206"/>
      <c r="Q208" s="206"/>
      <c r="R208" s="206"/>
      <c r="S208" s="206"/>
      <c r="T208" s="206">
        <f>K208*O208</f>
        <v>110.77</v>
      </c>
      <c r="U208" s="206"/>
      <c r="V208" s="206"/>
      <c r="W208" s="206"/>
      <c r="X208" s="206"/>
      <c r="Y208" s="50">
        <f>ROUND(T208*$AG$28,2)</f>
        <v>55.39</v>
      </c>
      <c r="Z208" s="51">
        <f>+T208+Y208</f>
        <v>166.16</v>
      </c>
      <c r="AG208" s="151">
        <f>+Z208+Z209</f>
        <v>529.88</v>
      </c>
      <c r="AI208" s="15"/>
      <c r="AJ208" s="161">
        <v>844.99</v>
      </c>
      <c r="AL208" s="153">
        <f>AG208/AJ208</f>
        <v>0.627</v>
      </c>
    </row>
    <row r="209" spans="1:38" ht="12.75" customHeight="1">
      <c r="A209" s="103"/>
      <c r="B209" s="104"/>
      <c r="C209" s="219"/>
      <c r="D209" s="220"/>
      <c r="E209" s="220"/>
      <c r="F209" s="220"/>
      <c r="G209" s="221"/>
      <c r="H209" s="53" t="s">
        <v>10</v>
      </c>
      <c r="I209" s="124" t="s">
        <v>11</v>
      </c>
      <c r="J209" s="125"/>
      <c r="K209" s="206">
        <f>+K204</f>
        <v>2410.37</v>
      </c>
      <c r="L209" s="206"/>
      <c r="M209" s="206"/>
      <c r="N209" s="206"/>
      <c r="O209" s="207">
        <f>O208*O$23</f>
        <v>0.1509</v>
      </c>
      <c r="P209" s="207"/>
      <c r="Q209" s="207"/>
      <c r="R209" s="207"/>
      <c r="S209" s="207"/>
      <c r="T209" s="206">
        <f>K209*O209</f>
        <v>363.72</v>
      </c>
      <c r="U209" s="206"/>
      <c r="V209" s="206"/>
      <c r="W209" s="206"/>
      <c r="X209" s="206"/>
      <c r="Y209" s="52">
        <v>0</v>
      </c>
      <c r="Z209" s="51">
        <f>+T209+Y209</f>
        <v>363.72</v>
      </c>
      <c r="AG209" s="152"/>
      <c r="AI209" s="15"/>
      <c r="AJ209" s="162"/>
      <c r="AL209" s="154"/>
    </row>
    <row r="210" spans="1:38" ht="12.75" customHeight="1">
      <c r="A210" s="101" t="s">
        <v>7</v>
      </c>
      <c r="B210" s="102"/>
      <c r="C210" s="105" t="s">
        <v>66</v>
      </c>
      <c r="D210" s="217"/>
      <c r="E210" s="217"/>
      <c r="F210" s="217"/>
      <c r="G210" s="218"/>
      <c r="H210" s="53" t="s">
        <v>8</v>
      </c>
      <c r="I210" s="124" t="s">
        <v>9</v>
      </c>
      <c r="J210" s="125"/>
      <c r="K210" s="206">
        <f>+K205</f>
        <v>50.35</v>
      </c>
      <c r="L210" s="206"/>
      <c r="M210" s="206"/>
      <c r="N210" s="206"/>
      <c r="O210" s="206">
        <f>+O208</f>
        <v>2.2</v>
      </c>
      <c r="P210" s="206"/>
      <c r="Q210" s="206"/>
      <c r="R210" s="206"/>
      <c r="S210" s="206"/>
      <c r="T210" s="206">
        <f>K210*O210</f>
        <v>110.77</v>
      </c>
      <c r="U210" s="206"/>
      <c r="V210" s="206"/>
      <c r="W210" s="206"/>
      <c r="X210" s="206"/>
      <c r="Y210" s="50">
        <f>ROUND(T210*$AG$28,2)</f>
        <v>55.39</v>
      </c>
      <c r="Z210" s="51">
        <f>+T210+Y210</f>
        <v>166.16</v>
      </c>
      <c r="AG210" s="151">
        <f>+Z210+Z211</f>
        <v>502.89</v>
      </c>
      <c r="AI210" s="15"/>
      <c r="AJ210" s="161">
        <v>844.99</v>
      </c>
      <c r="AL210" s="153">
        <f>AG210/AJ210</f>
        <v>0.595</v>
      </c>
    </row>
    <row r="211" spans="1:38" ht="12.75" customHeight="1">
      <c r="A211" s="103"/>
      <c r="B211" s="104"/>
      <c r="C211" s="219"/>
      <c r="D211" s="220"/>
      <c r="E211" s="220"/>
      <c r="F211" s="220"/>
      <c r="G211" s="221"/>
      <c r="H211" s="53" t="s">
        <v>10</v>
      </c>
      <c r="I211" s="124" t="s">
        <v>11</v>
      </c>
      <c r="J211" s="125"/>
      <c r="K211" s="206">
        <f>+K206</f>
        <v>2410.37</v>
      </c>
      <c r="L211" s="206"/>
      <c r="M211" s="206"/>
      <c r="N211" s="206"/>
      <c r="O211" s="207">
        <f>O210*O$25</f>
        <v>0.1397</v>
      </c>
      <c r="P211" s="207"/>
      <c r="Q211" s="207"/>
      <c r="R211" s="207"/>
      <c r="S211" s="207"/>
      <c r="T211" s="206">
        <f>K211*O211</f>
        <v>336.73</v>
      </c>
      <c r="U211" s="206"/>
      <c r="V211" s="206"/>
      <c r="W211" s="206"/>
      <c r="X211" s="206"/>
      <c r="Y211" s="52">
        <v>0</v>
      </c>
      <c r="Z211" s="51">
        <f>+T211+Y211</f>
        <v>336.73</v>
      </c>
      <c r="AG211" s="152"/>
      <c r="AI211" s="15"/>
      <c r="AJ211" s="162"/>
      <c r="AL211" s="154"/>
    </row>
    <row r="212" spans="1:33" s="24" customFormat="1" ht="25.5" customHeight="1">
      <c r="A212" s="115" t="s">
        <v>52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</row>
    <row r="213" spans="1:38" ht="12.75" customHeight="1">
      <c r="A213" s="101" t="s">
        <v>7</v>
      </c>
      <c r="B213" s="102"/>
      <c r="C213" s="105" t="s">
        <v>65</v>
      </c>
      <c r="D213" s="217"/>
      <c r="E213" s="217"/>
      <c r="F213" s="217"/>
      <c r="G213" s="218"/>
      <c r="H213" s="53" t="s">
        <v>8</v>
      </c>
      <c r="I213" s="124" t="s">
        <v>9</v>
      </c>
      <c r="J213" s="125"/>
      <c r="K213" s="206">
        <f>+K208</f>
        <v>50.35</v>
      </c>
      <c r="L213" s="206"/>
      <c r="M213" s="206"/>
      <c r="N213" s="206"/>
      <c r="O213" s="206">
        <f>+O113*4</f>
        <v>7.64</v>
      </c>
      <c r="P213" s="206"/>
      <c r="Q213" s="206"/>
      <c r="R213" s="206"/>
      <c r="S213" s="206"/>
      <c r="T213" s="206">
        <f>K213*O213</f>
        <v>384.67</v>
      </c>
      <c r="U213" s="206"/>
      <c r="V213" s="206"/>
      <c r="W213" s="206"/>
      <c r="X213" s="206"/>
      <c r="Y213" s="50">
        <f>ROUND(T213*$AG$28,2)</f>
        <v>192.34</v>
      </c>
      <c r="Z213" s="51">
        <f>+T213+Y213</f>
        <v>577.01</v>
      </c>
      <c r="AG213" s="151">
        <f>+Z213+Z214</f>
        <v>1840.28</v>
      </c>
      <c r="AI213" s="15"/>
      <c r="AJ213" s="161">
        <v>844.99</v>
      </c>
      <c r="AL213" s="153">
        <f>AG213/AJ213</f>
        <v>2.178</v>
      </c>
    </row>
    <row r="214" spans="1:38" ht="12.75" customHeight="1">
      <c r="A214" s="103"/>
      <c r="B214" s="104"/>
      <c r="C214" s="219"/>
      <c r="D214" s="220"/>
      <c r="E214" s="220"/>
      <c r="F214" s="220"/>
      <c r="G214" s="221"/>
      <c r="H214" s="53" t="s">
        <v>10</v>
      </c>
      <c r="I214" s="124" t="s">
        <v>11</v>
      </c>
      <c r="J214" s="125"/>
      <c r="K214" s="206">
        <f>+K209</f>
        <v>2410.37</v>
      </c>
      <c r="L214" s="206"/>
      <c r="M214" s="206"/>
      <c r="N214" s="206"/>
      <c r="O214" s="207">
        <f>O213*O$23</f>
        <v>0.5241</v>
      </c>
      <c r="P214" s="207"/>
      <c r="Q214" s="207"/>
      <c r="R214" s="207"/>
      <c r="S214" s="207"/>
      <c r="T214" s="206">
        <f>K214*O214</f>
        <v>1263.27</v>
      </c>
      <c r="U214" s="206"/>
      <c r="V214" s="206"/>
      <c r="W214" s="206"/>
      <c r="X214" s="206"/>
      <c r="Y214" s="52">
        <v>0</v>
      </c>
      <c r="Z214" s="51">
        <f>+T214+Y214</f>
        <v>1263.27</v>
      </c>
      <c r="AG214" s="152"/>
      <c r="AI214" s="15"/>
      <c r="AJ214" s="162"/>
      <c r="AL214" s="154"/>
    </row>
    <row r="215" spans="1:38" ht="12.75" customHeight="1">
      <c r="A215" s="101" t="s">
        <v>7</v>
      </c>
      <c r="B215" s="102"/>
      <c r="C215" s="105" t="s">
        <v>66</v>
      </c>
      <c r="D215" s="217"/>
      <c r="E215" s="217"/>
      <c r="F215" s="217"/>
      <c r="G215" s="218"/>
      <c r="H215" s="53" t="s">
        <v>8</v>
      </c>
      <c r="I215" s="124" t="s">
        <v>9</v>
      </c>
      <c r="J215" s="125"/>
      <c r="K215" s="206">
        <f>+K210</f>
        <v>50.35</v>
      </c>
      <c r="L215" s="206"/>
      <c r="M215" s="206"/>
      <c r="N215" s="206"/>
      <c r="O215" s="206">
        <f>+O213</f>
        <v>7.64</v>
      </c>
      <c r="P215" s="206"/>
      <c r="Q215" s="206"/>
      <c r="R215" s="206"/>
      <c r="S215" s="206"/>
      <c r="T215" s="206">
        <f>K215*O215</f>
        <v>384.67</v>
      </c>
      <c r="U215" s="206"/>
      <c r="V215" s="206"/>
      <c r="W215" s="206"/>
      <c r="X215" s="206"/>
      <c r="Y215" s="50">
        <f>ROUND(T215*$AG$28,2)</f>
        <v>192.34</v>
      </c>
      <c r="Z215" s="51">
        <f>+T215+Y215</f>
        <v>577.01</v>
      </c>
      <c r="AG215" s="151">
        <f>+Z215+Z216</f>
        <v>1746.28</v>
      </c>
      <c r="AI215" s="15"/>
      <c r="AJ215" s="161">
        <v>844.99</v>
      </c>
      <c r="AL215" s="153">
        <f>AG215/AJ215</f>
        <v>2.067</v>
      </c>
    </row>
    <row r="216" spans="1:38" ht="12.75" customHeight="1">
      <c r="A216" s="103"/>
      <c r="B216" s="104"/>
      <c r="C216" s="219"/>
      <c r="D216" s="220"/>
      <c r="E216" s="220"/>
      <c r="F216" s="220"/>
      <c r="G216" s="221"/>
      <c r="H216" s="53" t="s">
        <v>10</v>
      </c>
      <c r="I216" s="124" t="s">
        <v>11</v>
      </c>
      <c r="J216" s="125"/>
      <c r="K216" s="206">
        <f>+K211</f>
        <v>2410.37</v>
      </c>
      <c r="L216" s="206"/>
      <c r="M216" s="206"/>
      <c r="N216" s="206"/>
      <c r="O216" s="207">
        <f>O215*O$25</f>
        <v>0.4851</v>
      </c>
      <c r="P216" s="207"/>
      <c r="Q216" s="207"/>
      <c r="R216" s="207"/>
      <c r="S216" s="207"/>
      <c r="T216" s="206">
        <f>K216*O216</f>
        <v>1169.27</v>
      </c>
      <c r="U216" s="206"/>
      <c r="V216" s="206"/>
      <c r="W216" s="206"/>
      <c r="X216" s="206"/>
      <c r="Y216" s="52">
        <v>0</v>
      </c>
      <c r="Z216" s="51">
        <f>+T216+Y216</f>
        <v>1169.27</v>
      </c>
      <c r="AG216" s="152"/>
      <c r="AI216" s="15"/>
      <c r="AJ216" s="162"/>
      <c r="AL216" s="154"/>
    </row>
    <row r="217" spans="1:38" ht="6" customHeight="1">
      <c r="A217" s="28"/>
      <c r="B217" s="28"/>
      <c r="C217" s="55"/>
      <c r="D217" s="55"/>
      <c r="E217" s="55"/>
      <c r="F217" s="55"/>
      <c r="G217" s="55"/>
      <c r="I217" s="14"/>
      <c r="J217" s="14"/>
      <c r="K217" s="69"/>
      <c r="L217" s="69"/>
      <c r="M217" s="69"/>
      <c r="N217" s="69"/>
      <c r="O217" s="70"/>
      <c r="P217" s="70"/>
      <c r="Q217" s="70"/>
      <c r="R217" s="70"/>
      <c r="S217" s="70"/>
      <c r="T217" s="69"/>
      <c r="U217" s="69"/>
      <c r="V217" s="69"/>
      <c r="W217" s="69"/>
      <c r="X217" s="69"/>
      <c r="AG217" s="56"/>
      <c r="AI217" s="15"/>
      <c r="AJ217" s="57"/>
      <c r="AL217" s="72"/>
    </row>
    <row r="218" spans="1:35" s="5" customFormat="1" ht="15">
      <c r="A218" s="129" t="s">
        <v>121</v>
      </c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54"/>
      <c r="AG218" s="54"/>
      <c r="AH218"/>
      <c r="AI218" s="20"/>
    </row>
    <row r="219" spans="1:35" ht="12.75">
      <c r="A219" s="222" t="s">
        <v>113</v>
      </c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I219" s="15"/>
    </row>
    <row r="220" spans="1:33" s="24" customFormat="1" ht="29.25" customHeight="1">
      <c r="A220" s="115" t="s">
        <v>44</v>
      </c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23"/>
      <c r="AG220" s="23"/>
    </row>
    <row r="221" spans="1:35" ht="51" customHeight="1">
      <c r="A221" s="119" t="s">
        <v>4</v>
      </c>
      <c r="B221" s="120"/>
      <c r="C221" s="121" t="s">
        <v>26</v>
      </c>
      <c r="D221" s="122"/>
      <c r="E221" s="122"/>
      <c r="F221" s="122"/>
      <c r="G221" s="122"/>
      <c r="H221" s="123"/>
      <c r="I221" s="209" t="s">
        <v>5</v>
      </c>
      <c r="J221" s="209"/>
      <c r="K221" s="209" t="s">
        <v>27</v>
      </c>
      <c r="L221" s="209"/>
      <c r="M221" s="209"/>
      <c r="N221" s="209"/>
      <c r="O221" s="209">
        <f>+O204</f>
        <v>0.7217</v>
      </c>
      <c r="P221" s="209"/>
      <c r="Q221" s="209"/>
      <c r="R221" s="209"/>
      <c r="S221" s="209"/>
      <c r="T221" s="209" t="s">
        <v>59</v>
      </c>
      <c r="U221" s="209"/>
      <c r="V221" s="209"/>
      <c r="W221" s="209"/>
      <c r="X221" s="209"/>
      <c r="Y221" s="49" t="s">
        <v>60</v>
      </c>
      <c r="Z221" s="49" t="s">
        <v>61</v>
      </c>
      <c r="AI221" s="15"/>
    </row>
    <row r="222" spans="1:38" ht="24" customHeight="1">
      <c r="A222" s="112">
        <v>1</v>
      </c>
      <c r="B222" s="114"/>
      <c r="C222" s="112">
        <v>2</v>
      </c>
      <c r="D222" s="113"/>
      <c r="E222" s="113"/>
      <c r="F222" s="113"/>
      <c r="G222" s="113"/>
      <c r="H222" s="114"/>
      <c r="I222" s="210">
        <v>3</v>
      </c>
      <c r="J222" s="210"/>
      <c r="K222" s="210">
        <v>4</v>
      </c>
      <c r="L222" s="210"/>
      <c r="M222" s="210"/>
      <c r="N222" s="210"/>
      <c r="O222" s="210">
        <v>5</v>
      </c>
      <c r="P222" s="210"/>
      <c r="Q222" s="210"/>
      <c r="R222" s="210"/>
      <c r="S222" s="210"/>
      <c r="T222" s="139" t="s">
        <v>62</v>
      </c>
      <c r="U222" s="141"/>
      <c r="V222" s="141"/>
      <c r="W222" s="141"/>
      <c r="X222" s="140"/>
      <c r="Y222" s="47" t="s">
        <v>67</v>
      </c>
      <c r="Z222" s="47" t="s">
        <v>64</v>
      </c>
      <c r="AI222" s="15"/>
      <c r="AJ222" s="14"/>
      <c r="AL222" s="14"/>
    </row>
    <row r="223" spans="1:38" ht="12.75" customHeight="1">
      <c r="A223" s="101" t="s">
        <v>7</v>
      </c>
      <c r="B223" s="102"/>
      <c r="C223" s="105" t="s">
        <v>65</v>
      </c>
      <c r="D223" s="217"/>
      <c r="E223" s="217"/>
      <c r="F223" s="217"/>
      <c r="G223" s="218"/>
      <c r="H223" s="53" t="s">
        <v>8</v>
      </c>
      <c r="I223" s="124" t="s">
        <v>9</v>
      </c>
      <c r="J223" s="125"/>
      <c r="K223" s="206">
        <f>+K190</f>
        <v>18.72</v>
      </c>
      <c r="L223" s="206"/>
      <c r="M223" s="206"/>
      <c r="N223" s="206"/>
      <c r="O223" s="206">
        <f>+O231</f>
        <v>16.2</v>
      </c>
      <c r="P223" s="206"/>
      <c r="Q223" s="206"/>
      <c r="R223" s="206"/>
      <c r="S223" s="206"/>
      <c r="T223" s="206">
        <f>ROUND(K223*O223,2)</f>
        <v>303.26</v>
      </c>
      <c r="U223" s="206"/>
      <c r="V223" s="206"/>
      <c r="W223" s="206"/>
      <c r="X223" s="206"/>
      <c r="Y223" s="50">
        <f>ROUND(T223*$AG$28,2)</f>
        <v>151.63</v>
      </c>
      <c r="Z223" s="51">
        <f>+T223+Y223</f>
        <v>454.89</v>
      </c>
      <c r="AG223" s="151">
        <f>+Z223+Z224</f>
        <v>3133.53</v>
      </c>
      <c r="AI223" s="15"/>
      <c r="AJ223" s="161">
        <v>810.49</v>
      </c>
      <c r="AL223" s="153">
        <f>AG223/AJ223</f>
        <v>3.866</v>
      </c>
    </row>
    <row r="224" spans="1:38" ht="12.75" customHeight="1">
      <c r="A224" s="103"/>
      <c r="B224" s="104"/>
      <c r="C224" s="219"/>
      <c r="D224" s="220"/>
      <c r="E224" s="220"/>
      <c r="F224" s="220"/>
      <c r="G224" s="221"/>
      <c r="H224" s="53" t="s">
        <v>10</v>
      </c>
      <c r="I224" s="124" t="s">
        <v>11</v>
      </c>
      <c r="J224" s="125"/>
      <c r="K224" s="206">
        <f>+K191</f>
        <v>2410.37</v>
      </c>
      <c r="L224" s="206"/>
      <c r="M224" s="206"/>
      <c r="N224" s="206"/>
      <c r="O224" s="207">
        <f>+O232</f>
        <v>1.1113</v>
      </c>
      <c r="P224" s="207"/>
      <c r="Q224" s="207"/>
      <c r="R224" s="207"/>
      <c r="S224" s="207"/>
      <c r="T224" s="206">
        <f>K224*O224</f>
        <v>2678.64</v>
      </c>
      <c r="U224" s="206"/>
      <c r="V224" s="206"/>
      <c r="W224" s="206"/>
      <c r="X224" s="206"/>
      <c r="Y224" s="52">
        <v>0</v>
      </c>
      <c r="Z224" s="51">
        <f>+T224+Y224</f>
        <v>2678.64</v>
      </c>
      <c r="AG224" s="152"/>
      <c r="AI224" s="15"/>
      <c r="AJ224" s="162"/>
      <c r="AL224" s="154"/>
    </row>
    <row r="225" spans="1:38" ht="12.75" customHeight="1">
      <c r="A225" s="101" t="s">
        <v>7</v>
      </c>
      <c r="B225" s="102"/>
      <c r="C225" s="105" t="s">
        <v>66</v>
      </c>
      <c r="D225" s="217"/>
      <c r="E225" s="217"/>
      <c r="F225" s="217"/>
      <c r="G225" s="218"/>
      <c r="H225" s="53" t="s">
        <v>8</v>
      </c>
      <c r="I225" s="124" t="s">
        <v>9</v>
      </c>
      <c r="J225" s="125"/>
      <c r="K225" s="206">
        <f>+K192</f>
        <v>18.72</v>
      </c>
      <c r="L225" s="206"/>
      <c r="M225" s="206"/>
      <c r="N225" s="206"/>
      <c r="O225" s="206">
        <f>+O233</f>
        <v>16.2</v>
      </c>
      <c r="P225" s="206"/>
      <c r="Q225" s="206"/>
      <c r="R225" s="206"/>
      <c r="S225" s="206"/>
      <c r="T225" s="206">
        <f>ROUND(K225*O225,2)</f>
        <v>303.26</v>
      </c>
      <c r="U225" s="206"/>
      <c r="V225" s="206"/>
      <c r="W225" s="206"/>
      <c r="X225" s="206"/>
      <c r="Y225" s="50">
        <f>ROUND(T225*$AG$28,2)</f>
        <v>151.63</v>
      </c>
      <c r="Z225" s="51">
        <f>+T225+Y225</f>
        <v>454.89</v>
      </c>
      <c r="AG225" s="151">
        <f>+Z225+Z226</f>
        <v>2934.44</v>
      </c>
      <c r="AI225" s="15"/>
      <c r="AJ225" s="161">
        <v>810.49</v>
      </c>
      <c r="AL225" s="153">
        <f>AG225/AJ225</f>
        <v>3.621</v>
      </c>
    </row>
    <row r="226" spans="1:38" ht="12.75" customHeight="1">
      <c r="A226" s="103"/>
      <c r="B226" s="104"/>
      <c r="C226" s="219"/>
      <c r="D226" s="220"/>
      <c r="E226" s="220"/>
      <c r="F226" s="220"/>
      <c r="G226" s="221"/>
      <c r="H226" s="53" t="s">
        <v>10</v>
      </c>
      <c r="I226" s="124" t="s">
        <v>11</v>
      </c>
      <c r="J226" s="125"/>
      <c r="K226" s="206">
        <f>+K193</f>
        <v>2410.37</v>
      </c>
      <c r="L226" s="206"/>
      <c r="M226" s="206"/>
      <c r="N226" s="206"/>
      <c r="O226" s="207">
        <f>+O234</f>
        <v>1.0287</v>
      </c>
      <c r="P226" s="207"/>
      <c r="Q226" s="207"/>
      <c r="R226" s="207"/>
      <c r="S226" s="207"/>
      <c r="T226" s="206">
        <f>K226*O226</f>
        <v>2479.55</v>
      </c>
      <c r="U226" s="206"/>
      <c r="V226" s="206"/>
      <c r="W226" s="206"/>
      <c r="X226" s="206"/>
      <c r="Y226" s="52">
        <v>0</v>
      </c>
      <c r="Z226" s="51">
        <f>+T226+Y226</f>
        <v>2479.55</v>
      </c>
      <c r="AG226" s="152"/>
      <c r="AI226" s="15"/>
      <c r="AJ226" s="162"/>
      <c r="AL226" s="154"/>
    </row>
    <row r="227" spans="1:35" ht="12" customHeight="1">
      <c r="A227" s="222" t="s">
        <v>114</v>
      </c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I227" s="15"/>
    </row>
    <row r="228" spans="1:33" s="24" customFormat="1" ht="29.25" customHeight="1">
      <c r="A228" s="115" t="s">
        <v>44</v>
      </c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23"/>
      <c r="AG228" s="23"/>
    </row>
    <row r="229" spans="1:35" ht="51" customHeight="1">
      <c r="A229" s="119" t="s">
        <v>4</v>
      </c>
      <c r="B229" s="120"/>
      <c r="C229" s="121" t="s">
        <v>26</v>
      </c>
      <c r="D229" s="122"/>
      <c r="E229" s="122"/>
      <c r="F229" s="122"/>
      <c r="G229" s="122"/>
      <c r="H229" s="123"/>
      <c r="I229" s="209" t="s">
        <v>5</v>
      </c>
      <c r="J229" s="209"/>
      <c r="K229" s="209" t="s">
        <v>27</v>
      </c>
      <c r="L229" s="209"/>
      <c r="M229" s="209"/>
      <c r="N229" s="209"/>
      <c r="O229" s="209" t="str">
        <f>+O196</f>
        <v>Объем теплоносителя, Гкал на нагрев, (м3, Гкал)</v>
      </c>
      <c r="P229" s="209"/>
      <c r="Q229" s="209"/>
      <c r="R229" s="209"/>
      <c r="S229" s="209"/>
      <c r="T229" s="209" t="s">
        <v>6</v>
      </c>
      <c r="U229" s="209"/>
      <c r="V229" s="209"/>
      <c r="W229" s="209"/>
      <c r="X229" s="209"/>
      <c r="Y229" s="49" t="s">
        <v>60</v>
      </c>
      <c r="Z229" s="49" t="s">
        <v>61</v>
      </c>
      <c r="AI229" s="15"/>
    </row>
    <row r="230" spans="1:38" ht="21" customHeight="1">
      <c r="A230" s="112">
        <v>1</v>
      </c>
      <c r="B230" s="114"/>
      <c r="C230" s="112">
        <v>2</v>
      </c>
      <c r="D230" s="113"/>
      <c r="E230" s="113"/>
      <c r="F230" s="113"/>
      <c r="G230" s="113"/>
      <c r="H230" s="114"/>
      <c r="I230" s="210">
        <v>3</v>
      </c>
      <c r="J230" s="210"/>
      <c r="K230" s="210">
        <v>4</v>
      </c>
      <c r="L230" s="210"/>
      <c r="M230" s="210"/>
      <c r="N230" s="210"/>
      <c r="O230" s="210">
        <v>5</v>
      </c>
      <c r="P230" s="210"/>
      <c r="Q230" s="210"/>
      <c r="R230" s="210"/>
      <c r="S230" s="210"/>
      <c r="T230" s="139" t="s">
        <v>62</v>
      </c>
      <c r="U230" s="141"/>
      <c r="V230" s="141"/>
      <c r="W230" s="141"/>
      <c r="X230" s="140"/>
      <c r="Y230" s="47" t="s">
        <v>67</v>
      </c>
      <c r="Z230" s="47" t="s">
        <v>64</v>
      </c>
      <c r="AI230" s="15"/>
      <c r="AJ230" s="14"/>
      <c r="AL230" s="14"/>
    </row>
    <row r="231" spans="1:38" ht="12.75" customHeight="1">
      <c r="A231" s="101" t="s">
        <v>7</v>
      </c>
      <c r="B231" s="102"/>
      <c r="C231" s="105" t="s">
        <v>65</v>
      </c>
      <c r="D231" s="217"/>
      <c r="E231" s="217"/>
      <c r="F231" s="217"/>
      <c r="G231" s="218"/>
      <c r="H231" s="53" t="s">
        <v>8</v>
      </c>
      <c r="I231" s="124" t="s">
        <v>9</v>
      </c>
      <c r="J231" s="125"/>
      <c r="K231" s="206">
        <f>K208</f>
        <v>50.35</v>
      </c>
      <c r="L231" s="206"/>
      <c r="M231" s="206"/>
      <c r="N231" s="206"/>
      <c r="O231" s="206">
        <f>+O49*5</f>
        <v>16.2</v>
      </c>
      <c r="P231" s="206"/>
      <c r="Q231" s="206"/>
      <c r="R231" s="206"/>
      <c r="S231" s="206"/>
      <c r="T231" s="206">
        <f>K231*O231</f>
        <v>815.67</v>
      </c>
      <c r="U231" s="206"/>
      <c r="V231" s="206"/>
      <c r="W231" s="206"/>
      <c r="X231" s="206"/>
      <c r="Y231" s="50">
        <f>ROUND(T231*$AG$28,2)</f>
        <v>407.84</v>
      </c>
      <c r="Z231" s="51">
        <f>+T231+Y231</f>
        <v>1223.51</v>
      </c>
      <c r="AG231" s="151">
        <f>+Z231+Z232</f>
        <v>3902.15</v>
      </c>
      <c r="AI231" s="15"/>
      <c r="AJ231" s="161">
        <v>844.99</v>
      </c>
      <c r="AL231" s="153">
        <f>AG231/AJ231</f>
        <v>4.618</v>
      </c>
    </row>
    <row r="232" spans="1:38" ht="12.75" customHeight="1">
      <c r="A232" s="103"/>
      <c r="B232" s="104"/>
      <c r="C232" s="219"/>
      <c r="D232" s="220"/>
      <c r="E232" s="220"/>
      <c r="F232" s="220"/>
      <c r="G232" s="221"/>
      <c r="H232" s="53" t="s">
        <v>10</v>
      </c>
      <c r="I232" s="124" t="s">
        <v>11</v>
      </c>
      <c r="J232" s="125"/>
      <c r="K232" s="206">
        <f>K209</f>
        <v>2410.37</v>
      </c>
      <c r="L232" s="206"/>
      <c r="M232" s="206"/>
      <c r="N232" s="206"/>
      <c r="O232" s="207">
        <f>O231*O$23</f>
        <v>1.1113</v>
      </c>
      <c r="P232" s="207"/>
      <c r="Q232" s="207"/>
      <c r="R232" s="207"/>
      <c r="S232" s="207"/>
      <c r="T232" s="206">
        <f>K232*O232</f>
        <v>2678.64</v>
      </c>
      <c r="U232" s="206"/>
      <c r="V232" s="206"/>
      <c r="W232" s="206"/>
      <c r="X232" s="206"/>
      <c r="Y232" s="52">
        <v>0</v>
      </c>
      <c r="Z232" s="51">
        <f>+T232+Y232</f>
        <v>2678.64</v>
      </c>
      <c r="AG232" s="152"/>
      <c r="AI232" s="15"/>
      <c r="AJ232" s="162"/>
      <c r="AL232" s="154"/>
    </row>
    <row r="233" spans="1:38" ht="12.75" customHeight="1">
      <c r="A233" s="101" t="s">
        <v>7</v>
      </c>
      <c r="B233" s="102"/>
      <c r="C233" s="105" t="s">
        <v>66</v>
      </c>
      <c r="D233" s="217"/>
      <c r="E233" s="217"/>
      <c r="F233" s="217"/>
      <c r="G233" s="218"/>
      <c r="H233" s="53" t="s">
        <v>8</v>
      </c>
      <c r="I233" s="124" t="s">
        <v>9</v>
      </c>
      <c r="J233" s="125"/>
      <c r="K233" s="206">
        <f>K210</f>
        <v>50.35</v>
      </c>
      <c r="L233" s="206"/>
      <c r="M233" s="206"/>
      <c r="N233" s="206"/>
      <c r="O233" s="206">
        <f>+O231</f>
        <v>16.2</v>
      </c>
      <c r="P233" s="206"/>
      <c r="Q233" s="206"/>
      <c r="R233" s="206"/>
      <c r="S233" s="206"/>
      <c r="T233" s="206">
        <f>K233*O233</f>
        <v>815.67</v>
      </c>
      <c r="U233" s="206"/>
      <c r="V233" s="206"/>
      <c r="W233" s="206"/>
      <c r="X233" s="206"/>
      <c r="Y233" s="50">
        <f>ROUND(T233*$AG$28,2)</f>
        <v>407.84</v>
      </c>
      <c r="Z233" s="51">
        <f>+T233+Y233</f>
        <v>1223.51</v>
      </c>
      <c r="AG233" s="151">
        <f>+Z233+Z234</f>
        <v>3703.06</v>
      </c>
      <c r="AI233" s="15"/>
      <c r="AJ233" s="161">
        <v>844.99</v>
      </c>
      <c r="AL233" s="153">
        <f>AG233/AJ233</f>
        <v>4.382</v>
      </c>
    </row>
    <row r="234" spans="1:38" ht="12.75" customHeight="1">
      <c r="A234" s="103"/>
      <c r="B234" s="104"/>
      <c r="C234" s="219"/>
      <c r="D234" s="220"/>
      <c r="E234" s="220"/>
      <c r="F234" s="220"/>
      <c r="G234" s="221"/>
      <c r="H234" s="53" t="s">
        <v>10</v>
      </c>
      <c r="I234" s="124" t="s">
        <v>11</v>
      </c>
      <c r="J234" s="125"/>
      <c r="K234" s="206">
        <f>K211</f>
        <v>2410.37</v>
      </c>
      <c r="L234" s="206"/>
      <c r="M234" s="206"/>
      <c r="N234" s="206"/>
      <c r="O234" s="207">
        <f>O233*O$25</f>
        <v>1.0287</v>
      </c>
      <c r="P234" s="207"/>
      <c r="Q234" s="207"/>
      <c r="R234" s="207"/>
      <c r="S234" s="207"/>
      <c r="T234" s="206">
        <f>K234*O234</f>
        <v>2479.55</v>
      </c>
      <c r="U234" s="206"/>
      <c r="V234" s="206"/>
      <c r="W234" s="206"/>
      <c r="X234" s="206"/>
      <c r="Y234" s="52">
        <v>0</v>
      </c>
      <c r="Z234" s="51">
        <f>+T234+Y234</f>
        <v>2479.55</v>
      </c>
      <c r="AG234" s="152"/>
      <c r="AI234" s="15"/>
      <c r="AJ234" s="162"/>
      <c r="AL234" s="154"/>
    </row>
    <row r="235" spans="1:33" s="24" customFormat="1" ht="24" customHeight="1">
      <c r="A235" s="115" t="s">
        <v>46</v>
      </c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</row>
    <row r="236" spans="1:38" ht="12.75" customHeight="1">
      <c r="A236" s="101" t="s">
        <v>7</v>
      </c>
      <c r="B236" s="102"/>
      <c r="C236" s="105" t="s">
        <v>65</v>
      </c>
      <c r="D236" s="217"/>
      <c r="E236" s="217"/>
      <c r="F236" s="217"/>
      <c r="G236" s="218"/>
      <c r="H236" s="53" t="s">
        <v>8</v>
      </c>
      <c r="I236" s="124" t="s">
        <v>9</v>
      </c>
      <c r="J236" s="125"/>
      <c r="K236" s="206">
        <f>+K231</f>
        <v>50.35</v>
      </c>
      <c r="L236" s="206"/>
      <c r="M236" s="206"/>
      <c r="N236" s="206"/>
      <c r="O236" s="206">
        <f>+O65*4</f>
        <v>10.52</v>
      </c>
      <c r="P236" s="206"/>
      <c r="Q236" s="206"/>
      <c r="R236" s="206"/>
      <c r="S236" s="206"/>
      <c r="T236" s="206">
        <f>K236*O236</f>
        <v>529.68</v>
      </c>
      <c r="U236" s="206"/>
      <c r="V236" s="206"/>
      <c r="W236" s="206"/>
      <c r="X236" s="206"/>
      <c r="Y236" s="50">
        <f>ROUND(T236*$AG$28,2)</f>
        <v>264.84</v>
      </c>
      <c r="Z236" s="51">
        <f>+T236+Y236</f>
        <v>794.52</v>
      </c>
      <c r="AG236" s="151">
        <f>+Z236+Z237</f>
        <v>2534.08</v>
      </c>
      <c r="AI236" s="15"/>
      <c r="AJ236" s="161">
        <v>844.99</v>
      </c>
      <c r="AL236" s="153">
        <f>AG236/AJ236</f>
        <v>2.999</v>
      </c>
    </row>
    <row r="237" spans="1:38" ht="12.75" customHeight="1">
      <c r="A237" s="103"/>
      <c r="B237" s="104"/>
      <c r="C237" s="219"/>
      <c r="D237" s="220"/>
      <c r="E237" s="220"/>
      <c r="F237" s="220"/>
      <c r="G237" s="221"/>
      <c r="H237" s="53" t="s">
        <v>10</v>
      </c>
      <c r="I237" s="124" t="s">
        <v>11</v>
      </c>
      <c r="J237" s="125"/>
      <c r="K237" s="206">
        <f>+K232</f>
        <v>2410.37</v>
      </c>
      <c r="L237" s="206"/>
      <c r="M237" s="206"/>
      <c r="N237" s="206"/>
      <c r="O237" s="207">
        <f>O236*O$23</f>
        <v>0.7217</v>
      </c>
      <c r="P237" s="207"/>
      <c r="Q237" s="207"/>
      <c r="R237" s="207"/>
      <c r="S237" s="207"/>
      <c r="T237" s="206">
        <f>K237*O237</f>
        <v>1739.56</v>
      </c>
      <c r="U237" s="206"/>
      <c r="V237" s="206"/>
      <c r="W237" s="206"/>
      <c r="X237" s="206"/>
      <c r="Y237" s="52">
        <v>0</v>
      </c>
      <c r="Z237" s="51">
        <f>+T237+Y237</f>
        <v>1739.56</v>
      </c>
      <c r="AG237" s="152"/>
      <c r="AI237" s="15"/>
      <c r="AJ237" s="162"/>
      <c r="AL237" s="154"/>
    </row>
    <row r="238" spans="1:38" ht="12.75" customHeight="1">
      <c r="A238" s="101" t="s">
        <v>7</v>
      </c>
      <c r="B238" s="102"/>
      <c r="C238" s="105" t="s">
        <v>66</v>
      </c>
      <c r="D238" s="217"/>
      <c r="E238" s="217"/>
      <c r="F238" s="217"/>
      <c r="G238" s="218"/>
      <c r="H238" s="53" t="s">
        <v>8</v>
      </c>
      <c r="I238" s="124" t="s">
        <v>9</v>
      </c>
      <c r="J238" s="125"/>
      <c r="K238" s="206">
        <f>+K233</f>
        <v>50.35</v>
      </c>
      <c r="L238" s="206"/>
      <c r="M238" s="206"/>
      <c r="N238" s="206"/>
      <c r="O238" s="206">
        <f>+O236</f>
        <v>10.52</v>
      </c>
      <c r="P238" s="206"/>
      <c r="Q238" s="206"/>
      <c r="R238" s="206"/>
      <c r="S238" s="206"/>
      <c r="T238" s="206">
        <f>K238*O238</f>
        <v>529.68</v>
      </c>
      <c r="U238" s="206"/>
      <c r="V238" s="206"/>
      <c r="W238" s="206"/>
      <c r="X238" s="206"/>
      <c r="Y238" s="50">
        <f>ROUND(T238*$AG$28,2)</f>
        <v>264.84</v>
      </c>
      <c r="Z238" s="51">
        <f>+T238+Y238</f>
        <v>794.52</v>
      </c>
      <c r="AG238" s="151">
        <f>+Z238+Z239</f>
        <v>2404.65</v>
      </c>
      <c r="AI238" s="15"/>
      <c r="AJ238" s="161">
        <v>844.99</v>
      </c>
      <c r="AL238" s="153">
        <f>AG238/AJ238</f>
        <v>2.846</v>
      </c>
    </row>
    <row r="239" spans="1:38" ht="12.75" customHeight="1">
      <c r="A239" s="103"/>
      <c r="B239" s="104"/>
      <c r="C239" s="219"/>
      <c r="D239" s="220"/>
      <c r="E239" s="220"/>
      <c r="F239" s="220"/>
      <c r="G239" s="221"/>
      <c r="H239" s="53" t="s">
        <v>10</v>
      </c>
      <c r="I239" s="124" t="s">
        <v>11</v>
      </c>
      <c r="J239" s="125"/>
      <c r="K239" s="206">
        <f>+K234</f>
        <v>2410.37</v>
      </c>
      <c r="L239" s="206"/>
      <c r="M239" s="206"/>
      <c r="N239" s="206"/>
      <c r="O239" s="207">
        <f>O238*O$25</f>
        <v>0.668</v>
      </c>
      <c r="P239" s="207"/>
      <c r="Q239" s="207"/>
      <c r="R239" s="207"/>
      <c r="S239" s="207"/>
      <c r="T239" s="206">
        <f>K239*O239</f>
        <v>1610.13</v>
      </c>
      <c r="U239" s="206"/>
      <c r="V239" s="206"/>
      <c r="W239" s="206"/>
      <c r="X239" s="206"/>
      <c r="Y239" s="52">
        <v>0</v>
      </c>
      <c r="Z239" s="51">
        <f>+T239+Y239</f>
        <v>1610.13</v>
      </c>
      <c r="AG239" s="152"/>
      <c r="AI239" s="15"/>
      <c r="AJ239" s="162"/>
      <c r="AL239" s="154"/>
    </row>
    <row r="240" spans="1:39" ht="25.5" customHeight="1">
      <c r="A240" s="115" t="s">
        <v>51</v>
      </c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9"/>
      <c r="AG240" s="33"/>
      <c r="AL240" s="34" t="s">
        <v>78</v>
      </c>
      <c r="AM240" s="35" t="s">
        <v>79</v>
      </c>
    </row>
    <row r="241" spans="1:38" ht="12.75" customHeight="1">
      <c r="A241" s="101" t="s">
        <v>7</v>
      </c>
      <c r="B241" s="102"/>
      <c r="C241" s="105" t="s">
        <v>65</v>
      </c>
      <c r="D241" s="217"/>
      <c r="E241" s="217"/>
      <c r="F241" s="217"/>
      <c r="G241" s="218"/>
      <c r="H241" s="53" t="s">
        <v>8</v>
      </c>
      <c r="I241" s="124" t="s">
        <v>9</v>
      </c>
      <c r="J241" s="125"/>
      <c r="K241" s="206">
        <f>+K236</f>
        <v>50.35</v>
      </c>
      <c r="L241" s="206"/>
      <c r="M241" s="206"/>
      <c r="N241" s="206"/>
      <c r="O241" s="206">
        <f>+O105*4</f>
        <v>2.2</v>
      </c>
      <c r="P241" s="206"/>
      <c r="Q241" s="206"/>
      <c r="R241" s="206"/>
      <c r="S241" s="206"/>
      <c r="T241" s="206">
        <f>K241*O241</f>
        <v>110.77</v>
      </c>
      <c r="U241" s="206"/>
      <c r="V241" s="206"/>
      <c r="W241" s="206"/>
      <c r="X241" s="206"/>
      <c r="Y241" s="50">
        <f>ROUND(T241*$AG$28,2)</f>
        <v>55.39</v>
      </c>
      <c r="Z241" s="51">
        <f>+T241+Y241</f>
        <v>166.16</v>
      </c>
      <c r="AG241" s="151">
        <f>+Z241+Z242</f>
        <v>529.88</v>
      </c>
      <c r="AI241" s="15"/>
      <c r="AJ241" s="161">
        <v>844.99</v>
      </c>
      <c r="AL241" s="153">
        <f>AG241/AJ241</f>
        <v>0.627</v>
      </c>
    </row>
    <row r="242" spans="1:38" ht="12.75" customHeight="1">
      <c r="A242" s="103"/>
      <c r="B242" s="104"/>
      <c r="C242" s="219"/>
      <c r="D242" s="220"/>
      <c r="E242" s="220"/>
      <c r="F242" s="220"/>
      <c r="G242" s="221"/>
      <c r="H242" s="53" t="s">
        <v>10</v>
      </c>
      <c r="I242" s="124" t="s">
        <v>11</v>
      </c>
      <c r="J242" s="125"/>
      <c r="K242" s="206">
        <f>+K237</f>
        <v>2410.37</v>
      </c>
      <c r="L242" s="206"/>
      <c r="M242" s="206"/>
      <c r="N242" s="206"/>
      <c r="O242" s="207">
        <f>O241*O$23</f>
        <v>0.1509</v>
      </c>
      <c r="P242" s="207"/>
      <c r="Q242" s="207"/>
      <c r="R242" s="207"/>
      <c r="S242" s="207"/>
      <c r="T242" s="206">
        <f>K242*O242</f>
        <v>363.72</v>
      </c>
      <c r="U242" s="206"/>
      <c r="V242" s="206"/>
      <c r="W242" s="206"/>
      <c r="X242" s="206"/>
      <c r="Y242" s="52">
        <v>0</v>
      </c>
      <c r="Z242" s="51">
        <f>+T242+Y242</f>
        <v>363.72</v>
      </c>
      <c r="AG242" s="152"/>
      <c r="AI242" s="15"/>
      <c r="AJ242" s="162"/>
      <c r="AL242" s="154"/>
    </row>
    <row r="243" spans="1:38" ht="12.75" customHeight="1">
      <c r="A243" s="101" t="s">
        <v>7</v>
      </c>
      <c r="B243" s="102"/>
      <c r="C243" s="105" t="s">
        <v>66</v>
      </c>
      <c r="D243" s="217"/>
      <c r="E243" s="217"/>
      <c r="F243" s="217"/>
      <c r="G243" s="218"/>
      <c r="H243" s="53" t="s">
        <v>8</v>
      </c>
      <c r="I243" s="124" t="s">
        <v>9</v>
      </c>
      <c r="J243" s="125"/>
      <c r="K243" s="206">
        <f>+K238</f>
        <v>50.35</v>
      </c>
      <c r="L243" s="206"/>
      <c r="M243" s="206"/>
      <c r="N243" s="206"/>
      <c r="O243" s="206">
        <f>+O241</f>
        <v>2.2</v>
      </c>
      <c r="P243" s="206"/>
      <c r="Q243" s="206"/>
      <c r="R243" s="206"/>
      <c r="S243" s="206"/>
      <c r="T243" s="206">
        <f>K243*O243</f>
        <v>110.77</v>
      </c>
      <c r="U243" s="206"/>
      <c r="V243" s="206"/>
      <c r="W243" s="206"/>
      <c r="X243" s="206"/>
      <c r="Y243" s="50">
        <f>ROUND(T243*$AG$28,2)</f>
        <v>55.39</v>
      </c>
      <c r="Z243" s="51">
        <f>+T243+Y243</f>
        <v>166.16</v>
      </c>
      <c r="AG243" s="151">
        <f>+Z243+Z244</f>
        <v>502.89</v>
      </c>
      <c r="AI243" s="15"/>
      <c r="AJ243" s="161">
        <v>844.99</v>
      </c>
      <c r="AL243" s="153">
        <f>AG243/AJ243</f>
        <v>0.595</v>
      </c>
    </row>
    <row r="244" spans="1:38" ht="12.75" customHeight="1">
      <c r="A244" s="103"/>
      <c r="B244" s="104"/>
      <c r="C244" s="219"/>
      <c r="D244" s="220"/>
      <c r="E244" s="220"/>
      <c r="F244" s="220"/>
      <c r="G244" s="221"/>
      <c r="H244" s="53" t="s">
        <v>10</v>
      </c>
      <c r="I244" s="124" t="s">
        <v>11</v>
      </c>
      <c r="J244" s="125"/>
      <c r="K244" s="206">
        <f>+K239</f>
        <v>2410.37</v>
      </c>
      <c r="L244" s="206"/>
      <c r="M244" s="206"/>
      <c r="N244" s="206"/>
      <c r="O244" s="207">
        <f>O243*O$25</f>
        <v>0.1397</v>
      </c>
      <c r="P244" s="207"/>
      <c r="Q244" s="207"/>
      <c r="R244" s="207"/>
      <c r="S244" s="207"/>
      <c r="T244" s="206">
        <f>K244*O244</f>
        <v>336.73</v>
      </c>
      <c r="U244" s="206"/>
      <c r="V244" s="206"/>
      <c r="W244" s="206"/>
      <c r="X244" s="206"/>
      <c r="Y244" s="52">
        <v>0</v>
      </c>
      <c r="Z244" s="51">
        <f>+T244+Y244</f>
        <v>336.73</v>
      </c>
      <c r="AG244" s="152"/>
      <c r="AI244" s="15"/>
      <c r="AJ244" s="162"/>
      <c r="AL244" s="154"/>
    </row>
    <row r="245" spans="1:33" s="24" customFormat="1" ht="25.5" customHeight="1">
      <c r="A245" s="115" t="s">
        <v>52</v>
      </c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</row>
    <row r="246" spans="1:38" ht="12.75" customHeight="1">
      <c r="A246" s="101" t="s">
        <v>7</v>
      </c>
      <c r="B246" s="102"/>
      <c r="C246" s="105" t="s">
        <v>65</v>
      </c>
      <c r="D246" s="217"/>
      <c r="E246" s="217"/>
      <c r="F246" s="217"/>
      <c r="G246" s="218"/>
      <c r="H246" s="53" t="s">
        <v>8</v>
      </c>
      <c r="I246" s="124" t="s">
        <v>9</v>
      </c>
      <c r="J246" s="125"/>
      <c r="K246" s="206">
        <f>+K241</f>
        <v>50.35</v>
      </c>
      <c r="L246" s="206"/>
      <c r="M246" s="206"/>
      <c r="N246" s="206"/>
      <c r="O246" s="206">
        <f>+O113*4</f>
        <v>7.64</v>
      </c>
      <c r="P246" s="206"/>
      <c r="Q246" s="206"/>
      <c r="R246" s="206"/>
      <c r="S246" s="206"/>
      <c r="T246" s="206">
        <f>K246*O246</f>
        <v>384.67</v>
      </c>
      <c r="U246" s="206"/>
      <c r="V246" s="206"/>
      <c r="W246" s="206"/>
      <c r="X246" s="206"/>
      <c r="Y246" s="50">
        <f>ROUND(T246*$AG$28,2)</f>
        <v>192.34</v>
      </c>
      <c r="Z246" s="51">
        <f>+T246+Y246</f>
        <v>577.01</v>
      </c>
      <c r="AG246" s="151">
        <f>+Z246+Z247</f>
        <v>1840.28</v>
      </c>
      <c r="AI246" s="15"/>
      <c r="AJ246" s="161">
        <v>844.99</v>
      </c>
      <c r="AL246" s="153">
        <f>AG246/AJ246</f>
        <v>2.178</v>
      </c>
    </row>
    <row r="247" spans="1:38" ht="12.75" customHeight="1">
      <c r="A247" s="103"/>
      <c r="B247" s="104"/>
      <c r="C247" s="219"/>
      <c r="D247" s="220"/>
      <c r="E247" s="220"/>
      <c r="F247" s="220"/>
      <c r="G247" s="221"/>
      <c r="H247" s="53" t="s">
        <v>10</v>
      </c>
      <c r="I247" s="124" t="s">
        <v>11</v>
      </c>
      <c r="J247" s="125"/>
      <c r="K247" s="206">
        <f>+K242</f>
        <v>2410.37</v>
      </c>
      <c r="L247" s="206"/>
      <c r="M247" s="206"/>
      <c r="N247" s="206"/>
      <c r="O247" s="207">
        <f>O246*O$23</f>
        <v>0.5241</v>
      </c>
      <c r="P247" s="207"/>
      <c r="Q247" s="207"/>
      <c r="R247" s="207"/>
      <c r="S247" s="207"/>
      <c r="T247" s="206">
        <f>K247*O247</f>
        <v>1263.27</v>
      </c>
      <c r="U247" s="206"/>
      <c r="V247" s="206"/>
      <c r="W247" s="206"/>
      <c r="X247" s="206"/>
      <c r="Y247" s="52">
        <v>0</v>
      </c>
      <c r="Z247" s="51">
        <f>+T247+Y247</f>
        <v>1263.27</v>
      </c>
      <c r="AG247" s="152"/>
      <c r="AI247" s="15"/>
      <c r="AJ247" s="162"/>
      <c r="AL247" s="154"/>
    </row>
    <row r="248" spans="1:38" ht="12.75" customHeight="1">
      <c r="A248" s="101" t="s">
        <v>7</v>
      </c>
      <c r="B248" s="102"/>
      <c r="C248" s="105" t="s">
        <v>66</v>
      </c>
      <c r="D248" s="217"/>
      <c r="E248" s="217"/>
      <c r="F248" s="217"/>
      <c r="G248" s="218"/>
      <c r="H248" s="53" t="s">
        <v>8</v>
      </c>
      <c r="I248" s="124" t="s">
        <v>9</v>
      </c>
      <c r="J248" s="125"/>
      <c r="K248" s="206">
        <f>+K243</f>
        <v>50.35</v>
      </c>
      <c r="L248" s="206"/>
      <c r="M248" s="206"/>
      <c r="N248" s="206"/>
      <c r="O248" s="206">
        <f>+O246</f>
        <v>7.64</v>
      </c>
      <c r="P248" s="206"/>
      <c r="Q248" s="206"/>
      <c r="R248" s="206"/>
      <c r="S248" s="206"/>
      <c r="T248" s="206">
        <f>K248*O248</f>
        <v>384.67</v>
      </c>
      <c r="U248" s="206"/>
      <c r="V248" s="206"/>
      <c r="W248" s="206"/>
      <c r="X248" s="206"/>
      <c r="Y248" s="50">
        <f>ROUND(T248*$AG$28,2)</f>
        <v>192.34</v>
      </c>
      <c r="Z248" s="51">
        <f>+T248+Y248</f>
        <v>577.01</v>
      </c>
      <c r="AG248" s="151">
        <f>+Z248+Z249</f>
        <v>1746.28</v>
      </c>
      <c r="AI248" s="15"/>
      <c r="AJ248" s="161">
        <v>844.99</v>
      </c>
      <c r="AL248" s="153">
        <f>AG248/AJ248</f>
        <v>2.067</v>
      </c>
    </row>
    <row r="249" spans="1:38" ht="12.75" customHeight="1">
      <c r="A249" s="103"/>
      <c r="B249" s="104"/>
      <c r="C249" s="219"/>
      <c r="D249" s="220"/>
      <c r="E249" s="220"/>
      <c r="F249" s="220"/>
      <c r="G249" s="221"/>
      <c r="H249" s="53" t="s">
        <v>10</v>
      </c>
      <c r="I249" s="124" t="s">
        <v>11</v>
      </c>
      <c r="J249" s="125"/>
      <c r="K249" s="206">
        <f>+K244</f>
        <v>2410.37</v>
      </c>
      <c r="L249" s="206"/>
      <c r="M249" s="206"/>
      <c r="N249" s="206"/>
      <c r="O249" s="207">
        <f>O248*O$25</f>
        <v>0.4851</v>
      </c>
      <c r="P249" s="207"/>
      <c r="Q249" s="207"/>
      <c r="R249" s="207"/>
      <c r="S249" s="207"/>
      <c r="T249" s="206">
        <f>K249*O249</f>
        <v>1169.27</v>
      </c>
      <c r="U249" s="206"/>
      <c r="V249" s="206"/>
      <c r="W249" s="206"/>
      <c r="X249" s="206"/>
      <c r="Y249" s="52">
        <v>0</v>
      </c>
      <c r="Z249" s="51">
        <f>+T249+Y249</f>
        <v>1169.27</v>
      </c>
      <c r="AG249" s="152"/>
      <c r="AI249" s="15"/>
      <c r="AJ249" s="162"/>
      <c r="AL249" s="154"/>
    </row>
    <row r="250" spans="1:38" ht="6.75" customHeight="1">
      <c r="A250" s="28"/>
      <c r="B250" s="28"/>
      <c r="C250" s="55"/>
      <c r="D250" s="55"/>
      <c r="E250" s="55"/>
      <c r="F250" s="55"/>
      <c r="G250" s="55"/>
      <c r="I250" s="14"/>
      <c r="J250" s="14"/>
      <c r="K250" s="69"/>
      <c r="L250" s="69"/>
      <c r="M250" s="69"/>
      <c r="N250" s="69"/>
      <c r="O250" s="70"/>
      <c r="P250" s="70"/>
      <c r="Q250" s="70"/>
      <c r="R250" s="70"/>
      <c r="S250" s="70"/>
      <c r="T250" s="69"/>
      <c r="U250" s="69"/>
      <c r="V250" s="69"/>
      <c r="W250" s="69"/>
      <c r="X250" s="69"/>
      <c r="AG250" s="56"/>
      <c r="AI250" s="15"/>
      <c r="AJ250" s="57"/>
      <c r="AL250" s="72"/>
    </row>
    <row r="251" ht="12.75" hidden="1"/>
    <row r="252" spans="2:41" s="30" customFormat="1" ht="17.25" hidden="1">
      <c r="B252" s="30">
        <f>+'[6]Кап_2'!A256</f>
        <v>0</v>
      </c>
      <c r="AL252" s="31"/>
      <c r="AM252" s="31"/>
      <c r="AN252" s="32"/>
      <c r="AO252"/>
    </row>
    <row r="253" spans="4:35" ht="12.75" hidden="1">
      <c r="D253" s="68"/>
      <c r="E253" s="68"/>
      <c r="F253" s="68"/>
      <c r="G253" s="68"/>
      <c r="H253" s="68"/>
      <c r="I253" s="68"/>
      <c r="J253" s="68"/>
      <c r="AI253" s="15"/>
    </row>
    <row r="254" spans="1:35" s="4" customFormat="1" ht="18" hidden="1">
      <c r="A254" s="164" t="s">
        <v>91</v>
      </c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3"/>
      <c r="AG254" s="25"/>
      <c r="AH254"/>
      <c r="AI254" s="39"/>
    </row>
    <row r="255" spans="1:35" ht="36.75" customHeight="1" hidden="1">
      <c r="A255" s="225" t="s">
        <v>92</v>
      </c>
      <c r="B255" s="225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25"/>
      <c r="U255" s="225"/>
      <c r="V255" s="225"/>
      <c r="W255" s="225"/>
      <c r="X255" s="225"/>
      <c r="Y255" s="225"/>
      <c r="Z255" s="225"/>
      <c r="AA255" s="225"/>
      <c r="AB255" s="226"/>
      <c r="AC255" s="225"/>
      <c r="AD255" s="225"/>
      <c r="AE255" s="225"/>
      <c r="AI255" s="15"/>
    </row>
    <row r="256" spans="1:35" ht="66.75" customHeight="1" hidden="1">
      <c r="A256" s="165" t="s">
        <v>4</v>
      </c>
      <c r="B256" s="166"/>
      <c r="C256" s="166"/>
      <c r="D256" s="166"/>
      <c r="E256" s="166"/>
      <c r="F256" s="166"/>
      <c r="G256" s="166"/>
      <c r="H256" s="167"/>
      <c r="I256" s="227" t="s">
        <v>93</v>
      </c>
      <c r="J256" s="227"/>
      <c r="K256" s="227"/>
      <c r="L256" s="227"/>
      <c r="M256" s="227"/>
      <c r="N256" s="227"/>
      <c r="O256" s="171" t="s">
        <v>13</v>
      </c>
      <c r="P256" s="172"/>
      <c r="Q256" s="172"/>
      <c r="R256" s="172"/>
      <c r="S256" s="173"/>
      <c r="T256" s="171" t="s">
        <v>14</v>
      </c>
      <c r="U256" s="172"/>
      <c r="V256" s="172"/>
      <c r="W256" s="172"/>
      <c r="X256" s="172"/>
      <c r="Y256" s="65" t="s">
        <v>94</v>
      </c>
      <c r="Z256" s="65" t="s">
        <v>95</v>
      </c>
      <c r="AA256" s="75" t="s">
        <v>96</v>
      </c>
      <c r="AB256" s="76"/>
      <c r="AC256" s="77"/>
      <c r="AD256" s="77"/>
      <c r="AE256" s="78"/>
      <c r="AF256" s="58"/>
      <c r="AI256" s="15"/>
    </row>
    <row r="257" spans="1:35" ht="12" customHeight="1" hidden="1">
      <c r="A257" s="168"/>
      <c r="B257" s="169"/>
      <c r="C257" s="169"/>
      <c r="D257" s="169"/>
      <c r="E257" s="169"/>
      <c r="F257" s="169"/>
      <c r="G257" s="169"/>
      <c r="H257" s="170"/>
      <c r="I257" s="227" t="s">
        <v>16</v>
      </c>
      <c r="J257" s="227"/>
      <c r="K257" s="227"/>
      <c r="L257" s="227"/>
      <c r="M257" s="227"/>
      <c r="N257" s="227"/>
      <c r="O257" s="171" t="s">
        <v>17</v>
      </c>
      <c r="P257" s="172"/>
      <c r="Q257" s="172"/>
      <c r="R257" s="172"/>
      <c r="S257" s="173"/>
      <c r="T257" s="171" t="s">
        <v>18</v>
      </c>
      <c r="U257" s="172"/>
      <c r="V257" s="172"/>
      <c r="W257" s="172"/>
      <c r="X257" s="172"/>
      <c r="Y257" s="65" t="s">
        <v>19</v>
      </c>
      <c r="Z257" s="65" t="s">
        <v>19</v>
      </c>
      <c r="AA257" s="75" t="s">
        <v>19</v>
      </c>
      <c r="AB257" s="76"/>
      <c r="AC257" s="79"/>
      <c r="AD257" s="79"/>
      <c r="AE257" s="80"/>
      <c r="AF257" s="59"/>
      <c r="AI257" s="15"/>
    </row>
    <row r="258" spans="1:38" s="6" customFormat="1" ht="30" customHeight="1" hidden="1">
      <c r="A258" s="174">
        <v>1</v>
      </c>
      <c r="B258" s="175"/>
      <c r="C258" s="175"/>
      <c r="D258" s="175"/>
      <c r="E258" s="175"/>
      <c r="F258" s="175"/>
      <c r="G258" s="175"/>
      <c r="H258" s="176"/>
      <c r="I258" s="228">
        <v>2</v>
      </c>
      <c r="J258" s="228"/>
      <c r="K258" s="228"/>
      <c r="L258" s="228"/>
      <c r="M258" s="228"/>
      <c r="N258" s="228"/>
      <c r="O258" s="177">
        <v>3</v>
      </c>
      <c r="P258" s="178"/>
      <c r="Q258" s="178"/>
      <c r="R258" s="178"/>
      <c r="S258" s="179"/>
      <c r="T258" s="177">
        <v>4</v>
      </c>
      <c r="U258" s="178"/>
      <c r="V258" s="178"/>
      <c r="W258" s="178"/>
      <c r="X258" s="178"/>
      <c r="Y258" s="64" t="s">
        <v>53</v>
      </c>
      <c r="Z258" s="64" t="s">
        <v>97</v>
      </c>
      <c r="AA258" s="81" t="s">
        <v>98</v>
      </c>
      <c r="AB258" s="82"/>
      <c r="AC258" s="83"/>
      <c r="AD258" s="83"/>
      <c r="AE258" s="84"/>
      <c r="AF258" s="60"/>
      <c r="AG258" s="26" t="s">
        <v>32</v>
      </c>
      <c r="AH258"/>
      <c r="AI258" s="40"/>
      <c r="AJ258" s="26" t="s">
        <v>41</v>
      </c>
      <c r="AL258" s="26" t="s">
        <v>30</v>
      </c>
    </row>
    <row r="259" spans="1:38" s="28" customFormat="1" ht="23.25" customHeight="1" hidden="1">
      <c r="A259" s="180" t="s">
        <v>54</v>
      </c>
      <c r="B259" s="229"/>
      <c r="C259" s="229"/>
      <c r="D259" s="229"/>
      <c r="E259" s="229"/>
      <c r="F259" s="229"/>
      <c r="G259" s="229"/>
      <c r="H259" s="102"/>
      <c r="I259" s="231">
        <v>19.8</v>
      </c>
      <c r="J259" s="231"/>
      <c r="K259" s="231"/>
      <c r="L259" s="231"/>
      <c r="M259" s="231"/>
      <c r="N259" s="231"/>
      <c r="O259" s="189">
        <f>+ROUND('[6]Ильич'!O375,4)</f>
        <v>0.0433</v>
      </c>
      <c r="P259" s="190"/>
      <c r="Q259" s="190"/>
      <c r="R259" s="190"/>
      <c r="S259" s="191"/>
      <c r="T259" s="192">
        <f>K23</f>
        <v>2410.37</v>
      </c>
      <c r="U259" s="193"/>
      <c r="V259" s="193"/>
      <c r="W259" s="193"/>
      <c r="X259" s="193"/>
      <c r="Y259" s="85">
        <f>ROUND(I259*O259*T259,2)</f>
        <v>2066.51</v>
      </c>
      <c r="Z259" s="86">
        <f>ROUND(Y259*$AG$28,2)</f>
        <v>1033.26</v>
      </c>
      <c r="AA259" s="87">
        <f>+Y259+Z259</f>
        <v>3099.77</v>
      </c>
      <c r="AB259" s="88"/>
      <c r="AC259" s="89"/>
      <c r="AD259" s="89"/>
      <c r="AE259" s="90"/>
      <c r="AF259" s="73"/>
      <c r="AG259" s="27">
        <f>ROUND(O259*T259,2)+ROUND((ROUND(O259*T259,2)*$AG$28),2)</f>
        <v>156.56</v>
      </c>
      <c r="AH259"/>
      <c r="AI259" s="41"/>
      <c r="AJ259" s="42">
        <v>54.52</v>
      </c>
      <c r="AL259" s="74">
        <f>AG259/AJ259</f>
        <v>2.872</v>
      </c>
    </row>
    <row r="260" spans="1:35" s="28" customFormat="1" ht="43.5" customHeight="1" hidden="1">
      <c r="A260" s="103"/>
      <c r="B260" s="230"/>
      <c r="C260" s="230"/>
      <c r="D260" s="230"/>
      <c r="E260" s="230"/>
      <c r="F260" s="230"/>
      <c r="G260" s="230"/>
      <c r="H260" s="104"/>
      <c r="I260" s="232" t="str">
        <f>CONCATENATE(I259," ",$I$257," х ",O259," ",$O$257," х ",T259," ",$T$257," = ",Y259," ",$Y$257,"                                         ",Y259," ",$Y$257,"+",Y259," ",$Y$257,"х коэф. ",$AG$28," = ",AA259,$AA$257)</f>
        <v>19,8 кв.м х 0,0433 Гкал/кв.м х 2410,37 руб./Гкал = 2066,51 руб.                                         2066,51 руб.+2066,51 руб.х коэф. 0,5 = 3099,77руб.</v>
      </c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4"/>
      <c r="AB260" s="91"/>
      <c r="AC260" s="92"/>
      <c r="AD260" s="92"/>
      <c r="AE260" s="93"/>
      <c r="AF260" s="61"/>
      <c r="AG260" s="29"/>
      <c r="AH260"/>
      <c r="AI260" s="41"/>
    </row>
    <row r="261" spans="1:38" s="28" customFormat="1" ht="23.25" customHeight="1" hidden="1">
      <c r="A261" s="180" t="s">
        <v>99</v>
      </c>
      <c r="B261" s="229"/>
      <c r="C261" s="229"/>
      <c r="D261" s="229"/>
      <c r="E261" s="229"/>
      <c r="F261" s="229"/>
      <c r="G261" s="229"/>
      <c r="H261" s="102"/>
      <c r="I261" s="231">
        <v>19.8</v>
      </c>
      <c r="J261" s="231"/>
      <c r="K261" s="231"/>
      <c r="L261" s="231"/>
      <c r="M261" s="231"/>
      <c r="N261" s="231"/>
      <c r="O261" s="189">
        <f>+ROUND('[6]Ильич'!O377,4)</f>
        <v>0.0464</v>
      </c>
      <c r="P261" s="190"/>
      <c r="Q261" s="190"/>
      <c r="R261" s="190"/>
      <c r="S261" s="191"/>
      <c r="T261" s="192">
        <f>+T259</f>
        <v>2410.37</v>
      </c>
      <c r="U261" s="193"/>
      <c r="V261" s="193"/>
      <c r="W261" s="193"/>
      <c r="X261" s="193"/>
      <c r="Y261" s="85">
        <f>ROUND(I261*O261*T261,2)</f>
        <v>2214.46</v>
      </c>
      <c r="Z261" s="86">
        <f>ROUND(Y261*$AG$28,2)</f>
        <v>1107.23</v>
      </c>
      <c r="AA261" s="87">
        <f>+Y261+Z261</f>
        <v>3321.69</v>
      </c>
      <c r="AB261" s="88"/>
      <c r="AC261" s="89"/>
      <c r="AD261" s="89"/>
      <c r="AE261" s="90"/>
      <c r="AF261" s="73"/>
      <c r="AG261" s="27">
        <f>ROUND(O261*T261,2)+ROUND((ROUND(O261*T261,2)*$AG$28),2)</f>
        <v>167.76</v>
      </c>
      <c r="AH261"/>
      <c r="AI261" s="41"/>
      <c r="AJ261" s="42">
        <v>54.52</v>
      </c>
      <c r="AL261" s="74">
        <f>AG261/AJ261</f>
        <v>3.077</v>
      </c>
    </row>
    <row r="262" spans="1:35" s="28" customFormat="1" ht="35.25" customHeight="1" hidden="1">
      <c r="A262" s="103"/>
      <c r="B262" s="230"/>
      <c r="C262" s="230"/>
      <c r="D262" s="230"/>
      <c r="E262" s="230"/>
      <c r="F262" s="230"/>
      <c r="G262" s="230"/>
      <c r="H262" s="104"/>
      <c r="I262" s="232" t="s">
        <v>100</v>
      </c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  <c r="V262" s="233"/>
      <c r="W262" s="233"/>
      <c r="X262" s="233"/>
      <c r="Y262" s="233"/>
      <c r="Z262" s="233"/>
      <c r="AA262" s="234"/>
      <c r="AB262" s="235"/>
      <c r="AC262" s="236"/>
      <c r="AD262" s="236"/>
      <c r="AE262" s="236"/>
      <c r="AF262" s="61"/>
      <c r="AG262" s="29"/>
      <c r="AH262"/>
      <c r="AI262" s="41"/>
    </row>
    <row r="263" spans="1:38" s="28" customFormat="1" ht="23.25" customHeight="1" hidden="1">
      <c r="A263" s="180" t="s">
        <v>101</v>
      </c>
      <c r="B263" s="229"/>
      <c r="C263" s="229"/>
      <c r="D263" s="229"/>
      <c r="E263" s="229"/>
      <c r="F263" s="229"/>
      <c r="G263" s="229"/>
      <c r="H263" s="102"/>
      <c r="I263" s="231">
        <v>19.8</v>
      </c>
      <c r="J263" s="231"/>
      <c r="K263" s="231"/>
      <c r="L263" s="231"/>
      <c r="M263" s="231"/>
      <c r="N263" s="231"/>
      <c r="O263" s="189">
        <f>+ROUND('[6]Ильич'!O379,4)</f>
        <v>0.0476</v>
      </c>
      <c r="P263" s="190"/>
      <c r="Q263" s="190"/>
      <c r="R263" s="190"/>
      <c r="S263" s="191"/>
      <c r="T263" s="192">
        <f>+T259</f>
        <v>2410.37</v>
      </c>
      <c r="U263" s="193"/>
      <c r="V263" s="193"/>
      <c r="W263" s="193"/>
      <c r="X263" s="193"/>
      <c r="Y263" s="85">
        <f>ROUND(I263*O263*T263,2)</f>
        <v>2271.73</v>
      </c>
      <c r="Z263" s="86">
        <f>ROUND(Y263*$AG$28,2)</f>
        <v>1135.87</v>
      </c>
      <c r="AA263" s="87">
        <f>+Y263+Z263</f>
        <v>3407.6</v>
      </c>
      <c r="AB263" s="88"/>
      <c r="AC263" s="89"/>
      <c r="AD263" s="89"/>
      <c r="AE263" s="90"/>
      <c r="AF263" s="73"/>
      <c r="AG263" s="27">
        <f>ROUND(O263*T263,2)+ROUND((ROUND(O263*T263,2)*$AG$28),2)</f>
        <v>172.1</v>
      </c>
      <c r="AH263"/>
      <c r="AI263" s="41"/>
      <c r="AJ263" s="42">
        <v>54.52</v>
      </c>
      <c r="AL263" s="74">
        <f>AG263/AJ263</f>
        <v>3.157</v>
      </c>
    </row>
    <row r="264" spans="1:35" s="28" customFormat="1" ht="34.5" customHeight="1" hidden="1">
      <c r="A264" s="103"/>
      <c r="B264" s="230"/>
      <c r="C264" s="230"/>
      <c r="D264" s="230"/>
      <c r="E264" s="230"/>
      <c r="F264" s="230"/>
      <c r="G264" s="230"/>
      <c r="H264" s="104"/>
      <c r="I264" s="232" t="s">
        <v>100</v>
      </c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  <c r="V264" s="233"/>
      <c r="W264" s="233"/>
      <c r="X264" s="233"/>
      <c r="Y264" s="233"/>
      <c r="Z264" s="233"/>
      <c r="AA264" s="234"/>
      <c r="AB264" s="235"/>
      <c r="AC264" s="236"/>
      <c r="AD264" s="236"/>
      <c r="AE264" s="236"/>
      <c r="AF264" s="61"/>
      <c r="AG264" s="29"/>
      <c r="AH264"/>
      <c r="AI264" s="41"/>
    </row>
    <row r="265" spans="1:38" s="28" customFormat="1" ht="23.25" customHeight="1" hidden="1">
      <c r="A265" s="180" t="s">
        <v>102</v>
      </c>
      <c r="B265" s="229"/>
      <c r="C265" s="229"/>
      <c r="D265" s="229"/>
      <c r="E265" s="229"/>
      <c r="F265" s="229"/>
      <c r="G265" s="229"/>
      <c r="H265" s="102"/>
      <c r="I265" s="231">
        <v>19.8</v>
      </c>
      <c r="J265" s="231"/>
      <c r="K265" s="231"/>
      <c r="L265" s="231"/>
      <c r="M265" s="231"/>
      <c r="N265" s="231"/>
      <c r="O265" s="189">
        <f>+ROUND('[6]Ильич'!O381,4)</f>
        <v>0.0541</v>
      </c>
      <c r="P265" s="190"/>
      <c r="Q265" s="190"/>
      <c r="R265" s="190"/>
      <c r="S265" s="191"/>
      <c r="T265" s="192">
        <f>+T259</f>
        <v>2410.37</v>
      </c>
      <c r="U265" s="193"/>
      <c r="V265" s="193"/>
      <c r="W265" s="193"/>
      <c r="X265" s="193"/>
      <c r="Y265" s="85">
        <f>ROUND(I265*O265*T265,2)</f>
        <v>2581.94</v>
      </c>
      <c r="Z265" s="86">
        <f>ROUND(Y265*$AG$28,2)</f>
        <v>1290.97</v>
      </c>
      <c r="AA265" s="87">
        <f>+Y265+Z265</f>
        <v>3872.91</v>
      </c>
      <c r="AB265" s="88"/>
      <c r="AC265" s="89"/>
      <c r="AD265" s="89"/>
      <c r="AE265" s="90"/>
      <c r="AF265" s="73"/>
      <c r="AG265" s="27">
        <f>ROUND(O265*T265,2)+ROUND((ROUND(O265*T265,2)*$AG$28),2)</f>
        <v>195.6</v>
      </c>
      <c r="AH265"/>
      <c r="AI265" s="41"/>
      <c r="AJ265" s="42">
        <v>54.52</v>
      </c>
      <c r="AL265" s="74">
        <f>AG265/AJ265</f>
        <v>3.588</v>
      </c>
    </row>
    <row r="266" spans="1:35" s="28" customFormat="1" ht="27.75" customHeight="1" hidden="1">
      <c r="A266" s="103"/>
      <c r="B266" s="230"/>
      <c r="C266" s="230"/>
      <c r="D266" s="230"/>
      <c r="E266" s="230"/>
      <c r="F266" s="230"/>
      <c r="G266" s="230"/>
      <c r="H266" s="104"/>
      <c r="I266" s="232" t="s">
        <v>100</v>
      </c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  <c r="V266" s="233"/>
      <c r="W266" s="233"/>
      <c r="X266" s="233"/>
      <c r="Y266" s="233"/>
      <c r="Z266" s="233"/>
      <c r="AA266" s="234"/>
      <c r="AB266" s="235"/>
      <c r="AC266" s="236"/>
      <c r="AD266" s="236"/>
      <c r="AE266" s="236"/>
      <c r="AF266" s="61"/>
      <c r="AG266" s="29"/>
      <c r="AH266"/>
      <c r="AI266" s="41"/>
    </row>
    <row r="267" spans="1:38" s="28" customFormat="1" ht="23.25" customHeight="1" hidden="1">
      <c r="A267" s="180" t="s">
        <v>103</v>
      </c>
      <c r="B267" s="229"/>
      <c r="C267" s="229"/>
      <c r="D267" s="229"/>
      <c r="E267" s="229"/>
      <c r="F267" s="229"/>
      <c r="G267" s="229"/>
      <c r="H267" s="102"/>
      <c r="I267" s="231">
        <v>19.8</v>
      </c>
      <c r="J267" s="231"/>
      <c r="K267" s="231"/>
      <c r="L267" s="231"/>
      <c r="M267" s="231"/>
      <c r="N267" s="231"/>
      <c r="O267" s="189">
        <f>+ROUND('[6]Ильич'!O383,4)</f>
        <v>0.0331</v>
      </c>
      <c r="P267" s="190"/>
      <c r="Q267" s="190"/>
      <c r="R267" s="190"/>
      <c r="S267" s="191"/>
      <c r="T267" s="192">
        <f>+T259</f>
        <v>2410.37</v>
      </c>
      <c r="U267" s="193"/>
      <c r="V267" s="193"/>
      <c r="W267" s="193"/>
      <c r="X267" s="193"/>
      <c r="Y267" s="85">
        <f>ROUND(I267*O267*T267,2)</f>
        <v>1579.71</v>
      </c>
      <c r="Z267" s="86">
        <f>ROUND(Y267*$AG$28,2)</f>
        <v>789.86</v>
      </c>
      <c r="AA267" s="87">
        <f>+Y267+Z267</f>
        <v>2369.57</v>
      </c>
      <c r="AB267" s="88"/>
      <c r="AC267" s="89"/>
      <c r="AD267" s="89"/>
      <c r="AE267" s="90"/>
      <c r="AF267" s="73"/>
      <c r="AG267" s="27">
        <f>ROUND(O267*T267,2)+ROUND((ROUND(O267*T267,2)*$AG$28),2)</f>
        <v>119.67</v>
      </c>
      <c r="AH267"/>
      <c r="AI267" s="41"/>
      <c r="AJ267" s="42">
        <v>54.52</v>
      </c>
      <c r="AL267" s="74">
        <f>AG267/AJ267</f>
        <v>2.195</v>
      </c>
    </row>
    <row r="268" spans="1:35" s="28" customFormat="1" ht="29.25" customHeight="1" hidden="1">
      <c r="A268" s="103"/>
      <c r="B268" s="230"/>
      <c r="C268" s="230"/>
      <c r="D268" s="230"/>
      <c r="E268" s="230"/>
      <c r="F268" s="230"/>
      <c r="G268" s="230"/>
      <c r="H268" s="104"/>
      <c r="I268" s="232" t="s">
        <v>100</v>
      </c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  <c r="V268" s="233"/>
      <c r="W268" s="233"/>
      <c r="X268" s="233"/>
      <c r="Y268" s="233"/>
      <c r="Z268" s="233"/>
      <c r="AA268" s="234"/>
      <c r="AB268" s="235"/>
      <c r="AC268" s="236"/>
      <c r="AD268" s="236"/>
      <c r="AE268" s="236"/>
      <c r="AF268" s="61"/>
      <c r="AG268" s="29"/>
      <c r="AH268"/>
      <c r="AI268" s="41"/>
    </row>
    <row r="269" spans="1:38" s="28" customFormat="1" ht="23.25" customHeight="1" hidden="1">
      <c r="A269" s="180" t="s">
        <v>104</v>
      </c>
      <c r="B269" s="229"/>
      <c r="C269" s="229"/>
      <c r="D269" s="229"/>
      <c r="E269" s="229"/>
      <c r="F269" s="229"/>
      <c r="G269" s="229"/>
      <c r="H269" s="102"/>
      <c r="I269" s="231">
        <v>19.8</v>
      </c>
      <c r="J269" s="231"/>
      <c r="K269" s="231"/>
      <c r="L269" s="231"/>
      <c r="M269" s="231"/>
      <c r="N269" s="231"/>
      <c r="O269" s="189">
        <f>+ROUND('[6]Ильич'!O385,4)</f>
        <v>0.0351</v>
      </c>
      <c r="P269" s="190"/>
      <c r="Q269" s="190"/>
      <c r="R269" s="190"/>
      <c r="S269" s="191"/>
      <c r="T269" s="192">
        <f>+T259</f>
        <v>2410.37</v>
      </c>
      <c r="U269" s="193"/>
      <c r="V269" s="193"/>
      <c r="W269" s="193"/>
      <c r="X269" s="193"/>
      <c r="Y269" s="85">
        <f>ROUND(I269*O269*T269,2)</f>
        <v>1675.16</v>
      </c>
      <c r="Z269" s="86">
        <f>ROUND(Y269*$AG$28,2)</f>
        <v>837.58</v>
      </c>
      <c r="AA269" s="87">
        <f>+Y269+Z269</f>
        <v>2512.74</v>
      </c>
      <c r="AB269" s="88"/>
      <c r="AC269" s="89"/>
      <c r="AD269" s="89"/>
      <c r="AE269" s="90"/>
      <c r="AF269" s="73"/>
      <c r="AG269" s="27">
        <f>ROUND(O269*T269,2)+ROUND((ROUND(O269*T269,2)*$AG$28),2)</f>
        <v>126.9</v>
      </c>
      <c r="AH269"/>
      <c r="AI269" s="41"/>
      <c r="AJ269" s="42">
        <v>54.52</v>
      </c>
      <c r="AL269" s="74">
        <f>AG269/AJ269</f>
        <v>2.328</v>
      </c>
    </row>
    <row r="270" spans="1:35" s="28" customFormat="1" ht="34.5" customHeight="1" hidden="1">
      <c r="A270" s="103"/>
      <c r="B270" s="230"/>
      <c r="C270" s="230"/>
      <c r="D270" s="230"/>
      <c r="E270" s="230"/>
      <c r="F270" s="230"/>
      <c r="G270" s="230"/>
      <c r="H270" s="104"/>
      <c r="I270" s="232" t="s">
        <v>100</v>
      </c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33"/>
      <c r="Z270" s="233"/>
      <c r="AA270" s="234"/>
      <c r="AB270" s="94"/>
      <c r="AC270" s="95"/>
      <c r="AD270" s="95"/>
      <c r="AE270" s="96"/>
      <c r="AF270" s="61"/>
      <c r="AG270" s="29"/>
      <c r="AH270"/>
      <c r="AI270" s="41"/>
    </row>
    <row r="271" spans="1:38" s="28" customFormat="1" ht="23.25" customHeight="1" hidden="1">
      <c r="A271" s="180" t="s">
        <v>55</v>
      </c>
      <c r="B271" s="229"/>
      <c r="C271" s="229"/>
      <c r="D271" s="229"/>
      <c r="E271" s="229"/>
      <c r="F271" s="229"/>
      <c r="G271" s="229"/>
      <c r="H271" s="102"/>
      <c r="I271" s="231">
        <v>19.8</v>
      </c>
      <c r="J271" s="231"/>
      <c r="K271" s="231"/>
      <c r="L271" s="231"/>
      <c r="M271" s="231"/>
      <c r="N271" s="231"/>
      <c r="O271" s="189">
        <f>+ROUND('[6]Ильич'!O387,4)</f>
        <v>0.0187</v>
      </c>
      <c r="P271" s="190"/>
      <c r="Q271" s="190"/>
      <c r="R271" s="190"/>
      <c r="S271" s="191"/>
      <c r="T271" s="192">
        <f>+T259</f>
        <v>2410.37</v>
      </c>
      <c r="U271" s="193"/>
      <c r="V271" s="193"/>
      <c r="W271" s="193"/>
      <c r="X271" s="193"/>
      <c r="Y271" s="85">
        <f>ROUND(I271*O271*T271,2)</f>
        <v>892.46</v>
      </c>
      <c r="Z271" s="86">
        <f>ROUND(Y271*$AG$28,2)</f>
        <v>446.23</v>
      </c>
      <c r="AA271" s="87">
        <f>+Y271+Z271</f>
        <v>1338.69</v>
      </c>
      <c r="AB271" s="88"/>
      <c r="AC271" s="89"/>
      <c r="AD271" s="89"/>
      <c r="AE271" s="90"/>
      <c r="AF271" s="73"/>
      <c r="AG271" s="27">
        <f>ROUND(O271*T271,2)+ROUND((ROUND(O271*T271,2)*$AG$28),2)</f>
        <v>67.61</v>
      </c>
      <c r="AH271"/>
      <c r="AI271" s="41"/>
      <c r="AJ271" s="42">
        <v>54.52</v>
      </c>
      <c r="AL271" s="74">
        <f>AG271/AJ271</f>
        <v>1.24</v>
      </c>
    </row>
    <row r="272" spans="1:35" s="28" customFormat="1" ht="27.75" customHeight="1" hidden="1">
      <c r="A272" s="103"/>
      <c r="B272" s="230"/>
      <c r="C272" s="230"/>
      <c r="D272" s="230"/>
      <c r="E272" s="230"/>
      <c r="F272" s="230"/>
      <c r="G272" s="230"/>
      <c r="H272" s="104"/>
      <c r="I272" s="232" t="s">
        <v>100</v>
      </c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  <c r="V272" s="233"/>
      <c r="W272" s="233"/>
      <c r="X272" s="233"/>
      <c r="Y272" s="233"/>
      <c r="Z272" s="233"/>
      <c r="AA272" s="234"/>
      <c r="AB272" s="235"/>
      <c r="AC272" s="236"/>
      <c r="AD272" s="236"/>
      <c r="AE272" s="236"/>
      <c r="AF272" s="61"/>
      <c r="AG272" s="29"/>
      <c r="AH272"/>
      <c r="AI272" s="41"/>
    </row>
    <row r="273" ht="12.75" hidden="1"/>
    <row r="274" spans="2:40" ht="12.75">
      <c r="B274" s="7" t="s">
        <v>20</v>
      </c>
      <c r="AG274"/>
      <c r="AN274" s="14"/>
    </row>
    <row r="275" spans="2:47" ht="27.75" customHeight="1" hidden="1">
      <c r="B275" s="8" t="s">
        <v>21</v>
      </c>
      <c r="C275" s="111" t="str">
        <f>CONCATENATE("Тариф на тепловую энергию в размере ",K23," руб./Гкал (с НДС) утвержден Приказом Министерства тарифной политики Красноярского края  ",AS275," № ",AT275,)</f>
        <v>Тариф на тепловую энергию в размере 2410,37 руб./Гкал (с НДС) утвержден Приказом Министерства тарифной политики Красноярского края  от 15.12.2016 г. № 618-п</v>
      </c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36"/>
      <c r="AG275" s="36"/>
      <c r="AH275" s="36"/>
      <c r="AI275" s="36"/>
      <c r="AJ275" s="36"/>
      <c r="AK275" s="36"/>
      <c r="AL275" s="36"/>
      <c r="AM275" s="9"/>
      <c r="AN275" s="33"/>
      <c r="AS275" s="34" t="s">
        <v>105</v>
      </c>
      <c r="AT275" s="35" t="s">
        <v>106</v>
      </c>
      <c r="AU275" s="33"/>
    </row>
    <row r="276" spans="2:46" ht="25.5" customHeight="1">
      <c r="B276" s="8">
        <v>1</v>
      </c>
      <c r="C276" s="111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",AS276," № ",AT276,)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18.12.2023 г. № 346-п</v>
      </c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36"/>
      <c r="AG276" s="36"/>
      <c r="AH276" s="36"/>
      <c r="AI276" s="36"/>
      <c r="AJ276" s="36"/>
      <c r="AK276" s="36"/>
      <c r="AL276" s="36"/>
      <c r="AM276" s="9"/>
      <c r="AN276" s="33"/>
      <c r="AS276" s="34" t="str">
        <f>+'[6]Ильич'!AS400</f>
        <v>от 18.12.2023 г.</v>
      </c>
      <c r="AT276" s="35" t="str">
        <f>+'[6]Ильич'!AT400</f>
        <v>346-п</v>
      </c>
    </row>
    <row r="277" spans="2:46" ht="19.5" customHeight="1" hidden="1">
      <c r="B277" s="8">
        <v>2</v>
      </c>
      <c r="C277" s="111" t="str">
        <f>CONCATENATE("Тариф на теплоноситель ",,"утвержден Приказом Министерства тарифной политики Красноярского края ",AS277," № ",AT277,)</f>
        <v>Тариф на теплоноситель утвержден Приказом Министерства тарифной политики Красноярского края 0 № 0</v>
      </c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36"/>
      <c r="AG277" s="36"/>
      <c r="AH277" s="36"/>
      <c r="AI277" s="36"/>
      <c r="AJ277" s="36"/>
      <c r="AK277" s="36"/>
      <c r="AL277" s="36"/>
      <c r="AM277" s="9"/>
      <c r="AN277" s="33"/>
      <c r="AS277" s="34">
        <f>+'[6]Суб_2'!AH159</f>
        <v>0</v>
      </c>
      <c r="AT277" s="35">
        <f>+'[6]Суб_2'!AI159</f>
        <v>0</v>
      </c>
    </row>
    <row r="278" spans="2:46" ht="29.25" customHeight="1" hidden="1">
      <c r="B278" s="8" t="s">
        <v>34</v>
      </c>
      <c r="C278" s="205" t="s">
        <v>107</v>
      </c>
      <c r="D278" s="238"/>
      <c r="E278" s="238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4"/>
      <c r="AH278" s="24"/>
      <c r="AI278" s="24"/>
      <c r="AJ278" s="24"/>
      <c r="AK278" s="24"/>
      <c r="AL278" s="24"/>
      <c r="AN278" s="14"/>
      <c r="AS278" s="62" t="s">
        <v>108</v>
      </c>
      <c r="AT278" s="63" t="s">
        <v>109</v>
      </c>
    </row>
    <row r="279" spans="2:45" ht="27" customHeight="1">
      <c r="B279" s="8">
        <v>2</v>
      </c>
      <c r="C279" s="111" t="str">
        <f>+'[6]Шуш_1-2 эт'!B248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24"/>
      <c r="AG279" s="24"/>
      <c r="AH279" s="24"/>
      <c r="AI279" s="24"/>
      <c r="AJ279" s="24"/>
      <c r="AK279" s="24"/>
      <c r="AL279" s="24"/>
      <c r="AN279" s="14"/>
      <c r="AS279" s="62"/>
    </row>
    <row r="280" spans="2:46" ht="25.5" customHeight="1">
      <c r="B280" s="8">
        <v>3</v>
      </c>
      <c r="C280" s="205" t="str">
        <f>+'[6]Шуш_1-2 эт'!B249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4"/>
      <c r="AH280" s="24"/>
      <c r="AI280" s="24"/>
      <c r="AJ280" s="24"/>
      <c r="AK280" s="24"/>
      <c r="AL280" s="24"/>
      <c r="AN280" s="33"/>
      <c r="AS280" s="62"/>
      <c r="AT280" s="63"/>
    </row>
    <row r="281" spans="2:46" ht="13.5" customHeight="1">
      <c r="B281" s="8">
        <v>4</v>
      </c>
      <c r="C281" s="111" t="str">
        <f>CONCATENATE("Тариф на холодную питьевую воду утвержден Приказом Министерства тарифной политики Красноярского края ",AS281," № ",AT281,"")</f>
        <v>Тариф на холодную питьевую воду утвержден Приказом Министерства тарифной политики Красноярского края от 21.11.2023г. № 479-в</v>
      </c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36"/>
      <c r="AG281" s="36"/>
      <c r="AH281" s="36"/>
      <c r="AI281" s="36"/>
      <c r="AJ281" s="36"/>
      <c r="AK281" s="36"/>
      <c r="AL281" s="36"/>
      <c r="AN281" s="33"/>
      <c r="AS281" s="62" t="str">
        <f>+'[6]Ильич'!AS402</f>
        <v>от 21.11.2023г.</v>
      </c>
      <c r="AT281" s="63" t="str">
        <f>+'[6]Ильич'!AT402</f>
        <v>479-в</v>
      </c>
    </row>
    <row r="282" spans="1:33" ht="25.5" customHeight="1">
      <c r="A282" s="8"/>
      <c r="B282" s="8">
        <v>5</v>
      </c>
      <c r="C282" s="111" t="s">
        <v>110</v>
      </c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G282" s="33"/>
    </row>
    <row r="283" spans="1:36" s="30" customFormat="1" ht="21" customHeight="1">
      <c r="A283" s="45" t="str">
        <f>+'[6]Шуш_3 эт и выше'!A368</f>
        <v>Начальник ПЭО                                         С.А.Окунева</v>
      </c>
      <c r="AE283" s="31"/>
      <c r="AF283" s="31"/>
      <c r="AG283" s="46"/>
      <c r="AJ283" s="46"/>
    </row>
    <row r="284" spans="1:33" ht="6" customHeight="1">
      <c r="A284" s="8"/>
      <c r="B284" s="43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G284" s="33"/>
    </row>
    <row r="285" spans="1:40" ht="12.75">
      <c r="A285" s="37" t="s">
        <v>83</v>
      </c>
      <c r="AG285"/>
      <c r="AN285" s="14"/>
    </row>
    <row r="286" spans="1:40" ht="12.75">
      <c r="A286" s="37"/>
      <c r="AG286"/>
      <c r="AN286" s="14"/>
    </row>
    <row r="287" spans="1:40" ht="12.75">
      <c r="A287" s="204"/>
      <c r="B287" s="204"/>
      <c r="C287" s="204"/>
      <c r="D287" s="204"/>
      <c r="E287" s="204"/>
      <c r="F287" s="204"/>
      <c r="X287" s="237"/>
      <c r="Y287" s="237"/>
      <c r="Z287" s="237"/>
      <c r="AA287" s="237"/>
      <c r="AG287"/>
      <c r="AN287" s="14"/>
    </row>
  </sheetData>
  <sheetProtection/>
  <mergeCells count="1236">
    <mergeCell ref="C280:AF280"/>
    <mergeCell ref="C281:AE281"/>
    <mergeCell ref="C282:AE282"/>
    <mergeCell ref="A287:F287"/>
    <mergeCell ref="X287:AA287"/>
    <mergeCell ref="AB272:AE272"/>
    <mergeCell ref="C275:AE275"/>
    <mergeCell ref="C276:AE276"/>
    <mergeCell ref="C277:AE277"/>
    <mergeCell ref="C278:AF278"/>
    <mergeCell ref="C279:AE279"/>
    <mergeCell ref="A269:H270"/>
    <mergeCell ref="I269:N269"/>
    <mergeCell ref="O269:S269"/>
    <mergeCell ref="T269:X269"/>
    <mergeCell ref="I270:AA270"/>
    <mergeCell ref="A271:H272"/>
    <mergeCell ref="I271:N271"/>
    <mergeCell ref="O271:S271"/>
    <mergeCell ref="T271:X271"/>
    <mergeCell ref="I272:AA272"/>
    <mergeCell ref="A267:H268"/>
    <mergeCell ref="I267:N267"/>
    <mergeCell ref="O267:S267"/>
    <mergeCell ref="T267:X267"/>
    <mergeCell ref="I268:AA268"/>
    <mergeCell ref="AB268:AE268"/>
    <mergeCell ref="A265:H266"/>
    <mergeCell ref="I265:N265"/>
    <mergeCell ref="O265:S265"/>
    <mergeCell ref="T265:X265"/>
    <mergeCell ref="I266:AA266"/>
    <mergeCell ref="AB266:AE266"/>
    <mergeCell ref="A263:H264"/>
    <mergeCell ref="I263:N263"/>
    <mergeCell ref="O263:S263"/>
    <mergeCell ref="T263:X263"/>
    <mergeCell ref="I264:AA264"/>
    <mergeCell ref="AB264:AE264"/>
    <mergeCell ref="A261:H262"/>
    <mergeCell ref="I261:N261"/>
    <mergeCell ref="O261:S261"/>
    <mergeCell ref="T261:X261"/>
    <mergeCell ref="I262:AA262"/>
    <mergeCell ref="AB262:AE262"/>
    <mergeCell ref="A258:H258"/>
    <mergeCell ref="I258:N258"/>
    <mergeCell ref="O258:S258"/>
    <mergeCell ref="T258:X258"/>
    <mergeCell ref="A259:H260"/>
    <mergeCell ref="I259:N259"/>
    <mergeCell ref="O259:S259"/>
    <mergeCell ref="T259:X259"/>
    <mergeCell ref="I260:AA260"/>
    <mergeCell ref="A254:AE254"/>
    <mergeCell ref="A255:AE255"/>
    <mergeCell ref="A256:H257"/>
    <mergeCell ref="I256:N256"/>
    <mergeCell ref="O256:S256"/>
    <mergeCell ref="T256:X256"/>
    <mergeCell ref="I257:N257"/>
    <mergeCell ref="O257:S257"/>
    <mergeCell ref="T257:X257"/>
    <mergeCell ref="AG248:AG249"/>
    <mergeCell ref="AJ248:AJ249"/>
    <mergeCell ref="AL248:AL249"/>
    <mergeCell ref="I249:J249"/>
    <mergeCell ref="K249:N249"/>
    <mergeCell ref="O249:S249"/>
    <mergeCell ref="T249:X249"/>
    <mergeCell ref="A248:B249"/>
    <mergeCell ref="C248:G249"/>
    <mergeCell ref="I248:J248"/>
    <mergeCell ref="K248:N248"/>
    <mergeCell ref="O248:S248"/>
    <mergeCell ref="T248:X248"/>
    <mergeCell ref="AJ246:AJ247"/>
    <mergeCell ref="AL246:AL247"/>
    <mergeCell ref="I247:J247"/>
    <mergeCell ref="K247:N247"/>
    <mergeCell ref="O247:S247"/>
    <mergeCell ref="T247:X247"/>
    <mergeCell ref="A245:AE245"/>
    <mergeCell ref="AF245:AG245"/>
    <mergeCell ref="A246:B247"/>
    <mergeCell ref="C246:G247"/>
    <mergeCell ref="I246:J246"/>
    <mergeCell ref="K246:N246"/>
    <mergeCell ref="O246:S246"/>
    <mergeCell ref="T246:X246"/>
    <mergeCell ref="AG246:AG247"/>
    <mergeCell ref="AG243:AG244"/>
    <mergeCell ref="AJ243:AJ244"/>
    <mergeCell ref="AL243:AL244"/>
    <mergeCell ref="I244:J244"/>
    <mergeCell ref="K244:N244"/>
    <mergeCell ref="O244:S244"/>
    <mergeCell ref="T244:X244"/>
    <mergeCell ref="A243:B244"/>
    <mergeCell ref="C243:G244"/>
    <mergeCell ref="I243:J243"/>
    <mergeCell ref="K243:N243"/>
    <mergeCell ref="O243:S243"/>
    <mergeCell ref="T243:X243"/>
    <mergeCell ref="AG241:AG242"/>
    <mergeCell ref="AJ241:AJ242"/>
    <mergeCell ref="AL241:AL242"/>
    <mergeCell ref="I242:J242"/>
    <mergeCell ref="K242:N242"/>
    <mergeCell ref="O242:S242"/>
    <mergeCell ref="T242:X242"/>
    <mergeCell ref="A240:AE240"/>
    <mergeCell ref="A241:B242"/>
    <mergeCell ref="C241:G242"/>
    <mergeCell ref="I241:J241"/>
    <mergeCell ref="K241:N241"/>
    <mergeCell ref="O241:S241"/>
    <mergeCell ref="T241:X241"/>
    <mergeCell ref="AG238:AG239"/>
    <mergeCell ref="AJ238:AJ239"/>
    <mergeCell ref="AL238:AL239"/>
    <mergeCell ref="I239:J239"/>
    <mergeCell ref="K239:N239"/>
    <mergeCell ref="O239:S239"/>
    <mergeCell ref="T239:X239"/>
    <mergeCell ref="A238:B239"/>
    <mergeCell ref="C238:G239"/>
    <mergeCell ref="I238:J238"/>
    <mergeCell ref="K238:N238"/>
    <mergeCell ref="O238:S238"/>
    <mergeCell ref="T238:X238"/>
    <mergeCell ref="AJ236:AJ237"/>
    <mergeCell ref="AL236:AL237"/>
    <mergeCell ref="I237:J237"/>
    <mergeCell ref="K237:N237"/>
    <mergeCell ref="O237:S237"/>
    <mergeCell ref="T237:X237"/>
    <mergeCell ref="A235:AE235"/>
    <mergeCell ref="AF235:AG235"/>
    <mergeCell ref="A236:B237"/>
    <mergeCell ref="C236:G237"/>
    <mergeCell ref="I236:J236"/>
    <mergeCell ref="K236:N236"/>
    <mergeCell ref="O236:S236"/>
    <mergeCell ref="T236:X236"/>
    <mergeCell ref="AG236:AG237"/>
    <mergeCell ref="AG233:AG234"/>
    <mergeCell ref="AJ233:AJ234"/>
    <mergeCell ref="AL233:AL234"/>
    <mergeCell ref="I234:J234"/>
    <mergeCell ref="K234:N234"/>
    <mergeCell ref="O234:S234"/>
    <mergeCell ref="T234:X234"/>
    <mergeCell ref="A233:B234"/>
    <mergeCell ref="C233:G234"/>
    <mergeCell ref="I233:J233"/>
    <mergeCell ref="K233:N233"/>
    <mergeCell ref="O233:S233"/>
    <mergeCell ref="T233:X233"/>
    <mergeCell ref="AG231:AG232"/>
    <mergeCell ref="AJ231:AJ232"/>
    <mergeCell ref="AL231:AL232"/>
    <mergeCell ref="I232:J232"/>
    <mergeCell ref="K232:N232"/>
    <mergeCell ref="O232:S232"/>
    <mergeCell ref="T232:X232"/>
    <mergeCell ref="A231:B232"/>
    <mergeCell ref="C231:G232"/>
    <mergeCell ref="I231:J231"/>
    <mergeCell ref="K231:N231"/>
    <mergeCell ref="O231:S231"/>
    <mergeCell ref="T231:X231"/>
    <mergeCell ref="A230:B230"/>
    <mergeCell ref="C230:H230"/>
    <mergeCell ref="I230:J230"/>
    <mergeCell ref="K230:N230"/>
    <mergeCell ref="O230:S230"/>
    <mergeCell ref="T230:X230"/>
    <mergeCell ref="A227:Z227"/>
    <mergeCell ref="A228:AE228"/>
    <mergeCell ref="A229:B229"/>
    <mergeCell ref="C229:H229"/>
    <mergeCell ref="I229:J229"/>
    <mergeCell ref="K229:N229"/>
    <mergeCell ref="O229:S229"/>
    <mergeCell ref="T229:X229"/>
    <mergeCell ref="AG225:AG226"/>
    <mergeCell ref="AJ225:AJ226"/>
    <mergeCell ref="AL225:AL226"/>
    <mergeCell ref="I226:J226"/>
    <mergeCell ref="K226:N226"/>
    <mergeCell ref="O226:S226"/>
    <mergeCell ref="T226:X226"/>
    <mergeCell ref="A225:B226"/>
    <mergeCell ref="C225:G226"/>
    <mergeCell ref="I225:J225"/>
    <mergeCell ref="K225:N225"/>
    <mergeCell ref="O225:S225"/>
    <mergeCell ref="T225:X225"/>
    <mergeCell ref="AG223:AG224"/>
    <mergeCell ref="AJ223:AJ224"/>
    <mergeCell ref="AL223:AL224"/>
    <mergeCell ref="I224:J224"/>
    <mergeCell ref="K224:N224"/>
    <mergeCell ref="O224:S224"/>
    <mergeCell ref="T224:X224"/>
    <mergeCell ref="A223:B224"/>
    <mergeCell ref="C223:G224"/>
    <mergeCell ref="I223:J223"/>
    <mergeCell ref="K223:N223"/>
    <mergeCell ref="O223:S223"/>
    <mergeCell ref="T223:X223"/>
    <mergeCell ref="A222:B222"/>
    <mergeCell ref="C222:H222"/>
    <mergeCell ref="I222:J222"/>
    <mergeCell ref="K222:N222"/>
    <mergeCell ref="O222:S222"/>
    <mergeCell ref="T222:X222"/>
    <mergeCell ref="A219:Z219"/>
    <mergeCell ref="A220:AE220"/>
    <mergeCell ref="A221:B221"/>
    <mergeCell ref="C221:H221"/>
    <mergeCell ref="I221:J221"/>
    <mergeCell ref="K221:N221"/>
    <mergeCell ref="O221:S221"/>
    <mergeCell ref="T221:X221"/>
    <mergeCell ref="AG215:AG216"/>
    <mergeCell ref="AJ215:AJ216"/>
    <mergeCell ref="AL215:AL216"/>
    <mergeCell ref="I216:J216"/>
    <mergeCell ref="K216:N216"/>
    <mergeCell ref="A218:AE218"/>
    <mergeCell ref="AJ213:AJ214"/>
    <mergeCell ref="AL213:AL214"/>
    <mergeCell ref="I214:J214"/>
    <mergeCell ref="K214:N214"/>
    <mergeCell ref="A215:B216"/>
    <mergeCell ref="C215:G216"/>
    <mergeCell ref="I215:J215"/>
    <mergeCell ref="K215:N215"/>
    <mergeCell ref="O215:S215"/>
    <mergeCell ref="T215:X215"/>
    <mergeCell ref="AF212:AG212"/>
    <mergeCell ref="A213:B214"/>
    <mergeCell ref="C213:G214"/>
    <mergeCell ref="I213:J213"/>
    <mergeCell ref="K213:N213"/>
    <mergeCell ref="O213:S213"/>
    <mergeCell ref="T213:X213"/>
    <mergeCell ref="AG213:AG214"/>
    <mergeCell ref="A212:AE212"/>
    <mergeCell ref="O214:S214"/>
    <mergeCell ref="AJ210:AJ211"/>
    <mergeCell ref="AL210:AL211"/>
    <mergeCell ref="I211:J211"/>
    <mergeCell ref="K211:N211"/>
    <mergeCell ref="O211:S211"/>
    <mergeCell ref="T211:X211"/>
    <mergeCell ref="O210:S210"/>
    <mergeCell ref="T210:X210"/>
    <mergeCell ref="AL208:AL209"/>
    <mergeCell ref="I209:J209"/>
    <mergeCell ref="K209:N209"/>
    <mergeCell ref="O209:S209"/>
    <mergeCell ref="T209:X209"/>
    <mergeCell ref="A210:B211"/>
    <mergeCell ref="C210:G211"/>
    <mergeCell ref="I210:J210"/>
    <mergeCell ref="K210:N210"/>
    <mergeCell ref="AG210:AG211"/>
    <mergeCell ref="A208:B209"/>
    <mergeCell ref="C208:G209"/>
    <mergeCell ref="I208:J208"/>
    <mergeCell ref="K208:N208"/>
    <mergeCell ref="AG208:AG209"/>
    <mergeCell ref="AJ208:AJ209"/>
    <mergeCell ref="I205:J205"/>
    <mergeCell ref="K205:N205"/>
    <mergeCell ref="AG205:AG206"/>
    <mergeCell ref="AJ205:AJ206"/>
    <mergeCell ref="AL205:AL206"/>
    <mergeCell ref="I206:J206"/>
    <mergeCell ref="K206:N206"/>
    <mergeCell ref="O205:S205"/>
    <mergeCell ref="T205:X205"/>
    <mergeCell ref="AJ203:AJ204"/>
    <mergeCell ref="AL203:AL204"/>
    <mergeCell ref="I204:J204"/>
    <mergeCell ref="K204:N204"/>
    <mergeCell ref="O204:S204"/>
    <mergeCell ref="T204:X204"/>
    <mergeCell ref="A202:AE202"/>
    <mergeCell ref="AF202:AG202"/>
    <mergeCell ref="A203:B204"/>
    <mergeCell ref="C203:G204"/>
    <mergeCell ref="I203:J203"/>
    <mergeCell ref="K203:N203"/>
    <mergeCell ref="O203:S203"/>
    <mergeCell ref="T203:X203"/>
    <mergeCell ref="AG203:AG204"/>
    <mergeCell ref="T200:X200"/>
    <mergeCell ref="AG200:AG201"/>
    <mergeCell ref="AJ200:AJ201"/>
    <mergeCell ref="AL200:AL201"/>
    <mergeCell ref="I201:J201"/>
    <mergeCell ref="K201:N201"/>
    <mergeCell ref="O201:S201"/>
    <mergeCell ref="T201:X201"/>
    <mergeCell ref="AL198:AL199"/>
    <mergeCell ref="I199:J199"/>
    <mergeCell ref="K199:N199"/>
    <mergeCell ref="O199:S199"/>
    <mergeCell ref="T199:X199"/>
    <mergeCell ref="A200:B201"/>
    <mergeCell ref="C200:G201"/>
    <mergeCell ref="I200:J200"/>
    <mergeCell ref="K200:N200"/>
    <mergeCell ref="O200:S200"/>
    <mergeCell ref="A197:B197"/>
    <mergeCell ref="C197:H197"/>
    <mergeCell ref="A198:B199"/>
    <mergeCell ref="C198:G199"/>
    <mergeCell ref="AG198:AG199"/>
    <mergeCell ref="AJ198:AJ199"/>
    <mergeCell ref="I198:J198"/>
    <mergeCell ref="K198:N198"/>
    <mergeCell ref="O198:S198"/>
    <mergeCell ref="T198:X198"/>
    <mergeCell ref="T189:X189"/>
    <mergeCell ref="A194:Z194"/>
    <mergeCell ref="A195:AE195"/>
    <mergeCell ref="A196:B196"/>
    <mergeCell ref="C196:H196"/>
    <mergeCell ref="A192:B193"/>
    <mergeCell ref="C192:G193"/>
    <mergeCell ref="T192:X192"/>
    <mergeCell ref="T177:X177"/>
    <mergeCell ref="AG177:AG178"/>
    <mergeCell ref="AJ177:AJ178"/>
    <mergeCell ref="AL177:AL178"/>
    <mergeCell ref="A179:AE179"/>
    <mergeCell ref="AF179:AG179"/>
    <mergeCell ref="I178:J178"/>
    <mergeCell ref="K178:N178"/>
    <mergeCell ref="O178:S178"/>
    <mergeCell ref="T178:X178"/>
    <mergeCell ref="AL175:AL176"/>
    <mergeCell ref="I176:J176"/>
    <mergeCell ref="K176:N176"/>
    <mergeCell ref="O176:S176"/>
    <mergeCell ref="T176:X176"/>
    <mergeCell ref="A177:B178"/>
    <mergeCell ref="C177:G178"/>
    <mergeCell ref="I177:J177"/>
    <mergeCell ref="K177:N177"/>
    <mergeCell ref="O177:S177"/>
    <mergeCell ref="I175:J175"/>
    <mergeCell ref="K175:N175"/>
    <mergeCell ref="O175:S175"/>
    <mergeCell ref="T175:X175"/>
    <mergeCell ref="AG175:AG176"/>
    <mergeCell ref="AJ175:AJ176"/>
    <mergeCell ref="T165:X165"/>
    <mergeCell ref="AG165:AG166"/>
    <mergeCell ref="AJ165:AJ166"/>
    <mergeCell ref="AL165:AL166"/>
    <mergeCell ref="AF169:AG169"/>
    <mergeCell ref="A170:B171"/>
    <mergeCell ref="C170:G171"/>
    <mergeCell ref="I170:J170"/>
    <mergeCell ref="K170:N170"/>
    <mergeCell ref="O170:S170"/>
    <mergeCell ref="AJ159:AJ160"/>
    <mergeCell ref="AL159:AL160"/>
    <mergeCell ref="I160:J160"/>
    <mergeCell ref="K160:N160"/>
    <mergeCell ref="O160:S160"/>
    <mergeCell ref="T160:X160"/>
    <mergeCell ref="K123:N123"/>
    <mergeCell ref="O123:S123"/>
    <mergeCell ref="AG126:AG127"/>
    <mergeCell ref="AJ126:AJ127"/>
    <mergeCell ref="AL126:AL127"/>
    <mergeCell ref="I127:J127"/>
    <mergeCell ref="K127:N127"/>
    <mergeCell ref="O127:S127"/>
    <mergeCell ref="T127:X127"/>
    <mergeCell ref="T112:X112"/>
    <mergeCell ref="A119:AE119"/>
    <mergeCell ref="A113:B114"/>
    <mergeCell ref="C113:G114"/>
    <mergeCell ref="C122:H122"/>
    <mergeCell ref="I122:J122"/>
    <mergeCell ref="K122:N122"/>
    <mergeCell ref="O122:S122"/>
    <mergeCell ref="T122:X122"/>
    <mergeCell ref="AG105:AG106"/>
    <mergeCell ref="AJ105:AJ106"/>
    <mergeCell ref="AL105:AL106"/>
    <mergeCell ref="A107:B108"/>
    <mergeCell ref="C107:G108"/>
    <mergeCell ref="AG107:AG108"/>
    <mergeCell ref="AJ107:AJ108"/>
    <mergeCell ref="AL107:AL108"/>
    <mergeCell ref="I107:J107"/>
    <mergeCell ref="K107:N107"/>
    <mergeCell ref="I104:J104"/>
    <mergeCell ref="K104:N104"/>
    <mergeCell ref="O104:S104"/>
    <mergeCell ref="T104:X104"/>
    <mergeCell ref="A105:B106"/>
    <mergeCell ref="C105:G106"/>
    <mergeCell ref="I105:J105"/>
    <mergeCell ref="K105:N105"/>
    <mergeCell ref="O105:S105"/>
    <mergeCell ref="T105:X105"/>
    <mergeCell ref="A102:AE102"/>
    <mergeCell ref="AF102:AG102"/>
    <mergeCell ref="A103:B103"/>
    <mergeCell ref="C103:H103"/>
    <mergeCell ref="I103:J103"/>
    <mergeCell ref="K103:N103"/>
    <mergeCell ref="O103:S103"/>
    <mergeCell ref="T103:X103"/>
    <mergeCell ref="A94:AE94"/>
    <mergeCell ref="AF94:AG94"/>
    <mergeCell ref="A95:B95"/>
    <mergeCell ref="C95:H95"/>
    <mergeCell ref="I95:J95"/>
    <mergeCell ref="K95:N95"/>
    <mergeCell ref="O95:S95"/>
    <mergeCell ref="T95:X95"/>
    <mergeCell ref="A86:AE86"/>
    <mergeCell ref="AF86:AG86"/>
    <mergeCell ref="A87:B87"/>
    <mergeCell ref="C87:H87"/>
    <mergeCell ref="I87:J87"/>
    <mergeCell ref="K87:N87"/>
    <mergeCell ref="O87:S87"/>
    <mergeCell ref="T87:X87"/>
    <mergeCell ref="A78:AE78"/>
    <mergeCell ref="AF78:AG78"/>
    <mergeCell ref="A79:B79"/>
    <mergeCell ref="C79:H79"/>
    <mergeCell ref="I79:J79"/>
    <mergeCell ref="K79:N79"/>
    <mergeCell ref="O79:S79"/>
    <mergeCell ref="T79:X79"/>
    <mergeCell ref="A70:AE70"/>
    <mergeCell ref="AF70:AG70"/>
    <mergeCell ref="A71:B71"/>
    <mergeCell ref="C71:H71"/>
    <mergeCell ref="I71:J71"/>
    <mergeCell ref="K71:N71"/>
    <mergeCell ref="O71:S71"/>
    <mergeCell ref="T71:X71"/>
    <mergeCell ref="A62:AE62"/>
    <mergeCell ref="AF62:AG62"/>
    <mergeCell ref="A63:B63"/>
    <mergeCell ref="C63:H63"/>
    <mergeCell ref="I63:J63"/>
    <mergeCell ref="K63:N63"/>
    <mergeCell ref="O63:S63"/>
    <mergeCell ref="T63:X63"/>
    <mergeCell ref="A54:AE54"/>
    <mergeCell ref="AF54:AG54"/>
    <mergeCell ref="A55:B55"/>
    <mergeCell ref="C55:H55"/>
    <mergeCell ref="I55:J55"/>
    <mergeCell ref="K55:N55"/>
    <mergeCell ref="O55:S55"/>
    <mergeCell ref="T55:X55"/>
    <mergeCell ref="A46:AE46"/>
    <mergeCell ref="A47:B47"/>
    <mergeCell ref="C47:H47"/>
    <mergeCell ref="I47:J47"/>
    <mergeCell ref="K47:N47"/>
    <mergeCell ref="O47:S47"/>
    <mergeCell ref="T47:X47"/>
    <mergeCell ref="AJ32:AJ33"/>
    <mergeCell ref="AL32:AL33"/>
    <mergeCell ref="A37:Z37"/>
    <mergeCell ref="A38:AE38"/>
    <mergeCell ref="A39:B39"/>
    <mergeCell ref="C39:H39"/>
    <mergeCell ref="I39:J39"/>
    <mergeCell ref="K39:N39"/>
    <mergeCell ref="O39:S39"/>
    <mergeCell ref="T39:X39"/>
    <mergeCell ref="A32:B33"/>
    <mergeCell ref="C32:G33"/>
    <mergeCell ref="AG32:AG33"/>
    <mergeCell ref="I33:J33"/>
    <mergeCell ref="K33:N33"/>
    <mergeCell ref="O33:S33"/>
    <mergeCell ref="T33:X33"/>
    <mergeCell ref="A30:B30"/>
    <mergeCell ref="C30:H30"/>
    <mergeCell ref="I30:J30"/>
    <mergeCell ref="K30:N30"/>
    <mergeCell ref="O30:S30"/>
    <mergeCell ref="T30:X30"/>
    <mergeCell ref="AG24:AG25"/>
    <mergeCell ref="AJ24:AJ25"/>
    <mergeCell ref="AL24:AL25"/>
    <mergeCell ref="A27:AE27"/>
    <mergeCell ref="A28:AE28"/>
    <mergeCell ref="A29:AE29"/>
    <mergeCell ref="I25:J25"/>
    <mergeCell ref="K25:N25"/>
    <mergeCell ref="O25:S25"/>
    <mergeCell ref="T25:X25"/>
    <mergeCell ref="AG22:AG23"/>
    <mergeCell ref="AJ22:AJ23"/>
    <mergeCell ref="AL22:AL23"/>
    <mergeCell ref="I23:J23"/>
    <mergeCell ref="K23:N23"/>
    <mergeCell ref="O23:S23"/>
    <mergeCell ref="T23:X23"/>
    <mergeCell ref="A22:B23"/>
    <mergeCell ref="C22:G23"/>
    <mergeCell ref="I22:J22"/>
    <mergeCell ref="K22:N22"/>
    <mergeCell ref="O22:S22"/>
    <mergeCell ref="T22:X22"/>
    <mergeCell ref="AG19:AG20"/>
    <mergeCell ref="AJ19:AJ20"/>
    <mergeCell ref="AL19:AL20"/>
    <mergeCell ref="I20:J20"/>
    <mergeCell ref="K20:N20"/>
    <mergeCell ref="O20:S20"/>
    <mergeCell ref="T20:X20"/>
    <mergeCell ref="I197:J197"/>
    <mergeCell ref="K197:N197"/>
    <mergeCell ref="O197:S197"/>
    <mergeCell ref="T197:X197"/>
    <mergeCell ref="I196:J196"/>
    <mergeCell ref="K196:N196"/>
    <mergeCell ref="O196:S196"/>
    <mergeCell ref="T196:X196"/>
    <mergeCell ref="AG192:AG193"/>
    <mergeCell ref="AJ192:AJ193"/>
    <mergeCell ref="AL192:AL193"/>
    <mergeCell ref="I193:J193"/>
    <mergeCell ref="K193:N193"/>
    <mergeCell ref="O193:S193"/>
    <mergeCell ref="T193:X193"/>
    <mergeCell ref="I192:J192"/>
    <mergeCell ref="K192:N192"/>
    <mergeCell ref="O192:S192"/>
    <mergeCell ref="AG190:AG191"/>
    <mergeCell ref="AJ190:AJ191"/>
    <mergeCell ref="AL190:AL191"/>
    <mergeCell ref="I191:J191"/>
    <mergeCell ref="K191:N191"/>
    <mergeCell ref="O191:S191"/>
    <mergeCell ref="T191:X191"/>
    <mergeCell ref="A190:B191"/>
    <mergeCell ref="C190:G191"/>
    <mergeCell ref="I190:J190"/>
    <mergeCell ref="K190:N190"/>
    <mergeCell ref="O190:S190"/>
    <mergeCell ref="T190:X190"/>
    <mergeCell ref="A189:B189"/>
    <mergeCell ref="C189:H189"/>
    <mergeCell ref="I189:J189"/>
    <mergeCell ref="I188:J188"/>
    <mergeCell ref="K188:N188"/>
    <mergeCell ref="O188:S188"/>
    <mergeCell ref="K189:N189"/>
    <mergeCell ref="O189:S189"/>
    <mergeCell ref="T188:X188"/>
    <mergeCell ref="A187:AE187"/>
    <mergeCell ref="A188:B188"/>
    <mergeCell ref="C188:H188"/>
    <mergeCell ref="A185:AE185"/>
    <mergeCell ref="A186:Z186"/>
    <mergeCell ref="AG182:AG183"/>
    <mergeCell ref="AJ182:AJ183"/>
    <mergeCell ref="AL182:AL183"/>
    <mergeCell ref="I183:J183"/>
    <mergeCell ref="K183:N183"/>
    <mergeCell ref="O183:S183"/>
    <mergeCell ref="T183:X183"/>
    <mergeCell ref="A182:B183"/>
    <mergeCell ref="C182:G183"/>
    <mergeCell ref="I182:J182"/>
    <mergeCell ref="K182:N182"/>
    <mergeCell ref="O182:S182"/>
    <mergeCell ref="T182:X182"/>
    <mergeCell ref="AG180:AG181"/>
    <mergeCell ref="AJ180:AJ181"/>
    <mergeCell ref="AL180:AL181"/>
    <mergeCell ref="I181:J181"/>
    <mergeCell ref="K181:N181"/>
    <mergeCell ref="O181:S181"/>
    <mergeCell ref="T181:X181"/>
    <mergeCell ref="A180:B181"/>
    <mergeCell ref="C180:G181"/>
    <mergeCell ref="I180:J180"/>
    <mergeCell ref="K180:N180"/>
    <mergeCell ref="O180:S180"/>
    <mergeCell ref="T180:X180"/>
    <mergeCell ref="A175:B176"/>
    <mergeCell ref="C175:G176"/>
    <mergeCell ref="AG172:AG173"/>
    <mergeCell ref="AJ172:AJ173"/>
    <mergeCell ref="AL172:AL173"/>
    <mergeCell ref="I173:J173"/>
    <mergeCell ref="K173:N173"/>
    <mergeCell ref="O173:S173"/>
    <mergeCell ref="T173:X173"/>
    <mergeCell ref="A172:B173"/>
    <mergeCell ref="C172:G173"/>
    <mergeCell ref="A174:AE174"/>
    <mergeCell ref="I172:J172"/>
    <mergeCell ref="K172:N172"/>
    <mergeCell ref="O172:S172"/>
    <mergeCell ref="T172:X172"/>
    <mergeCell ref="AJ170:AJ171"/>
    <mergeCell ref="AL170:AL171"/>
    <mergeCell ref="I171:J171"/>
    <mergeCell ref="K171:N171"/>
    <mergeCell ref="O171:S171"/>
    <mergeCell ref="T171:X171"/>
    <mergeCell ref="T170:X170"/>
    <mergeCell ref="AG170:AG171"/>
    <mergeCell ref="AG167:AG168"/>
    <mergeCell ref="AJ167:AJ168"/>
    <mergeCell ref="AL167:AL168"/>
    <mergeCell ref="I168:J168"/>
    <mergeCell ref="K168:N168"/>
    <mergeCell ref="O168:S168"/>
    <mergeCell ref="T168:X168"/>
    <mergeCell ref="A165:B166"/>
    <mergeCell ref="C165:G166"/>
    <mergeCell ref="I165:J165"/>
    <mergeCell ref="A167:B168"/>
    <mergeCell ref="C167:G168"/>
    <mergeCell ref="A169:AE169"/>
    <mergeCell ref="I167:J167"/>
    <mergeCell ref="K167:N167"/>
    <mergeCell ref="O167:S167"/>
    <mergeCell ref="T167:X167"/>
    <mergeCell ref="I163:J163"/>
    <mergeCell ref="K163:N163"/>
    <mergeCell ref="O163:S163"/>
    <mergeCell ref="T163:X163"/>
    <mergeCell ref="I166:J166"/>
    <mergeCell ref="K166:N166"/>
    <mergeCell ref="O166:S166"/>
    <mergeCell ref="T166:X166"/>
    <mergeCell ref="K165:N165"/>
    <mergeCell ref="O165:S165"/>
    <mergeCell ref="A163:B163"/>
    <mergeCell ref="C163:H163"/>
    <mergeCell ref="A164:B164"/>
    <mergeCell ref="C164:H164"/>
    <mergeCell ref="A161:Z161"/>
    <mergeCell ref="A162:AE162"/>
    <mergeCell ref="I164:J164"/>
    <mergeCell ref="K164:N164"/>
    <mergeCell ref="O164:S164"/>
    <mergeCell ref="T164:X164"/>
    <mergeCell ref="A159:B160"/>
    <mergeCell ref="I159:J159"/>
    <mergeCell ref="K159:N159"/>
    <mergeCell ref="O159:S159"/>
    <mergeCell ref="T159:X159"/>
    <mergeCell ref="AG157:AG158"/>
    <mergeCell ref="A157:B158"/>
    <mergeCell ref="C157:G158"/>
    <mergeCell ref="C159:G160"/>
    <mergeCell ref="AG159:AG160"/>
    <mergeCell ref="AJ157:AJ158"/>
    <mergeCell ref="AL157:AL158"/>
    <mergeCell ref="I158:J158"/>
    <mergeCell ref="K158:N158"/>
    <mergeCell ref="O158:S158"/>
    <mergeCell ref="T158:X158"/>
    <mergeCell ref="I157:J157"/>
    <mergeCell ref="K157:N157"/>
    <mergeCell ref="O157:S157"/>
    <mergeCell ref="T157:X157"/>
    <mergeCell ref="I156:J156"/>
    <mergeCell ref="K156:N156"/>
    <mergeCell ref="O156:S156"/>
    <mergeCell ref="T156:X156"/>
    <mergeCell ref="A156:B156"/>
    <mergeCell ref="C156:H156"/>
    <mergeCell ref="A155:B155"/>
    <mergeCell ref="C155:H155"/>
    <mergeCell ref="I155:J155"/>
    <mergeCell ref="K155:N155"/>
    <mergeCell ref="O155:S155"/>
    <mergeCell ref="T155:X155"/>
    <mergeCell ref="A152:AE152"/>
    <mergeCell ref="A153:Z153"/>
    <mergeCell ref="A154:AE154"/>
    <mergeCell ref="AG149:AG150"/>
    <mergeCell ref="AJ149:AJ150"/>
    <mergeCell ref="AL149:AL150"/>
    <mergeCell ref="I150:J150"/>
    <mergeCell ref="K150:N150"/>
    <mergeCell ref="O150:S150"/>
    <mergeCell ref="T150:X150"/>
    <mergeCell ref="A149:B150"/>
    <mergeCell ref="C149:G150"/>
    <mergeCell ref="I149:J149"/>
    <mergeCell ref="K149:N149"/>
    <mergeCell ref="O149:S149"/>
    <mergeCell ref="T149:X149"/>
    <mergeCell ref="AJ147:AJ148"/>
    <mergeCell ref="AL147:AL148"/>
    <mergeCell ref="I148:J148"/>
    <mergeCell ref="K148:N148"/>
    <mergeCell ref="O148:S148"/>
    <mergeCell ref="T148:X148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AG144:AG145"/>
    <mergeCell ref="AJ144:AJ145"/>
    <mergeCell ref="AL144:AL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T144:X144"/>
    <mergeCell ref="AG142:AG143"/>
    <mergeCell ref="AJ142:AJ143"/>
    <mergeCell ref="AL142:AL143"/>
    <mergeCell ref="I143:J143"/>
    <mergeCell ref="K143:N143"/>
    <mergeCell ref="O143:S143"/>
    <mergeCell ref="T143:X143"/>
    <mergeCell ref="A141:AE141"/>
    <mergeCell ref="A142:B143"/>
    <mergeCell ref="C142:G143"/>
    <mergeCell ref="I142:J142"/>
    <mergeCell ref="K142:N142"/>
    <mergeCell ref="O142:S142"/>
    <mergeCell ref="T142:X142"/>
    <mergeCell ref="AG139:AG140"/>
    <mergeCell ref="AJ139:AJ140"/>
    <mergeCell ref="AL139:AL140"/>
    <mergeCell ref="I140:J140"/>
    <mergeCell ref="K140:N140"/>
    <mergeCell ref="O140:S140"/>
    <mergeCell ref="T140:X140"/>
    <mergeCell ref="A139:B140"/>
    <mergeCell ref="C139:G140"/>
    <mergeCell ref="I139:J139"/>
    <mergeCell ref="K139:N139"/>
    <mergeCell ref="O139:S139"/>
    <mergeCell ref="T139:X139"/>
    <mergeCell ref="AJ137:AJ138"/>
    <mergeCell ref="AL137:AL138"/>
    <mergeCell ref="I138:J138"/>
    <mergeCell ref="K138:N138"/>
    <mergeCell ref="O138:S138"/>
    <mergeCell ref="T138:X138"/>
    <mergeCell ref="A136:AE136"/>
    <mergeCell ref="AF136:AG136"/>
    <mergeCell ref="A137:B138"/>
    <mergeCell ref="C137:G138"/>
    <mergeCell ref="I137:J137"/>
    <mergeCell ref="K137:N137"/>
    <mergeCell ref="O137:S137"/>
    <mergeCell ref="T137:X137"/>
    <mergeCell ref="AG137:AG138"/>
    <mergeCell ref="AG134:AG135"/>
    <mergeCell ref="AJ134:AJ135"/>
    <mergeCell ref="AL134:AL135"/>
    <mergeCell ref="I135:J135"/>
    <mergeCell ref="K135:N135"/>
    <mergeCell ref="O135:S135"/>
    <mergeCell ref="T135:X135"/>
    <mergeCell ref="A134:B135"/>
    <mergeCell ref="C134:G135"/>
    <mergeCell ref="I134:J134"/>
    <mergeCell ref="K134:N134"/>
    <mergeCell ref="O134:S134"/>
    <mergeCell ref="T134:X134"/>
    <mergeCell ref="AG132:AG133"/>
    <mergeCell ref="AJ132:AJ133"/>
    <mergeCell ref="AL132:AL133"/>
    <mergeCell ref="I133:J133"/>
    <mergeCell ref="K133:N133"/>
    <mergeCell ref="O133:S133"/>
    <mergeCell ref="T133:X133"/>
    <mergeCell ref="A132:B133"/>
    <mergeCell ref="C132:G133"/>
    <mergeCell ref="I132:J132"/>
    <mergeCell ref="K132:N132"/>
    <mergeCell ref="O132:S132"/>
    <mergeCell ref="T132:X132"/>
    <mergeCell ref="A131:B131"/>
    <mergeCell ref="C131:H131"/>
    <mergeCell ref="I131:J131"/>
    <mergeCell ref="K131:N131"/>
    <mergeCell ref="O131:S131"/>
    <mergeCell ref="T131:X131"/>
    <mergeCell ref="A129:AE129"/>
    <mergeCell ref="A130:B130"/>
    <mergeCell ref="C130:H130"/>
    <mergeCell ref="I130:J130"/>
    <mergeCell ref="K130:N130"/>
    <mergeCell ref="O130:S130"/>
    <mergeCell ref="T130:X130"/>
    <mergeCell ref="A128:Z128"/>
    <mergeCell ref="I126:J126"/>
    <mergeCell ref="K126:N126"/>
    <mergeCell ref="O126:S126"/>
    <mergeCell ref="T126:X126"/>
    <mergeCell ref="AG124:AG125"/>
    <mergeCell ref="A124:B125"/>
    <mergeCell ref="C124:G125"/>
    <mergeCell ref="A126:B127"/>
    <mergeCell ref="C126:G127"/>
    <mergeCell ref="AJ124:AJ125"/>
    <mergeCell ref="AL124:AL125"/>
    <mergeCell ref="I125:J125"/>
    <mergeCell ref="K125:N125"/>
    <mergeCell ref="O125:S125"/>
    <mergeCell ref="T125:X125"/>
    <mergeCell ref="I124:J124"/>
    <mergeCell ref="K124:N124"/>
    <mergeCell ref="O124:S124"/>
    <mergeCell ref="T124:X124"/>
    <mergeCell ref="T123:X123"/>
    <mergeCell ref="A122:B122"/>
    <mergeCell ref="A120:Z120"/>
    <mergeCell ref="A121:AE121"/>
    <mergeCell ref="AG115:AG116"/>
    <mergeCell ref="AJ115:AJ116"/>
    <mergeCell ref="T115:X115"/>
    <mergeCell ref="A123:B123"/>
    <mergeCell ref="C123:H123"/>
    <mergeCell ref="I123:J123"/>
    <mergeCell ref="AL115:AL116"/>
    <mergeCell ref="I116:J116"/>
    <mergeCell ref="K116:N116"/>
    <mergeCell ref="O116:S116"/>
    <mergeCell ref="T116:X116"/>
    <mergeCell ref="A115:B116"/>
    <mergeCell ref="C115:G116"/>
    <mergeCell ref="I115:J115"/>
    <mergeCell ref="K115:N115"/>
    <mergeCell ref="O115:S115"/>
    <mergeCell ref="AJ113:AJ114"/>
    <mergeCell ref="AL113:AL114"/>
    <mergeCell ref="I114:J114"/>
    <mergeCell ref="K114:N114"/>
    <mergeCell ref="O114:S114"/>
    <mergeCell ref="T114:X114"/>
    <mergeCell ref="I113:J113"/>
    <mergeCell ref="K113:N113"/>
    <mergeCell ref="O113:S113"/>
    <mergeCell ref="T113:X113"/>
    <mergeCell ref="AG113:AG114"/>
    <mergeCell ref="A112:B112"/>
    <mergeCell ref="I111:J111"/>
    <mergeCell ref="K111:N111"/>
    <mergeCell ref="O111:S111"/>
    <mergeCell ref="T111:X111"/>
    <mergeCell ref="C112:H112"/>
    <mergeCell ref="I112:J112"/>
    <mergeCell ref="K112:N112"/>
    <mergeCell ref="O112:S112"/>
    <mergeCell ref="A110:AE110"/>
    <mergeCell ref="AF110:AG110"/>
    <mergeCell ref="A111:B111"/>
    <mergeCell ref="C111:H111"/>
    <mergeCell ref="I108:J108"/>
    <mergeCell ref="K108:N108"/>
    <mergeCell ref="O108:S108"/>
    <mergeCell ref="T108:X108"/>
    <mergeCell ref="O107:S107"/>
    <mergeCell ref="T107:X107"/>
    <mergeCell ref="I106:J106"/>
    <mergeCell ref="K106:N106"/>
    <mergeCell ref="O106:S106"/>
    <mergeCell ref="T106:X106"/>
    <mergeCell ref="A104:B104"/>
    <mergeCell ref="C104:H104"/>
    <mergeCell ref="AG99:AG100"/>
    <mergeCell ref="AJ99:AJ100"/>
    <mergeCell ref="AL99:AL100"/>
    <mergeCell ref="I100:J100"/>
    <mergeCell ref="K100:N100"/>
    <mergeCell ref="O100:S100"/>
    <mergeCell ref="T100:X100"/>
    <mergeCell ref="A99:B100"/>
    <mergeCell ref="C99:G100"/>
    <mergeCell ref="I99:J99"/>
    <mergeCell ref="K99:N99"/>
    <mergeCell ref="O99:S99"/>
    <mergeCell ref="T99:X99"/>
    <mergeCell ref="AG97:AG98"/>
    <mergeCell ref="AJ97:AJ98"/>
    <mergeCell ref="AL97:AL98"/>
    <mergeCell ref="I98:J98"/>
    <mergeCell ref="K98:N98"/>
    <mergeCell ref="O98:S98"/>
    <mergeCell ref="T98:X98"/>
    <mergeCell ref="A97:B98"/>
    <mergeCell ref="C97:G98"/>
    <mergeCell ref="I97:J97"/>
    <mergeCell ref="K97:N97"/>
    <mergeCell ref="O97:S97"/>
    <mergeCell ref="T97:X97"/>
    <mergeCell ref="A96:B96"/>
    <mergeCell ref="C96:H96"/>
    <mergeCell ref="I96:J96"/>
    <mergeCell ref="K96:N96"/>
    <mergeCell ref="O96:S96"/>
    <mergeCell ref="T96:X96"/>
    <mergeCell ref="AG91:AG92"/>
    <mergeCell ref="AJ91:AJ92"/>
    <mergeCell ref="AL91:AL92"/>
    <mergeCell ref="I92:J92"/>
    <mergeCell ref="K92:N92"/>
    <mergeCell ref="O92:S92"/>
    <mergeCell ref="T92:X92"/>
    <mergeCell ref="A91:B92"/>
    <mergeCell ref="C91:G92"/>
    <mergeCell ref="I91:J91"/>
    <mergeCell ref="K91:N91"/>
    <mergeCell ref="O91:S91"/>
    <mergeCell ref="T91:X91"/>
    <mergeCell ref="AG89:AG90"/>
    <mergeCell ref="AJ89:AJ90"/>
    <mergeCell ref="AL89:AL90"/>
    <mergeCell ref="I90:J90"/>
    <mergeCell ref="K90:N90"/>
    <mergeCell ref="O90:S90"/>
    <mergeCell ref="T90:X90"/>
    <mergeCell ref="A89:B90"/>
    <mergeCell ref="C89:G90"/>
    <mergeCell ref="I89:J89"/>
    <mergeCell ref="K89:N89"/>
    <mergeCell ref="O89:S89"/>
    <mergeCell ref="T89:X89"/>
    <mergeCell ref="A88:B88"/>
    <mergeCell ref="C88:H88"/>
    <mergeCell ref="I88:J88"/>
    <mergeCell ref="K88:N88"/>
    <mergeCell ref="O88:S88"/>
    <mergeCell ref="T88:X88"/>
    <mergeCell ref="AG83:AG84"/>
    <mergeCell ref="AJ83:AJ84"/>
    <mergeCell ref="AL83:AL84"/>
    <mergeCell ref="I84:J84"/>
    <mergeCell ref="K84:N84"/>
    <mergeCell ref="O84:S84"/>
    <mergeCell ref="T84:X84"/>
    <mergeCell ref="A83:B84"/>
    <mergeCell ref="C83:G84"/>
    <mergeCell ref="I83:J83"/>
    <mergeCell ref="K83:N83"/>
    <mergeCell ref="O83:S83"/>
    <mergeCell ref="T83:X83"/>
    <mergeCell ref="AG81:AG82"/>
    <mergeCell ref="AJ81:AJ82"/>
    <mergeCell ref="AL81:AL82"/>
    <mergeCell ref="I82:J82"/>
    <mergeCell ref="K82:N82"/>
    <mergeCell ref="O82:S82"/>
    <mergeCell ref="T82:X82"/>
    <mergeCell ref="A81:B82"/>
    <mergeCell ref="C81:G82"/>
    <mergeCell ref="I81:J81"/>
    <mergeCell ref="K81:N81"/>
    <mergeCell ref="O81:S81"/>
    <mergeCell ref="T81:X81"/>
    <mergeCell ref="A80:B80"/>
    <mergeCell ref="C80:H80"/>
    <mergeCell ref="I80:J80"/>
    <mergeCell ref="K80:N80"/>
    <mergeCell ref="O80:S80"/>
    <mergeCell ref="T80:X80"/>
    <mergeCell ref="AG75:AG76"/>
    <mergeCell ref="AJ75:AJ76"/>
    <mergeCell ref="AL75:AL76"/>
    <mergeCell ref="I76:J76"/>
    <mergeCell ref="K76:N76"/>
    <mergeCell ref="O76:S76"/>
    <mergeCell ref="T76:X76"/>
    <mergeCell ref="A75:B76"/>
    <mergeCell ref="C75:G76"/>
    <mergeCell ref="I75:J75"/>
    <mergeCell ref="K75:N75"/>
    <mergeCell ref="O75:S75"/>
    <mergeCell ref="T75:X75"/>
    <mergeCell ref="AG73:AG74"/>
    <mergeCell ref="AJ73:AJ74"/>
    <mergeCell ref="AL73:AL74"/>
    <mergeCell ref="I74:J74"/>
    <mergeCell ref="K74:N74"/>
    <mergeCell ref="O74:S74"/>
    <mergeCell ref="T74:X74"/>
    <mergeCell ref="A73:B74"/>
    <mergeCell ref="C73:G74"/>
    <mergeCell ref="I73:J73"/>
    <mergeCell ref="K73:N73"/>
    <mergeCell ref="O73:S73"/>
    <mergeCell ref="T73:X73"/>
    <mergeCell ref="A72:B72"/>
    <mergeCell ref="C72:H72"/>
    <mergeCell ref="I72:J72"/>
    <mergeCell ref="K72:N72"/>
    <mergeCell ref="O72:S72"/>
    <mergeCell ref="T72:X72"/>
    <mergeCell ref="AG67:AG68"/>
    <mergeCell ref="AJ67:AJ68"/>
    <mergeCell ref="AL67:AL68"/>
    <mergeCell ref="I68:J68"/>
    <mergeCell ref="K68:N68"/>
    <mergeCell ref="O68:S68"/>
    <mergeCell ref="T68:X68"/>
    <mergeCell ref="A67:B68"/>
    <mergeCell ref="C67:G68"/>
    <mergeCell ref="I67:J67"/>
    <mergeCell ref="K67:N67"/>
    <mergeCell ref="O67:S67"/>
    <mergeCell ref="T67:X67"/>
    <mergeCell ref="AG65:AG66"/>
    <mergeCell ref="AJ65:AJ66"/>
    <mergeCell ref="AL65:AL66"/>
    <mergeCell ref="I66:J66"/>
    <mergeCell ref="K66:N66"/>
    <mergeCell ref="O66:S66"/>
    <mergeCell ref="T66:X66"/>
    <mergeCell ref="A65:B66"/>
    <mergeCell ref="C65:G66"/>
    <mergeCell ref="I65:J65"/>
    <mergeCell ref="K65:N65"/>
    <mergeCell ref="O65:S65"/>
    <mergeCell ref="T65:X65"/>
    <mergeCell ref="A64:B64"/>
    <mergeCell ref="C64:H64"/>
    <mergeCell ref="I64:J64"/>
    <mergeCell ref="K64:N64"/>
    <mergeCell ref="O64:S64"/>
    <mergeCell ref="T64:X64"/>
    <mergeCell ref="AG59:AG60"/>
    <mergeCell ref="AJ59:AJ60"/>
    <mergeCell ref="AL59:AL60"/>
    <mergeCell ref="I60:J60"/>
    <mergeCell ref="K60:N60"/>
    <mergeCell ref="O60:S60"/>
    <mergeCell ref="T60:X60"/>
    <mergeCell ref="A59:B60"/>
    <mergeCell ref="C59:G60"/>
    <mergeCell ref="I59:J59"/>
    <mergeCell ref="K59:N59"/>
    <mergeCell ref="O59:S59"/>
    <mergeCell ref="T59:X59"/>
    <mergeCell ref="AG57:AG58"/>
    <mergeCell ref="AJ57:AJ58"/>
    <mergeCell ref="AL57:AL58"/>
    <mergeCell ref="I58:J58"/>
    <mergeCell ref="K58:N58"/>
    <mergeCell ref="O58:S58"/>
    <mergeCell ref="T58:X58"/>
    <mergeCell ref="A57:B58"/>
    <mergeCell ref="C57:G58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G51:AG52"/>
    <mergeCell ref="AJ51:AJ52"/>
    <mergeCell ref="AL51:AL52"/>
    <mergeCell ref="I52:J52"/>
    <mergeCell ref="K52:N52"/>
    <mergeCell ref="O52:S52"/>
    <mergeCell ref="T52:X52"/>
    <mergeCell ref="A51:B52"/>
    <mergeCell ref="C51:G52"/>
    <mergeCell ref="I51:J51"/>
    <mergeCell ref="K51:N51"/>
    <mergeCell ref="O51:S51"/>
    <mergeCell ref="T51:X51"/>
    <mergeCell ref="AG49:AG50"/>
    <mergeCell ref="AJ49:AJ50"/>
    <mergeCell ref="AL49:AL50"/>
    <mergeCell ref="I50:J50"/>
    <mergeCell ref="K50:N50"/>
    <mergeCell ref="O50:S50"/>
    <mergeCell ref="T50:X50"/>
    <mergeCell ref="A49:B50"/>
    <mergeCell ref="C49:G50"/>
    <mergeCell ref="I49:J49"/>
    <mergeCell ref="K49:N49"/>
    <mergeCell ref="O49:S49"/>
    <mergeCell ref="T49:X49"/>
    <mergeCell ref="A48:B48"/>
    <mergeCell ref="C48:H48"/>
    <mergeCell ref="I48:J48"/>
    <mergeCell ref="K48:N48"/>
    <mergeCell ref="O48:S48"/>
    <mergeCell ref="T48:X48"/>
    <mergeCell ref="AG43:AG44"/>
    <mergeCell ref="AJ43:AJ44"/>
    <mergeCell ref="AL43:AL44"/>
    <mergeCell ref="I44:J44"/>
    <mergeCell ref="K44:N44"/>
    <mergeCell ref="O44:S44"/>
    <mergeCell ref="T44:X44"/>
    <mergeCell ref="A43:B44"/>
    <mergeCell ref="C43:G44"/>
    <mergeCell ref="A45:Z45"/>
    <mergeCell ref="I43:J43"/>
    <mergeCell ref="K43:N43"/>
    <mergeCell ref="O43:S43"/>
    <mergeCell ref="T43:X43"/>
    <mergeCell ref="AG41:AG42"/>
    <mergeCell ref="AJ41:AJ42"/>
    <mergeCell ref="AL41:AL42"/>
    <mergeCell ref="I42:J42"/>
    <mergeCell ref="K42:N42"/>
    <mergeCell ref="O42:S42"/>
    <mergeCell ref="T42:X42"/>
    <mergeCell ref="A41:B42"/>
    <mergeCell ref="C41:G42"/>
    <mergeCell ref="I41:J41"/>
    <mergeCell ref="K41:N41"/>
    <mergeCell ref="O41:S41"/>
    <mergeCell ref="T41:X41"/>
    <mergeCell ref="A40:B40"/>
    <mergeCell ref="C40:H40"/>
    <mergeCell ref="I40:J40"/>
    <mergeCell ref="K40:N40"/>
    <mergeCell ref="O40:S40"/>
    <mergeCell ref="T40:X40"/>
    <mergeCell ref="AG34:AG35"/>
    <mergeCell ref="AJ34:AJ35"/>
    <mergeCell ref="AL34:AL35"/>
    <mergeCell ref="I35:J35"/>
    <mergeCell ref="K35:N35"/>
    <mergeCell ref="O35:S35"/>
    <mergeCell ref="T35:X35"/>
    <mergeCell ref="A34:B35"/>
    <mergeCell ref="C34:G35"/>
    <mergeCell ref="I34:J34"/>
    <mergeCell ref="K34:N34"/>
    <mergeCell ref="O34:S34"/>
    <mergeCell ref="T34:X34"/>
    <mergeCell ref="I32:J32"/>
    <mergeCell ref="K32:N32"/>
    <mergeCell ref="O32:S32"/>
    <mergeCell ref="T32:X32"/>
    <mergeCell ref="A31:B31"/>
    <mergeCell ref="C31:H31"/>
    <mergeCell ref="I31:J31"/>
    <mergeCell ref="K31:N31"/>
    <mergeCell ref="O31:S31"/>
    <mergeCell ref="T31:X31"/>
    <mergeCell ref="A24:B25"/>
    <mergeCell ref="C24:G25"/>
    <mergeCell ref="I24:J24"/>
    <mergeCell ref="K24:N24"/>
    <mergeCell ref="O24:S24"/>
    <mergeCell ref="T24:X24"/>
    <mergeCell ref="A21:X21"/>
    <mergeCell ref="I19:J19"/>
    <mergeCell ref="K19:N19"/>
    <mergeCell ref="O19:S19"/>
    <mergeCell ref="T19:X19"/>
    <mergeCell ref="AG17:AG18"/>
    <mergeCell ref="A17:B18"/>
    <mergeCell ref="C17:G18"/>
    <mergeCell ref="A19:B20"/>
    <mergeCell ref="C19:G20"/>
    <mergeCell ref="AJ17:AJ18"/>
    <mergeCell ref="AL17:AL18"/>
    <mergeCell ref="I18:J18"/>
    <mergeCell ref="K18:N18"/>
    <mergeCell ref="O18:S18"/>
    <mergeCell ref="T18:X18"/>
    <mergeCell ref="I17:J17"/>
    <mergeCell ref="K17:N17"/>
    <mergeCell ref="O17:S17"/>
    <mergeCell ref="T17:X17"/>
    <mergeCell ref="A16:X16"/>
    <mergeCell ref="A15:B15"/>
    <mergeCell ref="C15:H15"/>
    <mergeCell ref="I15:J15"/>
    <mergeCell ref="K15:N15"/>
    <mergeCell ref="O15:S15"/>
    <mergeCell ref="T15:X15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5:AE5"/>
    <mergeCell ref="A6:AE6"/>
    <mergeCell ref="A7:AD7"/>
    <mergeCell ref="A8:AE8"/>
    <mergeCell ref="A9:AE9"/>
    <mergeCell ref="AJ10:AJ11"/>
    <mergeCell ref="T214:X214"/>
    <mergeCell ref="O216:S216"/>
    <mergeCell ref="T216:X216"/>
    <mergeCell ref="O206:S206"/>
    <mergeCell ref="T206:X206"/>
    <mergeCell ref="A205:B206"/>
    <mergeCell ref="O208:S208"/>
    <mergeCell ref="T208:X208"/>
    <mergeCell ref="A207:AE207"/>
    <mergeCell ref="C205:G206"/>
  </mergeCells>
  <printOptions/>
  <pageMargins left="0.7086614173228347" right="0.1968503937007874" top="0.35433070866141736" bottom="0.2" header="0.31496062992125984" footer="0.17"/>
  <pageSetup fitToHeight="3" horizontalDpi="600" verticalDpi="600" orientation="portrait" paperSize="9" scale="65" r:id="rId3"/>
  <rowBreaks count="1" manualBreakCount="1">
    <brk id="1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2014-03-24T09:30:43Z</cp:lastPrinted>
  <dcterms:created xsi:type="dcterms:W3CDTF">2014-03-24T09:29:57Z</dcterms:created>
  <dcterms:modified xsi:type="dcterms:W3CDTF">2024-02-12T01:23:04Z</dcterms:modified>
  <cp:category/>
  <cp:version/>
  <cp:contentType/>
  <cp:contentStatus/>
</cp:coreProperties>
</file>