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1"/>
  </bookViews>
  <sheets>
    <sheet name="Син_без коэф" sheetId="1" r:id="rId1"/>
    <sheet name="Син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'Син_без коэф'!bhg</definedName>
    <definedName name="bhg">[0]!bhg</definedName>
    <definedName name="CompOt" localSheetId="0">'Син_без коэф'!CompOt</definedName>
    <definedName name="CompOt">[0]!CompOt</definedName>
    <definedName name="CompRas" localSheetId="0">'Син_без коэф'!CompRas</definedName>
    <definedName name="CompRas">[0]!CompRas</definedName>
    <definedName name="ew" localSheetId="0">'Син_без коэф'!ew</definedName>
    <definedName name="ew">[0]!ew</definedName>
    <definedName name="fg" localSheetId="0">'Син_без коэф'!fg</definedName>
    <definedName name="fg">[0]!fg</definedName>
    <definedName name="fghy" localSheetId="0">'Син_без коэф'!fghy</definedName>
    <definedName name="fghy">[0]!fghy</definedName>
    <definedName name="jhu" localSheetId="0">'Син_без коэф'!jhu</definedName>
    <definedName name="jhu">[0]!jhu</definedName>
    <definedName name="ke" localSheetId="0">'Син_без коэф'!ke</definedName>
    <definedName name="ke">[0]!ke</definedName>
    <definedName name="kkk" localSheetId="0">'Син_без коэф'!kkk</definedName>
    <definedName name="kkk">[0]!kkk</definedName>
    <definedName name="l" localSheetId="0">'Син_без коэф'!l</definedName>
    <definedName name="l">[0]!l</definedName>
    <definedName name="mj" localSheetId="0">'Син_без коэф'!mj</definedName>
    <definedName name="mj">[0]!mj</definedName>
    <definedName name="nh" localSheetId="0">'Син_без коэф'!nh</definedName>
    <definedName name="nh">[0]!nh</definedName>
    <definedName name="njh" localSheetId="0">'Син_без коэф'!njh</definedName>
    <definedName name="njh">[0]!njh</definedName>
    <definedName name="q" localSheetId="0">'Син_без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'Син_без коэф'!tyt</definedName>
    <definedName name="tyt">[0]!tyt</definedName>
    <definedName name="yui" localSheetId="0">'Син_без коэф'!yui</definedName>
    <definedName name="yui">[0]!yui</definedName>
    <definedName name="второй">#REF!</definedName>
    <definedName name="дек.">'[4]кап.ремонт'!$AY:$AY</definedName>
    <definedName name="ен" localSheetId="0">'Син_без коэф'!ен</definedName>
    <definedName name="ен">[0]!ен</definedName>
    <definedName name="ке" localSheetId="0">'Син_без коэф'!ке</definedName>
    <definedName name="ке">[0]!ке</definedName>
    <definedName name="лд" localSheetId="0">'Син_без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'Син_без коэф'!не</definedName>
    <definedName name="не">[0]!не</definedName>
    <definedName name="_xlnm.Print_Area" localSheetId="0">'Син_без коэф'!$A$1:$AG$193</definedName>
    <definedName name="первый">#REF!</definedName>
    <definedName name="р" localSheetId="0">'Син_без коэф'!р</definedName>
    <definedName name="р">[0]!р</definedName>
    <definedName name="т" localSheetId="0">'Син_без коэф'!т</definedName>
    <definedName name="т">[0]!т</definedName>
    <definedName name="третий">#REF!</definedName>
    <definedName name="цу" localSheetId="0">'Син_без коэф'!цу</definedName>
    <definedName name="цу">[0]!цу</definedName>
    <definedName name="четвертый">#REF!</definedName>
    <definedName name="ю" localSheetId="0">'Син_без коэф'!ю</definedName>
    <definedName name="ю">[0]!ю</definedName>
    <definedName name="юж" localSheetId="0">'Син_без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<sst xmlns="http://schemas.openxmlformats.org/spreadsheetml/2006/main" count="791" uniqueCount="96">
  <si>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</si>
  <si>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</si>
  <si>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п. Синеборск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</si>
  <si>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</si>
  <si>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</si>
  <si>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</si>
  <si>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</si>
  <si>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</si>
  <si>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</si>
  <si>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</si>
  <si>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</si>
  <si>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</si>
  <si>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</si>
  <si>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</si>
  <si>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</si>
  <si>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</si>
  <si>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</si>
  <si>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</si>
  <si>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</si>
  <si>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</si>
  <si>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</si>
  <si>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</si>
  <si>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</si>
  <si>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</si>
  <si>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</si>
  <si>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</si>
  <si>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</si>
  <si>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</si>
  <si>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</si>
  <si>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</si>
  <si>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</si>
  <si>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</si>
  <si>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</si>
  <si>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</si>
  <si>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</si>
  <si>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</si>
  <si>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</si>
  <si>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</si>
  <si>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</si>
  <si>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</si>
  <si>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</si>
  <si>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</si>
  <si>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</si>
  <si>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</si>
  <si>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Мартынова Елена Дмитриевна</t>
  </si>
  <si>
    <t>3-44-79</t>
  </si>
  <si>
    <t>Норматив потребления тепловой энергии на отопление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</si>
  <si>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</si>
  <si>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</si>
  <si>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</si>
  <si>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</si>
  <si>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</si>
  <si>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</si>
  <si>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</si>
  <si>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</si>
  <si>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</si>
  <si>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</si>
  <si>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</si>
  <si>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</si>
  <si>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</si>
  <si>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</si>
  <si>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</si>
  <si>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 xml:space="preserve"> 9 этажные многоквартирные 
жилые дома со стенами из панелей, блоков после 1999 года постройки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</si>
  <si>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</si>
  <si>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</si>
  <si>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</si>
  <si>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</si>
  <si>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</si>
  <si>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</si>
  <si>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</si>
  <si>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</si>
  <si>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</si>
  <si>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</si>
  <si>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</si>
  <si>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полотенцесушителем</t>
  </si>
  <si>
    <t>С неизолированными стояками 
без полотенцесушителей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</si>
  <si>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</si>
  <si>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</si>
  <si>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</si>
  <si>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</si>
  <si>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</si>
  <si>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0,5</t>
  </si>
  <si>
    <t>7=гр. 5+гр.6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</si>
  <si>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</si>
  <si>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</si>
  <si>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</si>
  <si>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</si>
  <si>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камня, кирпича после 1999 года постройки </t>
  </si>
  <si>
    <t xml:space="preserve">Трехэтажные многоквартирные 
и жилые дома со стенами из камня, кирпича после 1999 года постройки </t>
  </si>
  <si>
    <t>Объем теплоносителя, Гкал на нагрев, (м3, Гкал)</t>
  </si>
  <si>
    <t>3. При отсутствии приборов учета   (на 2 человек в месяц)</t>
  </si>
  <si>
    <t>С неизолированными стояками 
с полотенцесушителями</t>
  </si>
  <si>
    <t>от 29.11.2021 г.</t>
  </si>
  <si>
    <t>135-п</t>
  </si>
  <si>
    <t>4. При отсутствии приборов учета   (на 3 человек в месяц)</t>
  </si>
  <si>
    <t>Приложение: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</si>
</sst>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0"/>
      <color rgb="FF0000FF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0" fontId="31" fillId="0" borderId="0" xfId="0" applyFont="1" applyAlignment="1">
      <alignment horizontal="center" wrapText="1"/>
    </xf>
    <xf numFmtId="173" fontId="0" fillId="24" borderId="13" xfId="0" applyNumberFormat="1" applyFill="1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0" fontId="40" fillId="0" borderId="0" xfId="56" applyFont="1">
      <alignment/>
      <protection/>
    </xf>
    <xf numFmtId="14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3" fontId="0" fillId="24" borderId="17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3" fontId="0" fillId="24" borderId="17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3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32" fillId="0" borderId="18" xfId="0" applyNumberFormat="1" applyFont="1" applyBorder="1" applyAlignment="1">
      <alignment horizontal="center"/>
    </xf>
    <xf numFmtId="173" fontId="32" fillId="0" borderId="1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181" fontId="32" fillId="0" borderId="21" xfId="64" applyNumberFormat="1" applyFont="1" applyBorder="1" applyAlignment="1">
      <alignment horizontal="center" vertical="center"/>
    </xf>
    <xf numFmtId="173" fontId="0" fillId="0" borderId="0" xfId="64" applyAlignment="1">
      <alignment/>
    </xf>
    <xf numFmtId="181" fontId="0" fillId="0" borderId="0" xfId="64" applyNumberFormat="1" applyBorder="1" applyAlignment="1">
      <alignment horizontal="center" vertical="center"/>
    </xf>
    <xf numFmtId="177" fontId="0" fillId="24" borderId="17" xfId="61" applyNumberForma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/>
    </xf>
    <xf numFmtId="173" fontId="32" fillId="0" borderId="0" xfId="64" applyFont="1" applyBorder="1" applyAlignment="1">
      <alignment/>
    </xf>
    <xf numFmtId="185" fontId="32" fillId="0" borderId="0" xfId="64" applyNumberFormat="1" applyFont="1" applyBorder="1" applyAlignment="1">
      <alignment/>
    </xf>
    <xf numFmtId="173" fontId="0" fillId="0" borderId="0" xfId="0" applyNumberFormat="1" applyAlignment="1">
      <alignment horizontal="center" vertical="center"/>
    </xf>
    <xf numFmtId="173" fontId="0" fillId="24" borderId="0" xfId="0" applyNumberFormat="1" applyFill="1" applyAlignment="1">
      <alignment vertical="center"/>
    </xf>
    <xf numFmtId="177" fontId="0" fillId="24" borderId="15" xfId="61" applyNumberFormat="1" applyFill="1" applyBorder="1" applyAlignment="1">
      <alignment horizontal="center" vertical="center"/>
    </xf>
    <xf numFmtId="177" fontId="0" fillId="24" borderId="0" xfId="6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73" fontId="32" fillId="0" borderId="0" xfId="0" applyNumberFormat="1" applyFont="1" applyAlignment="1">
      <alignment horizontal="center"/>
    </xf>
    <xf numFmtId="173" fontId="32" fillId="0" borderId="21" xfId="64" applyFont="1" applyBorder="1" applyAlignment="1">
      <alignment horizontal="center" vertical="center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215" fontId="11" fillId="0" borderId="19" xfId="64" applyNumberFormat="1" applyFont="1" applyBorder="1" applyAlignment="1">
      <alignment horizontal="center" vertical="center"/>
    </xf>
    <xf numFmtId="215" fontId="11" fillId="0" borderId="20" xfId="64" applyNumberFormat="1" applyFont="1" applyBorder="1" applyAlignment="1">
      <alignment horizontal="center" vertical="center"/>
    </xf>
    <xf numFmtId="215" fontId="11" fillId="0" borderId="21" xfId="64" applyNumberFormat="1" applyFont="1" applyBorder="1" applyAlignment="1">
      <alignment horizontal="center" vertical="center"/>
    </xf>
    <xf numFmtId="173" fontId="32" fillId="0" borderId="18" xfId="64" applyFont="1" applyBorder="1" applyAlignment="1">
      <alignment horizontal="center" vertical="center"/>
    </xf>
    <xf numFmtId="181" fontId="32" fillId="0" borderId="18" xfId="64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28" fillId="24" borderId="0" xfId="0" applyFont="1" applyFill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173" fontId="0" fillId="24" borderId="13" xfId="0" applyNumberFormat="1" applyFill="1" applyBorder="1" applyAlignment="1">
      <alignment horizontal="center" vertical="center"/>
    </xf>
    <xf numFmtId="173" fontId="0" fillId="24" borderId="14" xfId="0" applyNumberFormat="1" applyFill="1" applyBorder="1" applyAlignment="1">
      <alignment horizontal="center" vertical="center"/>
    </xf>
    <xf numFmtId="173" fontId="0" fillId="24" borderId="13" xfId="0" applyNumberFormat="1" applyFill="1" applyBorder="1" applyAlignment="1">
      <alignment vertical="center"/>
    </xf>
    <xf numFmtId="173" fontId="0" fillId="24" borderId="14" xfId="0" applyNumberFormat="1" applyFill="1" applyBorder="1" applyAlignment="1">
      <alignment vertical="center"/>
    </xf>
    <xf numFmtId="177" fontId="0" fillId="24" borderId="13" xfId="61" applyNumberFormat="1" applyFill="1" applyBorder="1" applyAlignment="1">
      <alignment horizontal="center" vertical="center"/>
    </xf>
    <xf numFmtId="177" fontId="0" fillId="24" borderId="14" xfId="61" applyNumberForma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173" fontId="32" fillId="0" borderId="18" xfId="64" applyFont="1" applyBorder="1" applyAlignment="1">
      <alignment/>
    </xf>
    <xf numFmtId="185" fontId="32" fillId="0" borderId="18" xfId="64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31" fillId="0" borderId="22" xfId="0" applyFont="1" applyBorder="1" applyAlignment="1">
      <alignment horizontal="left" wrapText="1"/>
    </xf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37" fillId="0" borderId="0" xfId="0" applyFont="1" applyAlignment="1">
      <alignment horizontal="center" wrapText="1"/>
    </xf>
    <xf numFmtId="185" fontId="48" fillId="0" borderId="18" xfId="64" applyNumberFormat="1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31" fillId="0" borderId="19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4" fontId="0" fillId="24" borderId="13" xfId="0" applyNumberFormat="1" applyFill="1" applyBorder="1" applyAlignment="1">
      <alignment horizontal="center" vertical="center"/>
    </xf>
    <xf numFmtId="4" fontId="0" fillId="24" borderId="14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185" fontId="11" fillId="0" borderId="18" xfId="64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73" fontId="11" fillId="0" borderId="18" xfId="64" applyFont="1" applyBorder="1" applyAlignment="1">
      <alignment/>
    </xf>
    <xf numFmtId="179" fontId="32" fillId="0" borderId="18" xfId="64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/>
    </xf>
    <xf numFmtId="173" fontId="32" fillId="0" borderId="19" xfId="64" applyFont="1" applyBorder="1" applyAlignment="1">
      <alignment horizontal="center" vertical="center"/>
    </xf>
    <xf numFmtId="173" fontId="32" fillId="0" borderId="20" xfId="64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wrapText="1"/>
    </xf>
    <xf numFmtId="185" fontId="32" fillId="0" borderId="19" xfId="64" applyNumberFormat="1" applyFont="1" applyBorder="1" applyAlignment="1">
      <alignment/>
    </xf>
    <xf numFmtId="185" fontId="32" fillId="0" borderId="20" xfId="64" applyNumberFormat="1" applyFont="1" applyBorder="1" applyAlignment="1">
      <alignment/>
    </xf>
    <xf numFmtId="185" fontId="32" fillId="0" borderId="21" xfId="64" applyNumberFormat="1" applyFont="1" applyBorder="1" applyAlignment="1">
      <alignment/>
    </xf>
    <xf numFmtId="0" fontId="43" fillId="0" borderId="0" xfId="0" applyFont="1" applyAlignment="1">
      <alignment horizontal="center" wrapText="1"/>
    </xf>
  </cellXfs>
  <cellStyles count="55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2\&#1056;&#1072;&#1089;&#1095;&#1077;&#1090;%20&#1087;&#1083;&#1072;&#1090;&#1099;%20-%202022%201-&#1077;%20&#1087;&#1086;&#1083;&#1091;&#1075;%20&#1076;&#1083;&#1103;%20&#1072;&#1073;&#1086;&#1085;&#1077;&#1085;%20&#1087;&#1086;%20&#1095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8">
          <cell r="D18">
            <v>0.0686</v>
          </cell>
          <cell r="E18">
            <v>0.0635</v>
          </cell>
        </row>
      </sheetData>
      <sheetData sheetId="4">
        <row r="246">
          <cell r="B246" t="str">
    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247">
          <cell r="B247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  <row r="290">
          <cell r="B290" t="str">
    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2022 г. по 30 июня 2022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253">
          <cell r="O253">
            <v>0.0446</v>
          </cell>
        </row>
        <row r="255">
          <cell r="O255">
            <v>0.0452</v>
          </cell>
        </row>
        <row r="257">
          <cell r="O257">
            <v>0.0451</v>
          </cell>
        </row>
        <row r="259">
          <cell r="O259">
            <v>0.0444</v>
          </cell>
        </row>
        <row r="261">
          <cell r="O261">
            <v>0.0284</v>
          </cell>
        </row>
        <row r="263">
          <cell r="O263">
            <v>0.0287</v>
          </cell>
        </row>
        <row r="265">
          <cell r="O265">
            <v>0.0243</v>
          </cell>
        </row>
        <row r="267">
          <cell r="O267">
            <v>0.0247</v>
          </cell>
        </row>
        <row r="269">
          <cell r="O269">
            <v>0.0192</v>
          </cell>
        </row>
        <row r="271">
          <cell r="O271">
            <v>0.0176</v>
          </cell>
        </row>
        <row r="273">
          <cell r="O273">
            <v>0.0164</v>
          </cell>
        </row>
        <row r="275">
          <cell r="O275">
            <v>0.0179</v>
          </cell>
        </row>
        <row r="277">
          <cell r="O277">
            <v>0.0154</v>
          </cell>
        </row>
        <row r="279">
          <cell r="O279">
            <v>0.0139</v>
          </cell>
        </row>
        <row r="293">
          <cell r="A293" t="str">
            <v>Начальник ПЭО                                         С.А.Окунева</v>
          </cell>
        </row>
      </sheetData>
      <sheetData sheetId="8">
        <row r="188">
          <cell r="AH188" t="str">
            <v>от 29.11.2021 г.</v>
          </cell>
          <cell r="AI188" t="str">
            <v>133-п</v>
          </cell>
        </row>
        <row r="189">
          <cell r="AH189" t="str">
            <v>от 29.11.2021 г.</v>
          </cell>
          <cell r="AI189" t="str">
            <v>135-п</v>
          </cell>
        </row>
        <row r="190">
          <cell r="AH190">
            <v>0</v>
          </cell>
          <cell r="AI190">
            <v>0</v>
          </cell>
        </row>
      </sheetData>
      <sheetData sheetId="10">
        <row r="16">
          <cell r="K16">
            <v>324.25</v>
          </cell>
        </row>
        <row r="17">
          <cell r="K17">
            <v>6352.75</v>
          </cell>
          <cell r="O17">
            <v>0.0686</v>
          </cell>
        </row>
        <row r="18">
          <cell r="K18">
            <v>324.25</v>
          </cell>
        </row>
        <row r="19">
          <cell r="K19">
            <v>6352.75</v>
          </cell>
          <cell r="O19">
            <v>0.0635</v>
          </cell>
        </row>
        <row r="27">
          <cell r="O27">
            <v>0.2264</v>
          </cell>
        </row>
        <row r="29">
          <cell r="O29">
            <v>0.2096</v>
          </cell>
        </row>
        <row r="35">
          <cell r="O35">
            <v>0.2223</v>
          </cell>
        </row>
        <row r="37">
          <cell r="O37">
            <v>0.2057</v>
          </cell>
        </row>
        <row r="43">
          <cell r="O43">
            <v>0.2188</v>
          </cell>
        </row>
        <row r="45">
          <cell r="O45">
            <v>0.2026</v>
          </cell>
        </row>
        <row r="51">
          <cell r="O51">
            <v>0.1804</v>
          </cell>
        </row>
        <row r="53">
          <cell r="O53">
            <v>0.167</v>
          </cell>
        </row>
        <row r="59">
          <cell r="O59">
            <v>0.1159</v>
          </cell>
        </row>
        <row r="61">
          <cell r="O61">
            <v>0.1073</v>
          </cell>
        </row>
        <row r="67">
          <cell r="O67">
            <v>0.0851</v>
          </cell>
        </row>
        <row r="69">
          <cell r="O69">
            <v>0.0787</v>
          </cell>
        </row>
        <row r="75">
          <cell r="O75">
            <v>0.0528</v>
          </cell>
        </row>
        <row r="77">
          <cell r="O77">
            <v>0.0489</v>
          </cell>
        </row>
        <row r="83">
          <cell r="O83">
            <v>0.0851</v>
          </cell>
        </row>
        <row r="85">
          <cell r="O85">
            <v>0.0787</v>
          </cell>
        </row>
        <row r="91">
          <cell r="O91">
            <v>0.0377</v>
          </cell>
        </row>
        <row r="93">
          <cell r="O93">
            <v>0.0349</v>
          </cell>
        </row>
        <row r="99">
          <cell r="O99">
            <v>0.131</v>
          </cell>
        </row>
        <row r="101">
          <cell r="O101">
            <v>0.1213</v>
          </cell>
        </row>
        <row r="186">
          <cell r="AH186" t="str">
            <v>от 29.11.2021 г.</v>
          </cell>
          <cell r="AI186" t="str">
            <v>135-п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93"/>
  <sheetViews>
    <sheetView showGridLines="0" view="pageBreakPreview" zoomScaleSheetLayoutView="100" zoomScalePageLayoutView="0" workbookViewId="0" topLeftCell="A135">
      <selection activeCell="Z181" sqref="Z181:AE181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5.50390625" style="0" customWidth="1"/>
    <col min="8" max="8" width="17.125" style="0" customWidth="1"/>
    <col min="9" max="26" width="3.50390625" style="0" customWidth="1"/>
    <col min="27" max="27" width="3.00390625" style="0" customWidth="1"/>
    <col min="28" max="28" width="1.12109375" style="0" hidden="1" customWidth="1"/>
    <col min="29" max="29" width="3.375" style="0" customWidth="1"/>
    <col min="30" max="30" width="3.375" style="0" hidden="1" customWidth="1"/>
    <col min="31" max="31" width="3.50390625" style="0" customWidth="1"/>
    <col min="32" max="32" width="0.12890625" style="0" customWidth="1"/>
    <col min="33" max="33" width="13.50390625" style="13" bestFit="1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39" width="0" style="0" hidden="1" customWidth="1"/>
  </cols>
  <sheetData>
    <row r="1" spans="20:33" s="11" customFormat="1" ht="16.5">
      <c r="T1" s="11" t="s">
        <v>23</v>
      </c>
      <c r="AG1" s="12"/>
    </row>
    <row r="2" spans="20:34" s="11" customFormat="1" ht="16.5">
      <c r="T2" s="33" t="str">
        <f>+'[6]Шуш_3 эт и выше'!T2</f>
        <v>Директор МУП "ШТЭС"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G2" s="34"/>
      <c r="AH2"/>
    </row>
    <row r="3" spans="20:34" s="11" customFormat="1" ht="17.25" customHeight="1">
      <c r="T3" s="33" t="str">
        <f>+'[6]Шуш_3 эт и выше'!T3</f>
        <v>____________А.П.Щербаков</v>
      </c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G3" s="34"/>
      <c r="AH3"/>
    </row>
    <row r="4" s="11" customFormat="1" ht="16.5">
      <c r="AG4" s="12"/>
    </row>
    <row r="5" spans="1:32" ht="21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"/>
    </row>
    <row r="6" spans="1:32" ht="21" customHeight="1">
      <c r="A6" s="162" t="s">
        <v>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"/>
    </row>
    <row r="7" spans="1:32" ht="21" customHeight="1">
      <c r="A7" s="162" t="s">
        <v>24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"/>
      <c r="AF7" s="1"/>
    </row>
    <row r="8" spans="1:33" ht="21" customHeight="1">
      <c r="A8" s="166" t="str">
        <f>+'[6]Шуш_3 эт и выше'!A8</f>
        <v>с 1 января 2022 г. по 30 июня 2022 г.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2"/>
      <c r="AG8" s="14"/>
    </row>
    <row r="9" spans="1:32" ht="21" customHeight="1">
      <c r="A9" s="163" t="s">
        <v>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3"/>
    </row>
    <row r="10" spans="1:33" s="5" customFormat="1" ht="18">
      <c r="A10" s="103" t="s">
        <v>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4"/>
      <c r="AG10" s="15"/>
    </row>
    <row r="12" spans="1:33" s="6" customFormat="1" ht="15">
      <c r="A12" s="167" t="s">
        <v>4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AG12" s="16"/>
    </row>
    <row r="14" spans="1:24" ht="41.25" customHeight="1">
      <c r="A14" s="141" t="s">
        <v>5</v>
      </c>
      <c r="B14" s="142"/>
      <c r="C14" s="143" t="s">
        <v>25</v>
      </c>
      <c r="D14" s="144"/>
      <c r="E14" s="144"/>
      <c r="F14" s="144"/>
      <c r="G14" s="144"/>
      <c r="H14" s="145"/>
      <c r="I14" s="133" t="s">
        <v>6</v>
      </c>
      <c r="J14" s="133"/>
      <c r="K14" s="133" t="s">
        <v>26</v>
      </c>
      <c r="L14" s="133"/>
      <c r="M14" s="133"/>
      <c r="N14" s="133"/>
      <c r="O14" s="133" t="s">
        <v>32</v>
      </c>
      <c r="P14" s="133"/>
      <c r="Q14" s="133"/>
      <c r="R14" s="133"/>
      <c r="S14" s="133"/>
      <c r="T14" s="133" t="s">
        <v>7</v>
      </c>
      <c r="U14" s="133"/>
      <c r="V14" s="133"/>
      <c r="W14" s="133"/>
      <c r="X14" s="133"/>
    </row>
    <row r="15" spans="1:38" s="17" customFormat="1" ht="12.75">
      <c r="A15" s="134">
        <v>1</v>
      </c>
      <c r="B15" s="135"/>
      <c r="C15" s="134">
        <v>2</v>
      </c>
      <c r="D15" s="136"/>
      <c r="E15" s="136"/>
      <c r="F15" s="136"/>
      <c r="G15" s="136"/>
      <c r="H15" s="135"/>
      <c r="I15" s="137">
        <v>3</v>
      </c>
      <c r="J15" s="137"/>
      <c r="K15" s="137">
        <v>4</v>
      </c>
      <c r="L15" s="137"/>
      <c r="M15" s="137"/>
      <c r="N15" s="137"/>
      <c r="O15" s="137">
        <v>5</v>
      </c>
      <c r="P15" s="137"/>
      <c r="Q15" s="137"/>
      <c r="R15" s="137"/>
      <c r="S15" s="137"/>
      <c r="T15" s="137">
        <v>6</v>
      </c>
      <c r="U15" s="137"/>
      <c r="V15" s="137"/>
      <c r="W15" s="137"/>
      <c r="X15" s="137"/>
      <c r="AG15" s="13" t="s">
        <v>27</v>
      </c>
      <c r="AJ15" s="14" t="s">
        <v>27</v>
      </c>
      <c r="AK15"/>
      <c r="AL15" s="14" t="s">
        <v>30</v>
      </c>
    </row>
    <row r="16" spans="1:38" ht="12.75">
      <c r="A16" s="124" t="s">
        <v>8</v>
      </c>
      <c r="B16" s="85"/>
      <c r="C16" s="147" t="s">
        <v>74</v>
      </c>
      <c r="D16" s="148"/>
      <c r="E16" s="148"/>
      <c r="F16" s="148"/>
      <c r="G16" s="149"/>
      <c r="H16" s="63" t="s">
        <v>9</v>
      </c>
      <c r="I16" s="160" t="s">
        <v>10</v>
      </c>
      <c r="J16" s="160"/>
      <c r="K16" s="164">
        <v>324.25</v>
      </c>
      <c r="L16" s="164"/>
      <c r="M16" s="164"/>
      <c r="N16" s="164"/>
      <c r="O16" s="165">
        <v>0</v>
      </c>
      <c r="P16" s="165"/>
      <c r="Q16" s="165"/>
      <c r="R16" s="165"/>
      <c r="S16" s="165"/>
      <c r="T16" s="122">
        <f>K16</f>
        <v>324.25</v>
      </c>
      <c r="U16" s="122"/>
      <c r="V16" s="122"/>
      <c r="W16" s="122"/>
      <c r="X16" s="122"/>
      <c r="AG16" s="158">
        <f>T16+T17</f>
        <v>760.04865</v>
      </c>
      <c r="AJ16" s="26">
        <v>439.94</v>
      </c>
      <c r="AL16" s="118">
        <f>AG16/AJ16</f>
        <v>1.7276188798472518</v>
      </c>
    </row>
    <row r="17" spans="1:38" ht="12.75">
      <c r="A17" s="86"/>
      <c r="B17" s="88"/>
      <c r="C17" s="150"/>
      <c r="D17" s="151"/>
      <c r="E17" s="151"/>
      <c r="F17" s="151"/>
      <c r="G17" s="152"/>
      <c r="H17" s="63" t="s">
        <v>11</v>
      </c>
      <c r="I17" s="160" t="s">
        <v>12</v>
      </c>
      <c r="J17" s="160"/>
      <c r="K17" s="164">
        <v>6352.75</v>
      </c>
      <c r="L17" s="164"/>
      <c r="M17" s="164"/>
      <c r="N17" s="164"/>
      <c r="O17" s="161">
        <f>+'[6]Приказ изм нагрева'!D18</f>
        <v>0.0686</v>
      </c>
      <c r="P17" s="161"/>
      <c r="Q17" s="161"/>
      <c r="R17" s="161"/>
      <c r="S17" s="161"/>
      <c r="T17" s="122">
        <f>K17*O17</f>
        <v>435.79864999999995</v>
      </c>
      <c r="U17" s="122"/>
      <c r="V17" s="122"/>
      <c r="W17" s="122"/>
      <c r="X17" s="122"/>
      <c r="AG17" s="159"/>
      <c r="AJ17" s="27"/>
      <c r="AL17" s="119"/>
    </row>
    <row r="18" spans="1:38" ht="12.75">
      <c r="A18" s="124" t="s">
        <v>8</v>
      </c>
      <c r="B18" s="85"/>
      <c r="C18" s="147" t="s">
        <v>75</v>
      </c>
      <c r="D18" s="148"/>
      <c r="E18" s="148"/>
      <c r="F18" s="148"/>
      <c r="G18" s="149"/>
      <c r="H18" s="63" t="s">
        <v>9</v>
      </c>
      <c r="I18" s="160" t="s">
        <v>10</v>
      </c>
      <c r="J18" s="160"/>
      <c r="K18" s="122">
        <f>+K16</f>
        <v>324.25</v>
      </c>
      <c r="L18" s="122"/>
      <c r="M18" s="122"/>
      <c r="N18" s="122"/>
      <c r="O18" s="165">
        <v>0</v>
      </c>
      <c r="P18" s="165"/>
      <c r="Q18" s="165"/>
      <c r="R18" s="165"/>
      <c r="S18" s="165"/>
      <c r="T18" s="122">
        <f>K18</f>
        <v>324.25</v>
      </c>
      <c r="U18" s="122"/>
      <c r="V18" s="122"/>
      <c r="W18" s="122"/>
      <c r="X18" s="122"/>
      <c r="AG18" s="158">
        <f>T18+T19</f>
        <v>727.649625</v>
      </c>
      <c r="AJ18" s="26">
        <v>439.94</v>
      </c>
      <c r="AL18" s="118">
        <f>AG18/AJ18</f>
        <v>1.6539746897304177</v>
      </c>
    </row>
    <row r="19" spans="1:38" ht="12.75">
      <c r="A19" s="86"/>
      <c r="B19" s="88"/>
      <c r="C19" s="150"/>
      <c r="D19" s="151"/>
      <c r="E19" s="151"/>
      <c r="F19" s="151"/>
      <c r="G19" s="152"/>
      <c r="H19" s="63" t="s">
        <v>11</v>
      </c>
      <c r="I19" s="160" t="s">
        <v>12</v>
      </c>
      <c r="J19" s="160"/>
      <c r="K19" s="122">
        <f>+K17</f>
        <v>6352.75</v>
      </c>
      <c r="L19" s="122"/>
      <c r="M19" s="122"/>
      <c r="N19" s="122"/>
      <c r="O19" s="161">
        <f>+'[6]Приказ изм нагрева'!E18</f>
        <v>0.0635</v>
      </c>
      <c r="P19" s="161"/>
      <c r="Q19" s="161"/>
      <c r="R19" s="161"/>
      <c r="S19" s="161"/>
      <c r="T19" s="122">
        <f>K19*O19</f>
        <v>403.399625</v>
      </c>
      <c r="U19" s="122"/>
      <c r="V19" s="122"/>
      <c r="W19" s="122"/>
      <c r="X19" s="122"/>
      <c r="AG19" s="159"/>
      <c r="AJ19" s="27"/>
      <c r="AL19" s="119"/>
    </row>
    <row r="21" spans="1:35" s="6" customFormat="1" ht="15">
      <c r="A21" s="146" t="s">
        <v>28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64"/>
      <c r="AG21" s="64"/>
      <c r="AH21"/>
      <c r="AI21" s="18"/>
    </row>
    <row r="22" spans="33:35" ht="12.75" hidden="1">
      <c r="AG22" s="14"/>
      <c r="AI22" s="19"/>
    </row>
    <row r="23" spans="1:33" s="20" customFormat="1" ht="33.75" customHeight="1" hidden="1">
      <c r="A23" s="131" t="s">
        <v>33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25"/>
      <c r="AG23" s="25"/>
    </row>
    <row r="24" spans="1:35" ht="51" customHeight="1" hidden="1">
      <c r="A24" s="141" t="s">
        <v>5</v>
      </c>
      <c r="B24" s="142"/>
      <c r="C24" s="143" t="s">
        <v>25</v>
      </c>
      <c r="D24" s="144"/>
      <c r="E24" s="144"/>
      <c r="F24" s="144"/>
      <c r="G24" s="144"/>
      <c r="H24" s="145"/>
      <c r="I24" s="133" t="s">
        <v>6</v>
      </c>
      <c r="J24" s="133"/>
      <c r="K24" s="133" t="s">
        <v>26</v>
      </c>
      <c r="L24" s="133"/>
      <c r="M24" s="133"/>
      <c r="N24" s="133"/>
      <c r="O24" s="133" t="s">
        <v>34</v>
      </c>
      <c r="P24" s="133"/>
      <c r="Q24" s="133"/>
      <c r="R24" s="133"/>
      <c r="S24" s="133"/>
      <c r="T24" s="133" t="s">
        <v>7</v>
      </c>
      <c r="U24" s="133"/>
      <c r="V24" s="133"/>
      <c r="W24" s="133"/>
      <c r="X24" s="133"/>
      <c r="AG24" s="14"/>
      <c r="AI24" s="19"/>
    </row>
    <row r="25" spans="1:38" ht="12.75" customHeight="1" hidden="1">
      <c r="A25" s="134">
        <v>1</v>
      </c>
      <c r="B25" s="135"/>
      <c r="C25" s="134">
        <v>2</v>
      </c>
      <c r="D25" s="136"/>
      <c r="E25" s="136"/>
      <c r="F25" s="136"/>
      <c r="G25" s="136"/>
      <c r="H25" s="135"/>
      <c r="I25" s="137">
        <v>3</v>
      </c>
      <c r="J25" s="137"/>
      <c r="K25" s="137">
        <v>4</v>
      </c>
      <c r="L25" s="137"/>
      <c r="M25" s="137"/>
      <c r="N25" s="137"/>
      <c r="O25" s="137">
        <v>5</v>
      </c>
      <c r="P25" s="137"/>
      <c r="Q25" s="137"/>
      <c r="R25" s="137"/>
      <c r="S25" s="137"/>
      <c r="T25" s="138" t="s">
        <v>71</v>
      </c>
      <c r="U25" s="139"/>
      <c r="V25" s="139"/>
      <c r="W25" s="139"/>
      <c r="X25" s="140"/>
      <c r="AG25" s="14" t="s">
        <v>29</v>
      </c>
      <c r="AI25" s="19"/>
      <c r="AJ25" s="14" t="s">
        <v>29</v>
      </c>
      <c r="AL25" s="14" t="s">
        <v>30</v>
      </c>
    </row>
    <row r="26" spans="1:38" ht="12.75" customHeight="1" hidden="1">
      <c r="A26" s="124" t="s">
        <v>8</v>
      </c>
      <c r="B26" s="85"/>
      <c r="C26" s="147" t="s">
        <v>74</v>
      </c>
      <c r="D26" s="148"/>
      <c r="E26" s="148"/>
      <c r="F26" s="148"/>
      <c r="G26" s="149"/>
      <c r="H26" s="63" t="s">
        <v>9</v>
      </c>
      <c r="I26" s="120" t="s">
        <v>10</v>
      </c>
      <c r="J26" s="121"/>
      <c r="K26" s="122">
        <f>K16</f>
        <v>324.25</v>
      </c>
      <c r="L26" s="122"/>
      <c r="M26" s="122"/>
      <c r="N26" s="122"/>
      <c r="O26" s="123">
        <v>3.3</v>
      </c>
      <c r="P26" s="123"/>
      <c r="Q26" s="123"/>
      <c r="R26" s="123"/>
      <c r="S26" s="123"/>
      <c r="T26" s="122">
        <f>K26*O26</f>
        <v>1070.0249999999999</v>
      </c>
      <c r="U26" s="122"/>
      <c r="V26" s="122"/>
      <c r="W26" s="122"/>
      <c r="X26" s="122"/>
      <c r="AG26" s="114">
        <f>T26+T27</f>
        <v>2508.1605449999997</v>
      </c>
      <c r="AI26" s="19"/>
      <c r="AJ26" s="116">
        <v>844.99</v>
      </c>
      <c r="AL26" s="118">
        <f>AG26/AJ26</f>
        <v>2.9682724588456666</v>
      </c>
    </row>
    <row r="27" spans="1:38" ht="12.75" customHeight="1" hidden="1">
      <c r="A27" s="86"/>
      <c r="B27" s="88"/>
      <c r="C27" s="150"/>
      <c r="D27" s="151"/>
      <c r="E27" s="151"/>
      <c r="F27" s="151"/>
      <c r="G27" s="152"/>
      <c r="H27" s="63" t="s">
        <v>11</v>
      </c>
      <c r="I27" s="120" t="s">
        <v>12</v>
      </c>
      <c r="J27" s="121"/>
      <c r="K27" s="122">
        <f>K17</f>
        <v>6352.75</v>
      </c>
      <c r="L27" s="122"/>
      <c r="M27" s="122"/>
      <c r="N27" s="122"/>
      <c r="O27" s="123">
        <f>O26*O17</f>
        <v>0.22637999999999997</v>
      </c>
      <c r="P27" s="123"/>
      <c r="Q27" s="123"/>
      <c r="R27" s="123"/>
      <c r="S27" s="123"/>
      <c r="T27" s="122">
        <f>K27*O27</f>
        <v>1438.1355449999999</v>
      </c>
      <c r="U27" s="122"/>
      <c r="V27" s="122"/>
      <c r="W27" s="122"/>
      <c r="X27" s="122"/>
      <c r="AG27" s="115"/>
      <c r="AI27" s="19"/>
      <c r="AJ27" s="117"/>
      <c r="AL27" s="119"/>
    </row>
    <row r="28" spans="1:38" ht="12.75" customHeight="1" hidden="1">
      <c r="A28" s="124" t="s">
        <v>8</v>
      </c>
      <c r="B28" s="85"/>
      <c r="C28" s="147" t="s">
        <v>75</v>
      </c>
      <c r="D28" s="148"/>
      <c r="E28" s="148"/>
      <c r="F28" s="148"/>
      <c r="G28" s="149"/>
      <c r="H28" s="63" t="s">
        <v>9</v>
      </c>
      <c r="I28" s="120" t="s">
        <v>10</v>
      </c>
      <c r="J28" s="121"/>
      <c r="K28" s="122">
        <f>K18</f>
        <v>324.25</v>
      </c>
      <c r="L28" s="122"/>
      <c r="M28" s="122"/>
      <c r="N28" s="122"/>
      <c r="O28" s="123">
        <v>3.3</v>
      </c>
      <c r="P28" s="123"/>
      <c r="Q28" s="123"/>
      <c r="R28" s="123"/>
      <c r="S28" s="123"/>
      <c r="T28" s="122">
        <f>K28*O28</f>
        <v>1070.0249999999999</v>
      </c>
      <c r="U28" s="122"/>
      <c r="V28" s="122"/>
      <c r="W28" s="122"/>
      <c r="X28" s="122"/>
      <c r="AG28" s="114">
        <f>T28+T29</f>
        <v>2401.2437625</v>
      </c>
      <c r="AI28" s="19"/>
      <c r="AJ28" s="116">
        <v>844.99</v>
      </c>
      <c r="AL28" s="118">
        <f>AG28/AJ28</f>
        <v>2.841742224760056</v>
      </c>
    </row>
    <row r="29" spans="1:38" ht="12.75" customHeight="1" hidden="1">
      <c r="A29" s="86"/>
      <c r="B29" s="88"/>
      <c r="C29" s="150"/>
      <c r="D29" s="151"/>
      <c r="E29" s="151"/>
      <c r="F29" s="151"/>
      <c r="G29" s="152"/>
      <c r="H29" s="63" t="s">
        <v>11</v>
      </c>
      <c r="I29" s="120" t="s">
        <v>12</v>
      </c>
      <c r="J29" s="121"/>
      <c r="K29" s="122">
        <f>K19</f>
        <v>6352.75</v>
      </c>
      <c r="L29" s="122"/>
      <c r="M29" s="122"/>
      <c r="N29" s="122"/>
      <c r="O29" s="123">
        <f>O28*O19</f>
        <v>0.20955</v>
      </c>
      <c r="P29" s="123"/>
      <c r="Q29" s="123"/>
      <c r="R29" s="123"/>
      <c r="S29" s="123"/>
      <c r="T29" s="122">
        <f>K29*O29</f>
        <v>1331.2187625</v>
      </c>
      <c r="U29" s="122"/>
      <c r="V29" s="122"/>
      <c r="W29" s="122"/>
      <c r="X29" s="122"/>
      <c r="AG29" s="115"/>
      <c r="AI29" s="19"/>
      <c r="AJ29" s="117"/>
      <c r="AL29" s="119"/>
    </row>
    <row r="30" spans="4:35" ht="12.75" hidden="1">
      <c r="D30" s="60"/>
      <c r="E30" s="60"/>
      <c r="F30" s="60"/>
      <c r="G30" s="60"/>
      <c r="H30" s="60"/>
      <c r="I30" s="60"/>
      <c r="J30" s="60"/>
      <c r="AG30" s="14"/>
      <c r="AI30" s="19"/>
    </row>
    <row r="31" spans="1:33" s="20" customFormat="1" ht="38.25" customHeight="1">
      <c r="A31" s="131" t="s">
        <v>35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25"/>
      <c r="AG31" s="25"/>
    </row>
    <row r="32" spans="1:35" ht="51" customHeight="1">
      <c r="A32" s="141" t="s">
        <v>5</v>
      </c>
      <c r="B32" s="142"/>
      <c r="C32" s="143" t="s">
        <v>25</v>
      </c>
      <c r="D32" s="144"/>
      <c r="E32" s="144"/>
      <c r="F32" s="144"/>
      <c r="G32" s="144"/>
      <c r="H32" s="145"/>
      <c r="I32" s="133" t="s">
        <v>6</v>
      </c>
      <c r="J32" s="133"/>
      <c r="K32" s="133" t="s">
        <v>26</v>
      </c>
      <c r="L32" s="133"/>
      <c r="M32" s="133"/>
      <c r="N32" s="133"/>
      <c r="O32" s="133" t="s">
        <v>89</v>
      </c>
      <c r="P32" s="133"/>
      <c r="Q32" s="133"/>
      <c r="R32" s="133"/>
      <c r="S32" s="133"/>
      <c r="T32" s="133" t="s">
        <v>7</v>
      </c>
      <c r="U32" s="133"/>
      <c r="V32" s="133"/>
      <c r="W32" s="133"/>
      <c r="X32" s="133"/>
      <c r="AG32" s="14"/>
      <c r="AI32" s="19"/>
    </row>
    <row r="33" spans="1:38" ht="12.75" customHeight="1">
      <c r="A33" s="134">
        <v>1</v>
      </c>
      <c r="B33" s="135"/>
      <c r="C33" s="134">
        <v>2</v>
      </c>
      <c r="D33" s="136"/>
      <c r="E33" s="136"/>
      <c r="F33" s="136"/>
      <c r="G33" s="136"/>
      <c r="H33" s="135"/>
      <c r="I33" s="137">
        <v>3</v>
      </c>
      <c r="J33" s="137"/>
      <c r="K33" s="137">
        <v>4</v>
      </c>
      <c r="L33" s="137"/>
      <c r="M33" s="137"/>
      <c r="N33" s="137"/>
      <c r="O33" s="137">
        <v>5</v>
      </c>
      <c r="P33" s="137"/>
      <c r="Q33" s="137"/>
      <c r="R33" s="137"/>
      <c r="S33" s="137"/>
      <c r="T33" s="138" t="s">
        <v>71</v>
      </c>
      <c r="U33" s="139"/>
      <c r="V33" s="139"/>
      <c r="W33" s="139"/>
      <c r="X33" s="140"/>
      <c r="AG33" s="14"/>
      <c r="AI33" s="19"/>
      <c r="AJ33" s="14"/>
      <c r="AL33" s="14"/>
    </row>
    <row r="34" spans="1:38" ht="12.75" customHeight="1">
      <c r="A34" s="124" t="s">
        <v>8</v>
      </c>
      <c r="B34" s="85"/>
      <c r="C34" s="147" t="s">
        <v>74</v>
      </c>
      <c r="D34" s="148"/>
      <c r="E34" s="148"/>
      <c r="F34" s="148"/>
      <c r="G34" s="149"/>
      <c r="H34" s="63" t="s">
        <v>9</v>
      </c>
      <c r="I34" s="120" t="s">
        <v>10</v>
      </c>
      <c r="J34" s="121"/>
      <c r="K34" s="122">
        <f>K16</f>
        <v>324.25</v>
      </c>
      <c r="L34" s="122"/>
      <c r="M34" s="122"/>
      <c r="N34" s="122"/>
      <c r="O34" s="123">
        <v>3.24</v>
      </c>
      <c r="P34" s="123"/>
      <c r="Q34" s="123"/>
      <c r="R34" s="123"/>
      <c r="S34" s="123"/>
      <c r="T34" s="122">
        <f>K34*O34</f>
        <v>1050.5700000000002</v>
      </c>
      <c r="U34" s="122"/>
      <c r="V34" s="122"/>
      <c r="W34" s="122"/>
      <c r="X34" s="122"/>
      <c r="AG34" s="114">
        <f>T34+T35</f>
        <v>2462.557626</v>
      </c>
      <c r="AI34" s="19"/>
      <c r="AJ34" s="116">
        <v>810.49</v>
      </c>
      <c r="AL34" s="118">
        <f>AG34/AJ34</f>
        <v>3.0383565818208735</v>
      </c>
    </row>
    <row r="35" spans="1:38" ht="12.75" customHeight="1">
      <c r="A35" s="86"/>
      <c r="B35" s="88"/>
      <c r="C35" s="150"/>
      <c r="D35" s="151"/>
      <c r="E35" s="151"/>
      <c r="F35" s="151"/>
      <c r="G35" s="152"/>
      <c r="H35" s="63" t="s">
        <v>11</v>
      </c>
      <c r="I35" s="120" t="s">
        <v>12</v>
      </c>
      <c r="J35" s="121"/>
      <c r="K35" s="122">
        <f>K17</f>
        <v>6352.75</v>
      </c>
      <c r="L35" s="122"/>
      <c r="M35" s="122"/>
      <c r="N35" s="122"/>
      <c r="O35" s="123">
        <f>O34*O17</f>
        <v>0.222264</v>
      </c>
      <c r="P35" s="123"/>
      <c r="Q35" s="123"/>
      <c r="R35" s="123"/>
      <c r="S35" s="123"/>
      <c r="T35" s="122">
        <f>K35*O35</f>
        <v>1411.9876259999999</v>
      </c>
      <c r="U35" s="122"/>
      <c r="V35" s="122"/>
      <c r="W35" s="122"/>
      <c r="X35" s="122"/>
      <c r="AG35" s="115"/>
      <c r="AI35" s="19"/>
      <c r="AJ35" s="117"/>
      <c r="AL35" s="119"/>
    </row>
    <row r="36" spans="1:38" ht="12.75" customHeight="1">
      <c r="A36" s="124" t="s">
        <v>8</v>
      </c>
      <c r="B36" s="85"/>
      <c r="C36" s="147" t="s">
        <v>75</v>
      </c>
      <c r="D36" s="148"/>
      <c r="E36" s="148"/>
      <c r="F36" s="148"/>
      <c r="G36" s="149"/>
      <c r="H36" s="63" t="s">
        <v>9</v>
      </c>
      <c r="I36" s="120" t="s">
        <v>10</v>
      </c>
      <c r="J36" s="121"/>
      <c r="K36" s="122">
        <f>K18</f>
        <v>324.25</v>
      </c>
      <c r="L36" s="122"/>
      <c r="M36" s="122"/>
      <c r="N36" s="122"/>
      <c r="O36" s="123">
        <v>3.24</v>
      </c>
      <c r="P36" s="123"/>
      <c r="Q36" s="123"/>
      <c r="R36" s="123"/>
      <c r="S36" s="123"/>
      <c r="T36" s="122">
        <f>K36*O36</f>
        <v>1050.5700000000002</v>
      </c>
      <c r="U36" s="122"/>
      <c r="V36" s="122"/>
      <c r="W36" s="122"/>
      <c r="X36" s="122"/>
      <c r="AG36" s="114">
        <f>T36+T37</f>
        <v>2357.584785</v>
      </c>
      <c r="AI36" s="19"/>
      <c r="AJ36" s="116">
        <v>810.49</v>
      </c>
      <c r="AL36" s="118">
        <f>AG36/AJ36</f>
        <v>2.9088388320645535</v>
      </c>
    </row>
    <row r="37" spans="1:38" ht="12.75" customHeight="1">
      <c r="A37" s="86"/>
      <c r="B37" s="88"/>
      <c r="C37" s="150"/>
      <c r="D37" s="151"/>
      <c r="E37" s="151"/>
      <c r="F37" s="151"/>
      <c r="G37" s="152"/>
      <c r="H37" s="63" t="s">
        <v>11</v>
      </c>
      <c r="I37" s="120" t="s">
        <v>12</v>
      </c>
      <c r="J37" s="121"/>
      <c r="K37" s="122">
        <f>K19</f>
        <v>6352.75</v>
      </c>
      <c r="L37" s="122"/>
      <c r="M37" s="122"/>
      <c r="N37" s="122"/>
      <c r="O37" s="123">
        <f>O36*O19</f>
        <v>0.20574</v>
      </c>
      <c r="P37" s="123"/>
      <c r="Q37" s="123"/>
      <c r="R37" s="123"/>
      <c r="S37" s="123"/>
      <c r="T37" s="122">
        <f>K37*O37</f>
        <v>1307.014785</v>
      </c>
      <c r="U37" s="122"/>
      <c r="V37" s="122"/>
      <c r="W37" s="122"/>
      <c r="X37" s="122"/>
      <c r="AG37" s="115"/>
      <c r="AI37" s="19"/>
      <c r="AJ37" s="117"/>
      <c r="AL37" s="119"/>
    </row>
    <row r="38" spans="4:35" ht="12.75" hidden="1">
      <c r="D38" s="60"/>
      <c r="E38" s="60"/>
      <c r="F38" s="60"/>
      <c r="G38" s="60"/>
      <c r="H38" s="60"/>
      <c r="I38" s="60"/>
      <c r="J38" s="60"/>
      <c r="AG38" s="14"/>
      <c r="AI38" s="19"/>
    </row>
    <row r="39" spans="1:33" s="20" customFormat="1" ht="38.25" customHeight="1" hidden="1">
      <c r="A39" s="131" t="s">
        <v>36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</row>
    <row r="40" spans="1:35" ht="51" customHeight="1" hidden="1">
      <c r="A40" s="141" t="s">
        <v>5</v>
      </c>
      <c r="B40" s="142"/>
      <c r="C40" s="143" t="s">
        <v>25</v>
      </c>
      <c r="D40" s="144"/>
      <c r="E40" s="144"/>
      <c r="F40" s="144"/>
      <c r="G40" s="144"/>
      <c r="H40" s="145"/>
      <c r="I40" s="133" t="s">
        <v>6</v>
      </c>
      <c r="J40" s="133"/>
      <c r="K40" s="133" t="s">
        <v>26</v>
      </c>
      <c r="L40" s="133"/>
      <c r="M40" s="133"/>
      <c r="N40" s="133"/>
      <c r="O40" s="133" t="str">
        <f>+O32</f>
        <v>Объем теплоносителя, Гкал на нагрев, (м3, Гкал)</v>
      </c>
      <c r="P40" s="133"/>
      <c r="Q40" s="133"/>
      <c r="R40" s="133"/>
      <c r="S40" s="133"/>
      <c r="T40" s="133" t="s">
        <v>7</v>
      </c>
      <c r="U40" s="133"/>
      <c r="V40" s="133"/>
      <c r="W40" s="133"/>
      <c r="X40" s="133"/>
      <c r="AG40" s="14"/>
      <c r="AI40" s="19"/>
    </row>
    <row r="41" spans="1:38" ht="12.75" customHeight="1" hidden="1">
      <c r="A41" s="134">
        <v>1</v>
      </c>
      <c r="B41" s="135"/>
      <c r="C41" s="134">
        <v>2</v>
      </c>
      <c r="D41" s="136"/>
      <c r="E41" s="136"/>
      <c r="F41" s="136"/>
      <c r="G41" s="136"/>
      <c r="H41" s="135"/>
      <c r="I41" s="137">
        <v>3</v>
      </c>
      <c r="J41" s="137"/>
      <c r="K41" s="137">
        <v>4</v>
      </c>
      <c r="L41" s="137"/>
      <c r="M41" s="137"/>
      <c r="N41" s="137"/>
      <c r="O41" s="137">
        <v>5</v>
      </c>
      <c r="P41" s="137"/>
      <c r="Q41" s="137"/>
      <c r="R41" s="137"/>
      <c r="S41" s="137"/>
      <c r="T41" s="137">
        <v>6</v>
      </c>
      <c r="U41" s="137"/>
      <c r="V41" s="137"/>
      <c r="W41" s="137"/>
      <c r="X41" s="137"/>
      <c r="AG41" s="14"/>
      <c r="AI41" s="19"/>
      <c r="AJ41" s="14"/>
      <c r="AL41" s="14"/>
    </row>
    <row r="42" spans="1:38" ht="12.75" customHeight="1" hidden="1">
      <c r="A42" s="124" t="s">
        <v>8</v>
      </c>
      <c r="B42" s="85"/>
      <c r="C42" s="147" t="s">
        <v>74</v>
      </c>
      <c r="D42" s="148"/>
      <c r="E42" s="148"/>
      <c r="F42" s="148"/>
      <c r="G42" s="149"/>
      <c r="H42" s="63" t="s">
        <v>9</v>
      </c>
      <c r="I42" s="120" t="s">
        <v>10</v>
      </c>
      <c r="J42" s="121"/>
      <c r="K42" s="122">
        <f>K16</f>
        <v>324.25</v>
      </c>
      <c r="L42" s="122"/>
      <c r="M42" s="122"/>
      <c r="N42" s="122"/>
      <c r="O42" s="123">
        <v>3.19</v>
      </c>
      <c r="P42" s="123"/>
      <c r="Q42" s="123"/>
      <c r="R42" s="123"/>
      <c r="S42" s="123"/>
      <c r="T42" s="122">
        <f>K42*O42</f>
        <v>1034.3575</v>
      </c>
      <c r="U42" s="122"/>
      <c r="V42" s="122"/>
      <c r="W42" s="122"/>
      <c r="X42" s="122"/>
      <c r="AG42" s="114">
        <f>T42+T43</f>
        <v>2424.5551935</v>
      </c>
      <c r="AI42" s="19"/>
      <c r="AJ42" s="116">
        <v>777.52</v>
      </c>
      <c r="AL42" s="118">
        <f>AG42/AJ42</f>
        <v>3.1183187487138593</v>
      </c>
    </row>
    <row r="43" spans="1:38" ht="12.75" customHeight="1" hidden="1">
      <c r="A43" s="86"/>
      <c r="B43" s="88"/>
      <c r="C43" s="150"/>
      <c r="D43" s="151"/>
      <c r="E43" s="151"/>
      <c r="F43" s="151"/>
      <c r="G43" s="152"/>
      <c r="H43" s="63" t="s">
        <v>11</v>
      </c>
      <c r="I43" s="120" t="s">
        <v>12</v>
      </c>
      <c r="J43" s="121"/>
      <c r="K43" s="122">
        <f>K17</f>
        <v>6352.75</v>
      </c>
      <c r="L43" s="122"/>
      <c r="M43" s="122"/>
      <c r="N43" s="122"/>
      <c r="O43" s="123">
        <f>O42*O17</f>
        <v>0.21883399999999997</v>
      </c>
      <c r="P43" s="123"/>
      <c r="Q43" s="123"/>
      <c r="R43" s="123"/>
      <c r="S43" s="123"/>
      <c r="T43" s="122">
        <f>K43*O43</f>
        <v>1390.1976934999998</v>
      </c>
      <c r="U43" s="122"/>
      <c r="V43" s="122"/>
      <c r="W43" s="122"/>
      <c r="X43" s="122"/>
      <c r="AG43" s="115"/>
      <c r="AI43" s="19"/>
      <c r="AJ43" s="117"/>
      <c r="AL43" s="119"/>
    </row>
    <row r="44" spans="1:38" ht="12.75" customHeight="1" hidden="1">
      <c r="A44" s="124" t="s">
        <v>8</v>
      </c>
      <c r="B44" s="85"/>
      <c r="C44" s="147" t="s">
        <v>75</v>
      </c>
      <c r="D44" s="148"/>
      <c r="E44" s="148"/>
      <c r="F44" s="148"/>
      <c r="G44" s="149"/>
      <c r="H44" s="63" t="s">
        <v>9</v>
      </c>
      <c r="I44" s="120" t="s">
        <v>10</v>
      </c>
      <c r="J44" s="121"/>
      <c r="K44" s="122">
        <f>K18</f>
        <v>324.25</v>
      </c>
      <c r="L44" s="122"/>
      <c r="M44" s="122"/>
      <c r="N44" s="122"/>
      <c r="O44" s="123">
        <v>3.19</v>
      </c>
      <c r="P44" s="123"/>
      <c r="Q44" s="123"/>
      <c r="R44" s="123"/>
      <c r="S44" s="123"/>
      <c r="T44" s="122">
        <f>K44*O44</f>
        <v>1034.3575</v>
      </c>
      <c r="U44" s="122"/>
      <c r="V44" s="122"/>
      <c r="W44" s="122"/>
      <c r="X44" s="122"/>
      <c r="AG44" s="114">
        <f>T44+T45</f>
        <v>2321.2023037500003</v>
      </c>
      <c r="AI44" s="19"/>
      <c r="AJ44" s="116">
        <v>777.52</v>
      </c>
      <c r="AL44" s="118">
        <f>AG44/AJ44</f>
        <v>2.9853924063046615</v>
      </c>
    </row>
    <row r="45" spans="1:38" ht="12.75" customHeight="1" hidden="1">
      <c r="A45" s="86"/>
      <c r="B45" s="88"/>
      <c r="C45" s="150"/>
      <c r="D45" s="151"/>
      <c r="E45" s="151"/>
      <c r="F45" s="151"/>
      <c r="G45" s="152"/>
      <c r="H45" s="63" t="s">
        <v>11</v>
      </c>
      <c r="I45" s="120" t="s">
        <v>12</v>
      </c>
      <c r="J45" s="121"/>
      <c r="K45" s="122">
        <f>K19</f>
        <v>6352.75</v>
      </c>
      <c r="L45" s="122"/>
      <c r="M45" s="122"/>
      <c r="N45" s="122"/>
      <c r="O45" s="123">
        <f>O44*O19</f>
        <v>0.202565</v>
      </c>
      <c r="P45" s="123"/>
      <c r="Q45" s="123"/>
      <c r="R45" s="123"/>
      <c r="S45" s="123"/>
      <c r="T45" s="122">
        <f>K45*O45</f>
        <v>1286.84480375</v>
      </c>
      <c r="U45" s="122"/>
      <c r="V45" s="122"/>
      <c r="W45" s="122"/>
      <c r="X45" s="122"/>
      <c r="AG45" s="115"/>
      <c r="AI45" s="19"/>
      <c r="AJ45" s="117"/>
      <c r="AL45" s="119"/>
    </row>
    <row r="46" spans="4:35" ht="12.75" hidden="1">
      <c r="D46" s="60"/>
      <c r="E46" s="60"/>
      <c r="F46" s="60"/>
      <c r="G46" s="60"/>
      <c r="H46" s="60"/>
      <c r="I46" s="60"/>
      <c r="J46" s="60"/>
      <c r="AG46" s="14"/>
      <c r="AI46" s="19"/>
    </row>
    <row r="47" spans="1:33" s="20" customFormat="1" ht="30.75" customHeight="1">
      <c r="A47" s="131" t="s">
        <v>37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</row>
    <row r="48" spans="1:35" ht="51" customHeight="1" hidden="1">
      <c r="A48" s="141" t="s">
        <v>5</v>
      </c>
      <c r="B48" s="142"/>
      <c r="C48" s="143" t="s">
        <v>25</v>
      </c>
      <c r="D48" s="144"/>
      <c r="E48" s="144"/>
      <c r="F48" s="144"/>
      <c r="G48" s="144"/>
      <c r="H48" s="145"/>
      <c r="I48" s="133" t="s">
        <v>6</v>
      </c>
      <c r="J48" s="133"/>
      <c r="K48" s="133" t="s">
        <v>26</v>
      </c>
      <c r="L48" s="133"/>
      <c r="M48" s="133"/>
      <c r="N48" s="133"/>
      <c r="O48" s="133" t="str">
        <f>+O40</f>
        <v>Объем теплоносителя, Гкал на нагрев, (м3, Гкал)</v>
      </c>
      <c r="P48" s="133"/>
      <c r="Q48" s="133"/>
      <c r="R48" s="133"/>
      <c r="S48" s="133"/>
      <c r="T48" s="133" t="s">
        <v>7</v>
      </c>
      <c r="U48" s="133"/>
      <c r="V48" s="133"/>
      <c r="W48" s="133"/>
      <c r="X48" s="133"/>
      <c r="AG48" s="14"/>
      <c r="AI48" s="19"/>
    </row>
    <row r="49" spans="1:38" ht="12.75" customHeight="1" hidden="1">
      <c r="A49" s="134">
        <v>1</v>
      </c>
      <c r="B49" s="135"/>
      <c r="C49" s="134">
        <v>2</v>
      </c>
      <c r="D49" s="136"/>
      <c r="E49" s="136"/>
      <c r="F49" s="136"/>
      <c r="G49" s="136"/>
      <c r="H49" s="135"/>
      <c r="I49" s="137">
        <v>3</v>
      </c>
      <c r="J49" s="137"/>
      <c r="K49" s="137">
        <v>4</v>
      </c>
      <c r="L49" s="137"/>
      <c r="M49" s="137"/>
      <c r="N49" s="137"/>
      <c r="O49" s="137">
        <v>5</v>
      </c>
      <c r="P49" s="137"/>
      <c r="Q49" s="137"/>
      <c r="R49" s="137"/>
      <c r="S49" s="137"/>
      <c r="T49" s="137">
        <v>6</v>
      </c>
      <c r="U49" s="137"/>
      <c r="V49" s="137"/>
      <c r="W49" s="137"/>
      <c r="X49" s="137"/>
      <c r="AG49" s="14"/>
      <c r="AI49" s="19"/>
      <c r="AJ49" s="14"/>
      <c r="AL49" s="14"/>
    </row>
    <row r="50" spans="1:38" ht="12.75" customHeight="1">
      <c r="A50" s="124" t="s">
        <v>8</v>
      </c>
      <c r="B50" s="85"/>
      <c r="C50" s="147" t="s">
        <v>74</v>
      </c>
      <c r="D50" s="148"/>
      <c r="E50" s="148"/>
      <c r="F50" s="148"/>
      <c r="G50" s="149"/>
      <c r="H50" s="63" t="s">
        <v>9</v>
      </c>
      <c r="I50" s="120" t="s">
        <v>10</v>
      </c>
      <c r="J50" s="121"/>
      <c r="K50" s="122">
        <f>K16</f>
        <v>324.25</v>
      </c>
      <c r="L50" s="122"/>
      <c r="M50" s="122"/>
      <c r="N50" s="122"/>
      <c r="O50" s="123">
        <v>2.63</v>
      </c>
      <c r="P50" s="123"/>
      <c r="Q50" s="123"/>
      <c r="R50" s="123"/>
      <c r="S50" s="123"/>
      <c r="T50" s="122">
        <f>K50*O50</f>
        <v>852.7774999999999</v>
      </c>
      <c r="U50" s="122"/>
      <c r="V50" s="122"/>
      <c r="W50" s="122"/>
      <c r="X50" s="122"/>
      <c r="AG50" s="114">
        <f>T50+T51</f>
        <v>1998.9279494999996</v>
      </c>
      <c r="AI50" s="19"/>
      <c r="AJ50" s="116">
        <v>693.58</v>
      </c>
      <c r="AL50" s="118">
        <f>AG50/AJ50</f>
        <v>2.882043815421436</v>
      </c>
    </row>
    <row r="51" spans="1:38" ht="12.75" customHeight="1">
      <c r="A51" s="86"/>
      <c r="B51" s="88"/>
      <c r="C51" s="150"/>
      <c r="D51" s="151"/>
      <c r="E51" s="151"/>
      <c r="F51" s="151"/>
      <c r="G51" s="152"/>
      <c r="H51" s="63" t="s">
        <v>11</v>
      </c>
      <c r="I51" s="120" t="s">
        <v>12</v>
      </c>
      <c r="J51" s="121"/>
      <c r="K51" s="122">
        <f>K17</f>
        <v>6352.75</v>
      </c>
      <c r="L51" s="122"/>
      <c r="M51" s="122"/>
      <c r="N51" s="122"/>
      <c r="O51" s="123">
        <f>O50*O17</f>
        <v>0.18041799999999997</v>
      </c>
      <c r="P51" s="123"/>
      <c r="Q51" s="123"/>
      <c r="R51" s="123"/>
      <c r="S51" s="123"/>
      <c r="T51" s="122">
        <f>K51*O51</f>
        <v>1146.1504494999997</v>
      </c>
      <c r="U51" s="122"/>
      <c r="V51" s="122"/>
      <c r="W51" s="122"/>
      <c r="X51" s="122"/>
      <c r="AG51" s="115"/>
      <c r="AI51" s="19"/>
      <c r="AJ51" s="117"/>
      <c r="AL51" s="119"/>
    </row>
    <row r="52" spans="1:38" ht="12.75" customHeight="1">
      <c r="A52" s="124" t="s">
        <v>8</v>
      </c>
      <c r="B52" s="85"/>
      <c r="C52" s="147" t="s">
        <v>75</v>
      </c>
      <c r="D52" s="148"/>
      <c r="E52" s="148"/>
      <c r="F52" s="148"/>
      <c r="G52" s="149"/>
      <c r="H52" s="63" t="s">
        <v>9</v>
      </c>
      <c r="I52" s="120" t="s">
        <v>10</v>
      </c>
      <c r="J52" s="121"/>
      <c r="K52" s="122">
        <f>K18</f>
        <v>324.25</v>
      </c>
      <c r="L52" s="122"/>
      <c r="M52" s="122"/>
      <c r="N52" s="122"/>
      <c r="O52" s="123">
        <v>2.63</v>
      </c>
      <c r="P52" s="123"/>
      <c r="Q52" s="123"/>
      <c r="R52" s="123"/>
      <c r="S52" s="123"/>
      <c r="T52" s="122">
        <f>K52*O52</f>
        <v>852.7774999999999</v>
      </c>
      <c r="U52" s="122"/>
      <c r="V52" s="122"/>
      <c r="W52" s="122"/>
      <c r="X52" s="122"/>
      <c r="AG52" s="114">
        <f>T52+T53</f>
        <v>1913.7185137499998</v>
      </c>
      <c r="AI52" s="19"/>
      <c r="AJ52" s="116">
        <v>693.58</v>
      </c>
      <c r="AL52" s="118">
        <f>AG52/AJ52</f>
        <v>2.7591892986389452</v>
      </c>
    </row>
    <row r="53" spans="1:38" ht="12.75" customHeight="1">
      <c r="A53" s="86"/>
      <c r="B53" s="88"/>
      <c r="C53" s="150"/>
      <c r="D53" s="151"/>
      <c r="E53" s="151"/>
      <c r="F53" s="151"/>
      <c r="G53" s="152"/>
      <c r="H53" s="63" t="s">
        <v>11</v>
      </c>
      <c r="I53" s="120" t="s">
        <v>12</v>
      </c>
      <c r="J53" s="121"/>
      <c r="K53" s="122">
        <f>K19</f>
        <v>6352.75</v>
      </c>
      <c r="L53" s="122"/>
      <c r="M53" s="122"/>
      <c r="N53" s="122"/>
      <c r="O53" s="123">
        <f>O52*O19</f>
        <v>0.167005</v>
      </c>
      <c r="P53" s="123"/>
      <c r="Q53" s="123"/>
      <c r="R53" s="123"/>
      <c r="S53" s="123"/>
      <c r="T53" s="122">
        <f>K53*O53</f>
        <v>1060.94101375</v>
      </c>
      <c r="U53" s="122"/>
      <c r="V53" s="122"/>
      <c r="W53" s="122"/>
      <c r="X53" s="122"/>
      <c r="AG53" s="115"/>
      <c r="AI53" s="19"/>
      <c r="AJ53" s="117"/>
      <c r="AL53" s="119"/>
    </row>
    <row r="54" spans="4:35" ht="12.75" hidden="1">
      <c r="D54" s="60"/>
      <c r="E54" s="60"/>
      <c r="F54" s="60"/>
      <c r="G54" s="60"/>
      <c r="H54" s="60"/>
      <c r="I54" s="60"/>
      <c r="J54" s="60"/>
      <c r="AG54" s="14"/>
      <c r="AI54" s="19"/>
    </row>
    <row r="55" spans="1:33" s="20" customFormat="1" ht="37.5" customHeight="1" hidden="1">
      <c r="A55" s="131" t="s">
        <v>38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</row>
    <row r="56" spans="1:35" ht="51" customHeight="1" hidden="1">
      <c r="A56" s="141" t="s">
        <v>5</v>
      </c>
      <c r="B56" s="142"/>
      <c r="C56" s="143" t="s">
        <v>25</v>
      </c>
      <c r="D56" s="144"/>
      <c r="E56" s="144"/>
      <c r="F56" s="144"/>
      <c r="G56" s="144"/>
      <c r="H56" s="145"/>
      <c r="I56" s="133" t="s">
        <v>6</v>
      </c>
      <c r="J56" s="133"/>
      <c r="K56" s="133" t="s">
        <v>26</v>
      </c>
      <c r="L56" s="133"/>
      <c r="M56" s="133"/>
      <c r="N56" s="133"/>
      <c r="O56" s="133" t="str">
        <f>+O48</f>
        <v>Объем теплоносителя, Гкал на нагрев, (м3, Гкал)</v>
      </c>
      <c r="P56" s="133"/>
      <c r="Q56" s="133"/>
      <c r="R56" s="133"/>
      <c r="S56" s="133"/>
      <c r="T56" s="133" t="s">
        <v>7</v>
      </c>
      <c r="U56" s="133"/>
      <c r="V56" s="133"/>
      <c r="W56" s="133"/>
      <c r="X56" s="133"/>
      <c r="AG56" s="14"/>
      <c r="AI56" s="19"/>
    </row>
    <row r="57" spans="1:38" ht="12.75" customHeight="1" hidden="1">
      <c r="A57" s="134">
        <v>1</v>
      </c>
      <c r="B57" s="135"/>
      <c r="C57" s="134">
        <v>2</v>
      </c>
      <c r="D57" s="136"/>
      <c r="E57" s="136"/>
      <c r="F57" s="136"/>
      <c r="G57" s="136"/>
      <c r="H57" s="135"/>
      <c r="I57" s="137">
        <v>3</v>
      </c>
      <c r="J57" s="137"/>
      <c r="K57" s="137">
        <v>4</v>
      </c>
      <c r="L57" s="137"/>
      <c r="M57" s="137"/>
      <c r="N57" s="137"/>
      <c r="O57" s="137">
        <v>5</v>
      </c>
      <c r="P57" s="137"/>
      <c r="Q57" s="137"/>
      <c r="R57" s="137"/>
      <c r="S57" s="137"/>
      <c r="T57" s="137">
        <v>6</v>
      </c>
      <c r="U57" s="137"/>
      <c r="V57" s="137"/>
      <c r="W57" s="137"/>
      <c r="X57" s="137"/>
      <c r="AG57" s="14"/>
      <c r="AI57" s="19"/>
      <c r="AJ57" s="14"/>
      <c r="AL57" s="14"/>
    </row>
    <row r="58" spans="1:38" ht="12.75" customHeight="1" hidden="1">
      <c r="A58" s="124" t="s">
        <v>8</v>
      </c>
      <c r="B58" s="85"/>
      <c r="C58" s="147" t="s">
        <v>74</v>
      </c>
      <c r="D58" s="148"/>
      <c r="E58" s="148"/>
      <c r="F58" s="148"/>
      <c r="G58" s="149"/>
      <c r="H58" s="63" t="s">
        <v>9</v>
      </c>
      <c r="I58" s="120" t="s">
        <v>10</v>
      </c>
      <c r="J58" s="121"/>
      <c r="K58" s="122">
        <f>K16</f>
        <v>324.25</v>
      </c>
      <c r="L58" s="122"/>
      <c r="M58" s="122"/>
      <c r="N58" s="122"/>
      <c r="O58" s="123">
        <v>1.69</v>
      </c>
      <c r="P58" s="123"/>
      <c r="Q58" s="123"/>
      <c r="R58" s="123"/>
      <c r="S58" s="123"/>
      <c r="T58" s="122">
        <f>K58*O58</f>
        <v>547.9825</v>
      </c>
      <c r="U58" s="122"/>
      <c r="V58" s="122"/>
      <c r="W58" s="122"/>
      <c r="X58" s="122"/>
      <c r="AG58" s="114">
        <f>T58+T59</f>
        <v>1284.4822184999998</v>
      </c>
      <c r="AI58" s="19"/>
      <c r="AJ58" s="116">
        <v>609.59</v>
      </c>
      <c r="AL58" s="118">
        <f>AG58/AJ58</f>
        <v>2.1071248191407337</v>
      </c>
    </row>
    <row r="59" spans="1:38" ht="12.75" customHeight="1" hidden="1">
      <c r="A59" s="86"/>
      <c r="B59" s="88"/>
      <c r="C59" s="150"/>
      <c r="D59" s="151"/>
      <c r="E59" s="151"/>
      <c r="F59" s="151"/>
      <c r="G59" s="152"/>
      <c r="H59" s="63" t="s">
        <v>11</v>
      </c>
      <c r="I59" s="120" t="s">
        <v>12</v>
      </c>
      <c r="J59" s="121"/>
      <c r="K59" s="122">
        <f>K17</f>
        <v>6352.75</v>
      </c>
      <c r="L59" s="122"/>
      <c r="M59" s="122"/>
      <c r="N59" s="122"/>
      <c r="O59" s="123">
        <f>O58*O17</f>
        <v>0.11593399999999998</v>
      </c>
      <c r="P59" s="123"/>
      <c r="Q59" s="123"/>
      <c r="R59" s="123"/>
      <c r="S59" s="123"/>
      <c r="T59" s="122">
        <f>K59*O59</f>
        <v>736.4997184999999</v>
      </c>
      <c r="U59" s="122"/>
      <c r="V59" s="122"/>
      <c r="W59" s="122"/>
      <c r="X59" s="122"/>
      <c r="AG59" s="115"/>
      <c r="AI59" s="19"/>
      <c r="AJ59" s="117"/>
      <c r="AL59" s="119"/>
    </row>
    <row r="60" spans="1:38" ht="12.75" customHeight="1" hidden="1">
      <c r="A60" s="124" t="s">
        <v>8</v>
      </c>
      <c r="B60" s="85"/>
      <c r="C60" s="147" t="s">
        <v>75</v>
      </c>
      <c r="D60" s="148"/>
      <c r="E60" s="148"/>
      <c r="F60" s="148"/>
      <c r="G60" s="149"/>
      <c r="H60" s="63" t="s">
        <v>9</v>
      </c>
      <c r="I60" s="120" t="s">
        <v>10</v>
      </c>
      <c r="J60" s="121"/>
      <c r="K60" s="122">
        <f>K18</f>
        <v>324.25</v>
      </c>
      <c r="L60" s="122"/>
      <c r="M60" s="122"/>
      <c r="N60" s="122"/>
      <c r="O60" s="123">
        <v>1.69</v>
      </c>
      <c r="P60" s="123"/>
      <c r="Q60" s="123"/>
      <c r="R60" s="123"/>
      <c r="S60" s="123"/>
      <c r="T60" s="122">
        <f>K60*O60</f>
        <v>547.9825</v>
      </c>
      <c r="U60" s="122"/>
      <c r="V60" s="122"/>
      <c r="W60" s="122"/>
      <c r="X60" s="122"/>
      <c r="AG60" s="114">
        <f>T60+T61</f>
        <v>1229.7278662499998</v>
      </c>
      <c r="AI60" s="19"/>
      <c r="AJ60" s="116">
        <v>609.59</v>
      </c>
      <c r="AL60" s="118">
        <f>AG60/AJ60</f>
        <v>2.0173032140455054</v>
      </c>
    </row>
    <row r="61" spans="1:38" ht="12.75" customHeight="1" hidden="1">
      <c r="A61" s="86"/>
      <c r="B61" s="88"/>
      <c r="C61" s="150"/>
      <c r="D61" s="151"/>
      <c r="E61" s="151"/>
      <c r="F61" s="151"/>
      <c r="G61" s="152"/>
      <c r="H61" s="63" t="s">
        <v>11</v>
      </c>
      <c r="I61" s="120" t="s">
        <v>12</v>
      </c>
      <c r="J61" s="121"/>
      <c r="K61" s="122">
        <f>K19</f>
        <v>6352.75</v>
      </c>
      <c r="L61" s="122"/>
      <c r="M61" s="122"/>
      <c r="N61" s="122"/>
      <c r="O61" s="123">
        <f>O60*O19</f>
        <v>0.107315</v>
      </c>
      <c r="P61" s="123"/>
      <c r="Q61" s="123"/>
      <c r="R61" s="123"/>
      <c r="S61" s="123"/>
      <c r="T61" s="122">
        <f>K61*O61</f>
        <v>681.74536625</v>
      </c>
      <c r="U61" s="122"/>
      <c r="V61" s="122"/>
      <c r="W61" s="122"/>
      <c r="X61" s="122"/>
      <c r="AG61" s="115"/>
      <c r="AI61" s="19"/>
      <c r="AJ61" s="117"/>
      <c r="AL61" s="119"/>
    </row>
    <row r="62" spans="4:35" ht="12.75" hidden="1">
      <c r="D62" s="60"/>
      <c r="E62" s="60"/>
      <c r="F62" s="60"/>
      <c r="G62" s="60"/>
      <c r="H62" s="60"/>
      <c r="I62" s="60"/>
      <c r="J62" s="60"/>
      <c r="AG62" s="14"/>
      <c r="AI62" s="19"/>
    </row>
    <row r="63" spans="1:33" s="20" customFormat="1" ht="30" customHeight="1" hidden="1">
      <c r="A63" s="131" t="s">
        <v>39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</row>
    <row r="64" spans="1:35" ht="51" customHeight="1" hidden="1">
      <c r="A64" s="141" t="s">
        <v>5</v>
      </c>
      <c r="B64" s="142"/>
      <c r="C64" s="143" t="s">
        <v>25</v>
      </c>
      <c r="D64" s="144"/>
      <c r="E64" s="144"/>
      <c r="F64" s="144"/>
      <c r="G64" s="144"/>
      <c r="H64" s="145"/>
      <c r="I64" s="133" t="s">
        <v>6</v>
      </c>
      <c r="J64" s="133"/>
      <c r="K64" s="133" t="s">
        <v>26</v>
      </c>
      <c r="L64" s="133"/>
      <c r="M64" s="133"/>
      <c r="N64" s="133"/>
      <c r="O64" s="133" t="str">
        <f>+O56</f>
        <v>Объем теплоносителя, Гкал на нагрев, (м3, Гкал)</v>
      </c>
      <c r="P64" s="133"/>
      <c r="Q64" s="133"/>
      <c r="R64" s="133"/>
      <c r="S64" s="133"/>
      <c r="T64" s="133" t="s">
        <v>7</v>
      </c>
      <c r="U64" s="133"/>
      <c r="V64" s="133"/>
      <c r="W64" s="133"/>
      <c r="X64" s="133"/>
      <c r="AG64" s="14"/>
      <c r="AI64" s="19"/>
    </row>
    <row r="65" spans="1:38" ht="12.75" customHeight="1" hidden="1">
      <c r="A65" s="134">
        <v>1</v>
      </c>
      <c r="B65" s="135"/>
      <c r="C65" s="134">
        <v>2</v>
      </c>
      <c r="D65" s="136"/>
      <c r="E65" s="136"/>
      <c r="F65" s="136"/>
      <c r="G65" s="136"/>
      <c r="H65" s="135"/>
      <c r="I65" s="137">
        <v>3</v>
      </c>
      <c r="J65" s="137"/>
      <c r="K65" s="137">
        <v>4</v>
      </c>
      <c r="L65" s="137"/>
      <c r="M65" s="137"/>
      <c r="N65" s="137"/>
      <c r="O65" s="137">
        <v>5</v>
      </c>
      <c r="P65" s="137"/>
      <c r="Q65" s="137"/>
      <c r="R65" s="137"/>
      <c r="S65" s="137"/>
      <c r="T65" s="137">
        <v>6</v>
      </c>
      <c r="U65" s="137"/>
      <c r="V65" s="137"/>
      <c r="W65" s="137"/>
      <c r="X65" s="137"/>
      <c r="AG65" s="14"/>
      <c r="AI65" s="19"/>
      <c r="AJ65" s="14"/>
      <c r="AL65" s="14"/>
    </row>
    <row r="66" spans="1:38" ht="12.75" customHeight="1" hidden="1">
      <c r="A66" s="124" t="s">
        <v>8</v>
      </c>
      <c r="B66" s="85"/>
      <c r="C66" s="147" t="s">
        <v>74</v>
      </c>
      <c r="D66" s="148"/>
      <c r="E66" s="148"/>
      <c r="F66" s="148"/>
      <c r="G66" s="149"/>
      <c r="H66" s="63" t="s">
        <v>9</v>
      </c>
      <c r="I66" s="120" t="s">
        <v>10</v>
      </c>
      <c r="J66" s="121"/>
      <c r="K66" s="122">
        <f>K16</f>
        <v>324.25</v>
      </c>
      <c r="L66" s="122"/>
      <c r="M66" s="122"/>
      <c r="N66" s="122"/>
      <c r="O66" s="123">
        <v>1.24</v>
      </c>
      <c r="P66" s="123"/>
      <c r="Q66" s="123"/>
      <c r="R66" s="123"/>
      <c r="S66" s="123"/>
      <c r="T66" s="122">
        <f>K66*O66</f>
        <v>402.07</v>
      </c>
      <c r="U66" s="122"/>
      <c r="V66" s="122"/>
      <c r="W66" s="122"/>
      <c r="X66" s="122"/>
      <c r="AG66" s="114">
        <f>T66+T67</f>
        <v>942.4603259999999</v>
      </c>
      <c r="AI66" s="19"/>
      <c r="AJ66" s="116">
        <v>440.15</v>
      </c>
      <c r="AL66" s="118">
        <f>AG66/AJ66</f>
        <v>2.1412253231852776</v>
      </c>
    </row>
    <row r="67" spans="1:38" ht="12.75" customHeight="1" hidden="1">
      <c r="A67" s="86"/>
      <c r="B67" s="88"/>
      <c r="C67" s="150"/>
      <c r="D67" s="151"/>
      <c r="E67" s="151"/>
      <c r="F67" s="151"/>
      <c r="G67" s="152"/>
      <c r="H67" s="63" t="s">
        <v>11</v>
      </c>
      <c r="I67" s="120" t="s">
        <v>12</v>
      </c>
      <c r="J67" s="121"/>
      <c r="K67" s="122">
        <f>K17</f>
        <v>6352.75</v>
      </c>
      <c r="L67" s="122"/>
      <c r="M67" s="122"/>
      <c r="N67" s="122"/>
      <c r="O67" s="123">
        <f>O66*O17</f>
        <v>0.08506399999999999</v>
      </c>
      <c r="P67" s="123"/>
      <c r="Q67" s="123"/>
      <c r="R67" s="123"/>
      <c r="S67" s="123"/>
      <c r="T67" s="122">
        <f>K67*O67</f>
        <v>540.390326</v>
      </c>
      <c r="U67" s="122"/>
      <c r="V67" s="122"/>
      <c r="W67" s="122"/>
      <c r="X67" s="122"/>
      <c r="AG67" s="115"/>
      <c r="AI67" s="19"/>
      <c r="AJ67" s="117"/>
      <c r="AL67" s="119"/>
    </row>
    <row r="68" spans="1:38" ht="12.75" customHeight="1" hidden="1">
      <c r="A68" s="124" t="s">
        <v>8</v>
      </c>
      <c r="B68" s="85"/>
      <c r="C68" s="147" t="s">
        <v>75</v>
      </c>
      <c r="D68" s="148"/>
      <c r="E68" s="148"/>
      <c r="F68" s="148"/>
      <c r="G68" s="149"/>
      <c r="H68" s="63" t="s">
        <v>9</v>
      </c>
      <c r="I68" s="120" t="s">
        <v>10</v>
      </c>
      <c r="J68" s="121"/>
      <c r="K68" s="122">
        <f>K18</f>
        <v>324.25</v>
      </c>
      <c r="L68" s="122"/>
      <c r="M68" s="122"/>
      <c r="N68" s="122"/>
      <c r="O68" s="123">
        <v>1.24</v>
      </c>
      <c r="P68" s="123"/>
      <c r="Q68" s="123"/>
      <c r="R68" s="123"/>
      <c r="S68" s="123"/>
      <c r="T68" s="122">
        <f>K68*O68</f>
        <v>402.07</v>
      </c>
      <c r="U68" s="122"/>
      <c r="V68" s="122"/>
      <c r="W68" s="122"/>
      <c r="X68" s="122"/>
      <c r="AG68" s="114">
        <f>T68+T69</f>
        <v>902.285535</v>
      </c>
      <c r="AI68" s="19"/>
      <c r="AJ68" s="116">
        <v>440.15</v>
      </c>
      <c r="AL68" s="118">
        <f>AG68/AJ68</f>
        <v>2.0499500965579918</v>
      </c>
    </row>
    <row r="69" spans="1:38" ht="12.75" customHeight="1" hidden="1">
      <c r="A69" s="86"/>
      <c r="B69" s="88"/>
      <c r="C69" s="150"/>
      <c r="D69" s="151"/>
      <c r="E69" s="151"/>
      <c r="F69" s="151"/>
      <c r="G69" s="152"/>
      <c r="H69" s="63" t="s">
        <v>11</v>
      </c>
      <c r="I69" s="120" t="s">
        <v>12</v>
      </c>
      <c r="J69" s="121"/>
      <c r="K69" s="122">
        <f>K19</f>
        <v>6352.75</v>
      </c>
      <c r="L69" s="122"/>
      <c r="M69" s="122"/>
      <c r="N69" s="122"/>
      <c r="O69" s="123">
        <f>O68*O19</f>
        <v>0.07874</v>
      </c>
      <c r="P69" s="123"/>
      <c r="Q69" s="123"/>
      <c r="R69" s="123"/>
      <c r="S69" s="123"/>
      <c r="T69" s="122">
        <f>K69*O69</f>
        <v>500.21553500000005</v>
      </c>
      <c r="U69" s="122"/>
      <c r="V69" s="122"/>
      <c r="W69" s="122"/>
      <c r="X69" s="122"/>
      <c r="AG69" s="115"/>
      <c r="AI69" s="19"/>
      <c r="AJ69" s="117"/>
      <c r="AL69" s="119"/>
    </row>
    <row r="70" spans="4:35" ht="12.75" hidden="1">
      <c r="D70" s="60"/>
      <c r="E70" s="60"/>
      <c r="F70" s="60"/>
      <c r="G70" s="60"/>
      <c r="H70" s="60"/>
      <c r="I70" s="60"/>
      <c r="J70" s="60"/>
      <c r="AG70" s="14"/>
      <c r="AI70" s="19"/>
    </row>
    <row r="71" spans="1:33" s="20" customFormat="1" ht="29.25" customHeight="1" hidden="1">
      <c r="A71" s="131" t="s">
        <v>40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</row>
    <row r="72" spans="1:35" ht="51" customHeight="1" hidden="1">
      <c r="A72" s="141" t="s">
        <v>5</v>
      </c>
      <c r="B72" s="142"/>
      <c r="C72" s="143" t="s">
        <v>25</v>
      </c>
      <c r="D72" s="144"/>
      <c r="E72" s="144"/>
      <c r="F72" s="144"/>
      <c r="G72" s="144"/>
      <c r="H72" s="145"/>
      <c r="I72" s="133" t="s">
        <v>6</v>
      </c>
      <c r="J72" s="133"/>
      <c r="K72" s="133" t="s">
        <v>26</v>
      </c>
      <c r="L72" s="133"/>
      <c r="M72" s="133"/>
      <c r="N72" s="133"/>
      <c r="O72" s="133" t="str">
        <f>+O64</f>
        <v>Объем теплоносителя, Гкал на нагрев, (м3, Гкал)</v>
      </c>
      <c r="P72" s="133"/>
      <c r="Q72" s="133"/>
      <c r="R72" s="133"/>
      <c r="S72" s="133"/>
      <c r="T72" s="133" t="s">
        <v>7</v>
      </c>
      <c r="U72" s="133"/>
      <c r="V72" s="133"/>
      <c r="W72" s="133"/>
      <c r="X72" s="133"/>
      <c r="AG72" s="14"/>
      <c r="AI72" s="19"/>
    </row>
    <row r="73" spans="1:38" ht="12.75" customHeight="1" hidden="1">
      <c r="A73" s="134">
        <v>1</v>
      </c>
      <c r="B73" s="135"/>
      <c r="C73" s="134">
        <v>2</v>
      </c>
      <c r="D73" s="136"/>
      <c r="E73" s="136"/>
      <c r="F73" s="136"/>
      <c r="G73" s="136"/>
      <c r="H73" s="135"/>
      <c r="I73" s="137">
        <v>3</v>
      </c>
      <c r="J73" s="137"/>
      <c r="K73" s="137">
        <v>4</v>
      </c>
      <c r="L73" s="137"/>
      <c r="M73" s="137"/>
      <c r="N73" s="137"/>
      <c r="O73" s="137">
        <v>5</v>
      </c>
      <c r="P73" s="137"/>
      <c r="Q73" s="137"/>
      <c r="R73" s="137"/>
      <c r="S73" s="137"/>
      <c r="T73" s="137">
        <v>6</v>
      </c>
      <c r="U73" s="137"/>
      <c r="V73" s="137"/>
      <c r="W73" s="137"/>
      <c r="X73" s="137"/>
      <c r="AG73" s="14"/>
      <c r="AI73" s="19"/>
      <c r="AJ73" s="14"/>
      <c r="AL73" s="14"/>
    </row>
    <row r="74" spans="1:38" ht="12.75" customHeight="1" hidden="1">
      <c r="A74" s="124" t="s">
        <v>8</v>
      </c>
      <c r="B74" s="85"/>
      <c r="C74" s="147" t="s">
        <v>74</v>
      </c>
      <c r="D74" s="148"/>
      <c r="E74" s="148"/>
      <c r="F74" s="148"/>
      <c r="G74" s="149"/>
      <c r="H74" s="63" t="s">
        <v>9</v>
      </c>
      <c r="I74" s="120" t="s">
        <v>10</v>
      </c>
      <c r="J74" s="121"/>
      <c r="K74" s="122">
        <f>K16</f>
        <v>324.25</v>
      </c>
      <c r="L74" s="122"/>
      <c r="M74" s="122"/>
      <c r="N74" s="122"/>
      <c r="O74" s="123">
        <v>0.77</v>
      </c>
      <c r="P74" s="123"/>
      <c r="Q74" s="123"/>
      <c r="R74" s="123"/>
      <c r="S74" s="123"/>
      <c r="T74" s="122">
        <f>K74*O74</f>
        <v>249.6725</v>
      </c>
      <c r="U74" s="122"/>
      <c r="V74" s="122"/>
      <c r="W74" s="122"/>
      <c r="X74" s="122"/>
      <c r="AG74" s="114">
        <f>T74+T75</f>
        <v>585.2374605</v>
      </c>
      <c r="AI74" s="19"/>
      <c r="AJ74" s="116">
        <v>440.15</v>
      </c>
      <c r="AL74" s="118">
        <f>AG74/AJ74</f>
        <v>1.3296318539134386</v>
      </c>
    </row>
    <row r="75" spans="1:38" ht="12.75" customHeight="1" hidden="1">
      <c r="A75" s="86"/>
      <c r="B75" s="88"/>
      <c r="C75" s="150"/>
      <c r="D75" s="151"/>
      <c r="E75" s="151"/>
      <c r="F75" s="151"/>
      <c r="G75" s="152"/>
      <c r="H75" s="63" t="s">
        <v>11</v>
      </c>
      <c r="I75" s="120" t="s">
        <v>12</v>
      </c>
      <c r="J75" s="121"/>
      <c r="K75" s="122">
        <f>K17</f>
        <v>6352.75</v>
      </c>
      <c r="L75" s="122"/>
      <c r="M75" s="122"/>
      <c r="N75" s="122"/>
      <c r="O75" s="123">
        <f>O74*O17</f>
        <v>0.052821999999999994</v>
      </c>
      <c r="P75" s="123"/>
      <c r="Q75" s="123"/>
      <c r="R75" s="123"/>
      <c r="S75" s="123"/>
      <c r="T75" s="122">
        <f>K75*O75</f>
        <v>335.5649605</v>
      </c>
      <c r="U75" s="122"/>
      <c r="V75" s="122"/>
      <c r="W75" s="122"/>
      <c r="X75" s="122"/>
      <c r="AG75" s="115"/>
      <c r="AI75" s="19"/>
      <c r="AJ75" s="117"/>
      <c r="AL75" s="119"/>
    </row>
    <row r="76" spans="1:38" ht="12.75" customHeight="1" hidden="1">
      <c r="A76" s="124" t="s">
        <v>8</v>
      </c>
      <c r="B76" s="85"/>
      <c r="C76" s="147" t="s">
        <v>75</v>
      </c>
      <c r="D76" s="148"/>
      <c r="E76" s="148"/>
      <c r="F76" s="148"/>
      <c r="G76" s="149"/>
      <c r="H76" s="63" t="s">
        <v>9</v>
      </c>
      <c r="I76" s="120" t="s">
        <v>10</v>
      </c>
      <c r="J76" s="121"/>
      <c r="K76" s="122">
        <f>K18</f>
        <v>324.25</v>
      </c>
      <c r="L76" s="122"/>
      <c r="M76" s="122"/>
      <c r="N76" s="122"/>
      <c r="O76" s="123">
        <v>0.77</v>
      </c>
      <c r="P76" s="123"/>
      <c r="Q76" s="123"/>
      <c r="R76" s="123"/>
      <c r="S76" s="123"/>
      <c r="T76" s="122">
        <f>K76*O76</f>
        <v>249.6725</v>
      </c>
      <c r="U76" s="122"/>
      <c r="V76" s="122"/>
      <c r="W76" s="122"/>
      <c r="X76" s="122"/>
      <c r="AG76" s="114">
        <f>T76+T77</f>
        <v>560.2902112500001</v>
      </c>
      <c r="AI76" s="19"/>
      <c r="AJ76" s="116">
        <v>440.15</v>
      </c>
      <c r="AL76" s="118">
        <f>AG76/AJ76</f>
        <v>1.2729528825400434</v>
      </c>
    </row>
    <row r="77" spans="1:38" ht="12.75" customHeight="1" hidden="1">
      <c r="A77" s="86"/>
      <c r="B77" s="88"/>
      <c r="C77" s="150"/>
      <c r="D77" s="151"/>
      <c r="E77" s="151"/>
      <c r="F77" s="151"/>
      <c r="G77" s="152"/>
      <c r="H77" s="63" t="s">
        <v>11</v>
      </c>
      <c r="I77" s="120" t="s">
        <v>12</v>
      </c>
      <c r="J77" s="121"/>
      <c r="K77" s="122">
        <f>K19</f>
        <v>6352.75</v>
      </c>
      <c r="L77" s="122"/>
      <c r="M77" s="122"/>
      <c r="N77" s="122"/>
      <c r="O77" s="123">
        <f>O76*O19</f>
        <v>0.048895</v>
      </c>
      <c r="P77" s="123"/>
      <c r="Q77" s="123"/>
      <c r="R77" s="123"/>
      <c r="S77" s="123"/>
      <c r="T77" s="122">
        <f>K77*O77</f>
        <v>310.61771125</v>
      </c>
      <c r="U77" s="122"/>
      <c r="V77" s="122"/>
      <c r="W77" s="122"/>
      <c r="X77" s="122"/>
      <c r="AG77" s="115"/>
      <c r="AI77" s="19"/>
      <c r="AJ77" s="117"/>
      <c r="AL77" s="119"/>
    </row>
    <row r="78" spans="4:35" ht="12.75" hidden="1">
      <c r="D78" s="60"/>
      <c r="E78" s="60"/>
      <c r="F78" s="60"/>
      <c r="G78" s="60"/>
      <c r="H78" s="60"/>
      <c r="I78" s="60"/>
      <c r="J78" s="60"/>
      <c r="AG78" s="14"/>
      <c r="AI78" s="19"/>
    </row>
    <row r="79" spans="1:33" s="20" customFormat="1" ht="29.25" customHeight="1">
      <c r="A79" s="131" t="s">
        <v>41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</row>
    <row r="80" spans="1:35" ht="51" customHeight="1" hidden="1">
      <c r="A80" s="141" t="s">
        <v>5</v>
      </c>
      <c r="B80" s="142"/>
      <c r="C80" s="143" t="s">
        <v>25</v>
      </c>
      <c r="D80" s="144"/>
      <c r="E80" s="144"/>
      <c r="F80" s="144"/>
      <c r="G80" s="144"/>
      <c r="H80" s="145"/>
      <c r="I80" s="133" t="s">
        <v>6</v>
      </c>
      <c r="J80" s="133"/>
      <c r="K80" s="133" t="s">
        <v>26</v>
      </c>
      <c r="L80" s="133"/>
      <c r="M80" s="133"/>
      <c r="N80" s="133"/>
      <c r="O80" s="133" t="str">
        <f>+O72</f>
        <v>Объем теплоносителя, Гкал на нагрев, (м3, Гкал)</v>
      </c>
      <c r="P80" s="133"/>
      <c r="Q80" s="133"/>
      <c r="R80" s="133"/>
      <c r="S80" s="133"/>
      <c r="T80" s="133" t="s">
        <v>7</v>
      </c>
      <c r="U80" s="133"/>
      <c r="V80" s="133"/>
      <c r="W80" s="133"/>
      <c r="X80" s="133"/>
      <c r="AG80" s="14"/>
      <c r="AI80" s="19"/>
    </row>
    <row r="81" spans="1:38" ht="12.75" customHeight="1" hidden="1">
      <c r="A81" s="134">
        <v>1</v>
      </c>
      <c r="B81" s="135"/>
      <c r="C81" s="134">
        <v>2</v>
      </c>
      <c r="D81" s="136"/>
      <c r="E81" s="136"/>
      <c r="F81" s="136"/>
      <c r="G81" s="136"/>
      <c r="H81" s="135"/>
      <c r="I81" s="137">
        <v>3</v>
      </c>
      <c r="J81" s="137"/>
      <c r="K81" s="137">
        <v>4</v>
      </c>
      <c r="L81" s="137"/>
      <c r="M81" s="137"/>
      <c r="N81" s="137"/>
      <c r="O81" s="137">
        <v>5</v>
      </c>
      <c r="P81" s="137"/>
      <c r="Q81" s="137"/>
      <c r="R81" s="137"/>
      <c r="S81" s="137"/>
      <c r="T81" s="137">
        <v>6</v>
      </c>
      <c r="U81" s="137"/>
      <c r="V81" s="137"/>
      <c r="W81" s="137"/>
      <c r="X81" s="137"/>
      <c r="AG81" s="14"/>
      <c r="AI81" s="19"/>
      <c r="AJ81" s="14"/>
      <c r="AL81" s="14"/>
    </row>
    <row r="82" spans="1:38" ht="12.75" customHeight="1">
      <c r="A82" s="124" t="s">
        <v>8</v>
      </c>
      <c r="B82" s="85"/>
      <c r="C82" s="147" t="s">
        <v>74</v>
      </c>
      <c r="D82" s="148"/>
      <c r="E82" s="148"/>
      <c r="F82" s="148"/>
      <c r="G82" s="149"/>
      <c r="H82" s="63" t="s">
        <v>9</v>
      </c>
      <c r="I82" s="120" t="s">
        <v>10</v>
      </c>
      <c r="J82" s="121"/>
      <c r="K82" s="122">
        <f>K16</f>
        <v>324.25</v>
      </c>
      <c r="L82" s="122"/>
      <c r="M82" s="122"/>
      <c r="N82" s="122"/>
      <c r="O82" s="123">
        <v>1.24</v>
      </c>
      <c r="P82" s="123"/>
      <c r="Q82" s="123"/>
      <c r="R82" s="123"/>
      <c r="S82" s="123"/>
      <c r="T82" s="122">
        <f>K82*O82</f>
        <v>402.07</v>
      </c>
      <c r="U82" s="122"/>
      <c r="V82" s="122"/>
      <c r="W82" s="122"/>
      <c r="X82" s="122"/>
      <c r="AG82" s="114">
        <f>T82+T83</f>
        <v>942.4603259999999</v>
      </c>
      <c r="AI82" s="19"/>
      <c r="AJ82" s="116">
        <v>155.6</v>
      </c>
      <c r="AL82" s="118">
        <f>AG82/AJ82</f>
        <v>6.05694296915167</v>
      </c>
    </row>
    <row r="83" spans="1:38" ht="12.75" customHeight="1">
      <c r="A83" s="86"/>
      <c r="B83" s="88"/>
      <c r="C83" s="150"/>
      <c r="D83" s="151"/>
      <c r="E83" s="151"/>
      <c r="F83" s="151"/>
      <c r="G83" s="152"/>
      <c r="H83" s="63" t="s">
        <v>11</v>
      </c>
      <c r="I83" s="120" t="s">
        <v>12</v>
      </c>
      <c r="J83" s="121"/>
      <c r="K83" s="122">
        <f>K17</f>
        <v>6352.75</v>
      </c>
      <c r="L83" s="122"/>
      <c r="M83" s="122"/>
      <c r="N83" s="122"/>
      <c r="O83" s="123">
        <f>O82*O17</f>
        <v>0.08506399999999999</v>
      </c>
      <c r="P83" s="123"/>
      <c r="Q83" s="123"/>
      <c r="R83" s="123"/>
      <c r="S83" s="123"/>
      <c r="T83" s="122">
        <f>K83*O83</f>
        <v>540.390326</v>
      </c>
      <c r="U83" s="122"/>
      <c r="V83" s="122"/>
      <c r="W83" s="122"/>
      <c r="X83" s="122"/>
      <c r="AG83" s="115"/>
      <c r="AI83" s="19"/>
      <c r="AJ83" s="117"/>
      <c r="AL83" s="119"/>
    </row>
    <row r="84" spans="1:38" ht="12.75" customHeight="1">
      <c r="A84" s="124" t="s">
        <v>8</v>
      </c>
      <c r="B84" s="85"/>
      <c r="C84" s="147" t="s">
        <v>75</v>
      </c>
      <c r="D84" s="148"/>
      <c r="E84" s="148"/>
      <c r="F84" s="148"/>
      <c r="G84" s="149"/>
      <c r="H84" s="63" t="s">
        <v>9</v>
      </c>
      <c r="I84" s="120" t="s">
        <v>10</v>
      </c>
      <c r="J84" s="121"/>
      <c r="K84" s="122">
        <f>K18</f>
        <v>324.25</v>
      </c>
      <c r="L84" s="122"/>
      <c r="M84" s="122"/>
      <c r="N84" s="122"/>
      <c r="O84" s="123">
        <v>1.24</v>
      </c>
      <c r="P84" s="123"/>
      <c r="Q84" s="123"/>
      <c r="R84" s="123"/>
      <c r="S84" s="123"/>
      <c r="T84" s="122">
        <f>K84*O84</f>
        <v>402.07</v>
      </c>
      <c r="U84" s="122"/>
      <c r="V84" s="122"/>
      <c r="W84" s="122"/>
      <c r="X84" s="122"/>
      <c r="AG84" s="114">
        <f>T84+T85</f>
        <v>902.285535</v>
      </c>
      <c r="AI84" s="19"/>
      <c r="AJ84" s="116">
        <v>155.6</v>
      </c>
      <c r="AL84" s="118">
        <f>AG84/AJ84</f>
        <v>5.798750224935732</v>
      </c>
    </row>
    <row r="85" spans="1:38" ht="12.75" customHeight="1">
      <c r="A85" s="86"/>
      <c r="B85" s="88"/>
      <c r="C85" s="150"/>
      <c r="D85" s="151"/>
      <c r="E85" s="151"/>
      <c r="F85" s="151"/>
      <c r="G85" s="152"/>
      <c r="H85" s="63" t="s">
        <v>11</v>
      </c>
      <c r="I85" s="120" t="s">
        <v>12</v>
      </c>
      <c r="J85" s="121"/>
      <c r="K85" s="122">
        <f>K19</f>
        <v>6352.75</v>
      </c>
      <c r="L85" s="122"/>
      <c r="M85" s="122"/>
      <c r="N85" s="122"/>
      <c r="O85" s="123">
        <f>O84*O19</f>
        <v>0.07874</v>
      </c>
      <c r="P85" s="123"/>
      <c r="Q85" s="123"/>
      <c r="R85" s="123"/>
      <c r="S85" s="123"/>
      <c r="T85" s="122">
        <f>K85*O85</f>
        <v>500.21553500000005</v>
      </c>
      <c r="U85" s="122"/>
      <c r="V85" s="122"/>
      <c r="W85" s="122"/>
      <c r="X85" s="122"/>
      <c r="AG85" s="115"/>
      <c r="AI85" s="19"/>
      <c r="AJ85" s="117"/>
      <c r="AL85" s="119"/>
    </row>
    <row r="86" spans="4:35" ht="12.75" hidden="1">
      <c r="D86" s="60"/>
      <c r="E86" s="60"/>
      <c r="F86" s="60"/>
      <c r="G86" s="60"/>
      <c r="H86" s="60"/>
      <c r="I86" s="60"/>
      <c r="J86" s="60"/>
      <c r="AG86" s="14"/>
      <c r="AI86" s="19"/>
    </row>
    <row r="87" spans="1:33" s="20" customFormat="1" ht="27" customHeight="1">
      <c r="A87" s="131" t="s">
        <v>42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</row>
    <row r="88" spans="1:35" ht="42.75" customHeight="1" hidden="1">
      <c r="A88" s="153" t="s">
        <v>5</v>
      </c>
      <c r="B88" s="154"/>
      <c r="C88" s="155" t="s">
        <v>25</v>
      </c>
      <c r="D88" s="156"/>
      <c r="E88" s="156"/>
      <c r="F88" s="156"/>
      <c r="G88" s="156"/>
      <c r="H88" s="157"/>
      <c r="I88" s="110" t="s">
        <v>6</v>
      </c>
      <c r="J88" s="110"/>
      <c r="K88" s="110" t="s">
        <v>26</v>
      </c>
      <c r="L88" s="110"/>
      <c r="M88" s="110"/>
      <c r="N88" s="110"/>
      <c r="O88" s="110" t="str">
        <f>+O80</f>
        <v>Объем теплоносителя, Гкал на нагрев, (м3, Гкал)</v>
      </c>
      <c r="P88" s="110"/>
      <c r="Q88" s="110"/>
      <c r="R88" s="110"/>
      <c r="S88" s="110"/>
      <c r="T88" s="110" t="s">
        <v>7</v>
      </c>
      <c r="U88" s="110"/>
      <c r="V88" s="110"/>
      <c r="W88" s="110"/>
      <c r="X88" s="110"/>
      <c r="AG88" s="14"/>
      <c r="AI88" s="19"/>
    </row>
    <row r="89" spans="1:38" ht="14.25" customHeight="1" hidden="1">
      <c r="A89" s="134">
        <v>1</v>
      </c>
      <c r="B89" s="135"/>
      <c r="C89" s="134">
        <v>2</v>
      </c>
      <c r="D89" s="136"/>
      <c r="E89" s="136"/>
      <c r="F89" s="136"/>
      <c r="G89" s="136"/>
      <c r="H89" s="135"/>
      <c r="I89" s="137">
        <v>3</v>
      </c>
      <c r="J89" s="137"/>
      <c r="K89" s="137">
        <v>4</v>
      </c>
      <c r="L89" s="137"/>
      <c r="M89" s="137"/>
      <c r="N89" s="137"/>
      <c r="O89" s="137">
        <v>5</v>
      </c>
      <c r="P89" s="137"/>
      <c r="Q89" s="137"/>
      <c r="R89" s="137"/>
      <c r="S89" s="137"/>
      <c r="T89" s="138" t="s">
        <v>71</v>
      </c>
      <c r="U89" s="139"/>
      <c r="V89" s="139"/>
      <c r="W89" s="139"/>
      <c r="X89" s="140"/>
      <c r="AG89" s="14"/>
      <c r="AI89" s="19"/>
      <c r="AJ89" s="14"/>
      <c r="AL89" s="14"/>
    </row>
    <row r="90" spans="1:38" ht="12.75" customHeight="1">
      <c r="A90" s="124" t="s">
        <v>8</v>
      </c>
      <c r="B90" s="85"/>
      <c r="C90" s="147" t="s">
        <v>74</v>
      </c>
      <c r="D90" s="148"/>
      <c r="E90" s="148"/>
      <c r="F90" s="148"/>
      <c r="G90" s="149"/>
      <c r="H90" s="63" t="s">
        <v>9</v>
      </c>
      <c r="I90" s="120" t="s">
        <v>10</v>
      </c>
      <c r="J90" s="121"/>
      <c r="K90" s="122">
        <f>K16</f>
        <v>324.25</v>
      </c>
      <c r="L90" s="122"/>
      <c r="M90" s="122"/>
      <c r="N90" s="122"/>
      <c r="O90" s="123">
        <v>0.55</v>
      </c>
      <c r="P90" s="123"/>
      <c r="Q90" s="123"/>
      <c r="R90" s="123"/>
      <c r="S90" s="123"/>
      <c r="T90" s="122">
        <f>K90*O90</f>
        <v>178.3375</v>
      </c>
      <c r="U90" s="122"/>
      <c r="V90" s="122"/>
      <c r="W90" s="122"/>
      <c r="X90" s="122"/>
      <c r="AG90" s="114">
        <f>T90+T91</f>
        <v>418.02675750000003</v>
      </c>
      <c r="AI90" s="19"/>
      <c r="AJ90" s="116">
        <v>155.6</v>
      </c>
      <c r="AL90" s="118">
        <f>AG90/AJ90</f>
        <v>2.6865472847043703</v>
      </c>
    </row>
    <row r="91" spans="1:38" ht="12.75" customHeight="1">
      <c r="A91" s="86"/>
      <c r="B91" s="88"/>
      <c r="C91" s="150"/>
      <c r="D91" s="151"/>
      <c r="E91" s="151"/>
      <c r="F91" s="151"/>
      <c r="G91" s="152"/>
      <c r="H91" s="63" t="s">
        <v>11</v>
      </c>
      <c r="I91" s="120" t="s">
        <v>12</v>
      </c>
      <c r="J91" s="121"/>
      <c r="K91" s="122">
        <f>K17</f>
        <v>6352.75</v>
      </c>
      <c r="L91" s="122"/>
      <c r="M91" s="122"/>
      <c r="N91" s="122"/>
      <c r="O91" s="123">
        <f>O90*O17</f>
        <v>0.03773</v>
      </c>
      <c r="P91" s="123"/>
      <c r="Q91" s="123"/>
      <c r="R91" s="123"/>
      <c r="S91" s="123"/>
      <c r="T91" s="122">
        <f>K91*O91</f>
        <v>239.6892575</v>
      </c>
      <c r="U91" s="122"/>
      <c r="V91" s="122"/>
      <c r="W91" s="122"/>
      <c r="X91" s="122"/>
      <c r="AG91" s="115"/>
      <c r="AI91" s="19"/>
      <c r="AJ91" s="117"/>
      <c r="AL91" s="119"/>
    </row>
    <row r="92" spans="1:38" ht="12.75" customHeight="1">
      <c r="A92" s="124" t="s">
        <v>8</v>
      </c>
      <c r="B92" s="85"/>
      <c r="C92" s="147" t="s">
        <v>75</v>
      </c>
      <c r="D92" s="148"/>
      <c r="E92" s="148"/>
      <c r="F92" s="148"/>
      <c r="G92" s="149"/>
      <c r="H92" s="63" t="s">
        <v>9</v>
      </c>
      <c r="I92" s="120" t="s">
        <v>10</v>
      </c>
      <c r="J92" s="121"/>
      <c r="K92" s="122">
        <f>K18</f>
        <v>324.25</v>
      </c>
      <c r="L92" s="122"/>
      <c r="M92" s="122"/>
      <c r="N92" s="122"/>
      <c r="O92" s="123">
        <v>0.55</v>
      </c>
      <c r="P92" s="123"/>
      <c r="Q92" s="123"/>
      <c r="R92" s="123"/>
      <c r="S92" s="123"/>
      <c r="T92" s="122">
        <f>K92*O92</f>
        <v>178.3375</v>
      </c>
      <c r="U92" s="122"/>
      <c r="V92" s="122"/>
      <c r="W92" s="122"/>
      <c r="X92" s="122"/>
      <c r="AG92" s="114">
        <f>T92+T93</f>
        <v>400.2072937500001</v>
      </c>
      <c r="AI92" s="19"/>
      <c r="AJ92" s="116">
        <v>155.6</v>
      </c>
      <c r="AL92" s="118">
        <f>AG92/AJ92</f>
        <v>2.5720263094473013</v>
      </c>
    </row>
    <row r="93" spans="1:38" ht="12.75" customHeight="1">
      <c r="A93" s="86"/>
      <c r="B93" s="88"/>
      <c r="C93" s="150"/>
      <c r="D93" s="151"/>
      <c r="E93" s="151"/>
      <c r="F93" s="151"/>
      <c r="G93" s="152"/>
      <c r="H93" s="63" t="s">
        <v>11</v>
      </c>
      <c r="I93" s="120" t="s">
        <v>12</v>
      </c>
      <c r="J93" s="121"/>
      <c r="K93" s="122">
        <f>K19</f>
        <v>6352.75</v>
      </c>
      <c r="L93" s="122"/>
      <c r="M93" s="122"/>
      <c r="N93" s="122"/>
      <c r="O93" s="123">
        <f>O92*O19</f>
        <v>0.034925000000000005</v>
      </c>
      <c r="P93" s="123"/>
      <c r="Q93" s="123"/>
      <c r="R93" s="123"/>
      <c r="S93" s="123"/>
      <c r="T93" s="122">
        <f>K93*O93</f>
        <v>221.86979375000004</v>
      </c>
      <c r="U93" s="122"/>
      <c r="V93" s="122"/>
      <c r="W93" s="122"/>
      <c r="X93" s="122"/>
      <c r="AG93" s="115"/>
      <c r="AI93" s="19"/>
      <c r="AJ93" s="117"/>
      <c r="AL93" s="119"/>
    </row>
    <row r="94" spans="4:35" ht="12.75" hidden="1">
      <c r="D94" s="60"/>
      <c r="E94" s="60"/>
      <c r="F94" s="60"/>
      <c r="G94" s="60"/>
      <c r="H94" s="60"/>
      <c r="I94" s="60"/>
      <c r="J94" s="60"/>
      <c r="AG94" s="14"/>
      <c r="AI94" s="19"/>
    </row>
    <row r="95" spans="1:33" s="20" customFormat="1" ht="29.25" customHeight="1">
      <c r="A95" s="131" t="s">
        <v>43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</row>
    <row r="96" spans="1:35" ht="51" customHeight="1" hidden="1">
      <c r="A96" s="141" t="s">
        <v>5</v>
      </c>
      <c r="B96" s="142"/>
      <c r="C96" s="143" t="s">
        <v>25</v>
      </c>
      <c r="D96" s="144"/>
      <c r="E96" s="144"/>
      <c r="F96" s="144"/>
      <c r="G96" s="144"/>
      <c r="H96" s="145"/>
      <c r="I96" s="133" t="s">
        <v>6</v>
      </c>
      <c r="J96" s="133"/>
      <c r="K96" s="133" t="s">
        <v>26</v>
      </c>
      <c r="L96" s="133"/>
      <c r="M96" s="133"/>
      <c r="N96" s="133"/>
      <c r="O96" s="133" t="str">
        <f>+O88</f>
        <v>Объем теплоносителя, Гкал на нагрев, (м3, Гкал)</v>
      </c>
      <c r="P96" s="133"/>
      <c r="Q96" s="133"/>
      <c r="R96" s="133"/>
      <c r="S96" s="133"/>
      <c r="T96" s="133" t="s">
        <v>7</v>
      </c>
      <c r="U96" s="133"/>
      <c r="V96" s="133"/>
      <c r="W96" s="133"/>
      <c r="X96" s="133"/>
      <c r="AG96" s="14"/>
      <c r="AI96" s="19"/>
    </row>
    <row r="97" spans="1:38" ht="12.75" customHeight="1" hidden="1">
      <c r="A97" s="134">
        <v>1</v>
      </c>
      <c r="B97" s="135"/>
      <c r="C97" s="134">
        <v>2</v>
      </c>
      <c r="D97" s="136"/>
      <c r="E97" s="136"/>
      <c r="F97" s="136"/>
      <c r="G97" s="136"/>
      <c r="H97" s="135"/>
      <c r="I97" s="137">
        <v>3</v>
      </c>
      <c r="J97" s="137"/>
      <c r="K97" s="137">
        <v>4</v>
      </c>
      <c r="L97" s="137"/>
      <c r="M97" s="137"/>
      <c r="N97" s="137"/>
      <c r="O97" s="137">
        <v>5</v>
      </c>
      <c r="P97" s="137"/>
      <c r="Q97" s="137"/>
      <c r="R97" s="137"/>
      <c r="S97" s="137"/>
      <c r="T97" s="137">
        <v>6</v>
      </c>
      <c r="U97" s="137"/>
      <c r="V97" s="137"/>
      <c r="W97" s="137"/>
      <c r="X97" s="137"/>
      <c r="AG97" s="14"/>
      <c r="AI97" s="19"/>
      <c r="AJ97" s="14"/>
      <c r="AL97" s="14"/>
    </row>
    <row r="98" spans="1:38" ht="12.75" customHeight="1">
      <c r="A98" s="124" t="s">
        <v>8</v>
      </c>
      <c r="B98" s="85"/>
      <c r="C98" s="147" t="s">
        <v>74</v>
      </c>
      <c r="D98" s="148"/>
      <c r="E98" s="148"/>
      <c r="F98" s="148"/>
      <c r="G98" s="149"/>
      <c r="H98" s="63" t="s">
        <v>9</v>
      </c>
      <c r="I98" s="120" t="s">
        <v>10</v>
      </c>
      <c r="J98" s="121"/>
      <c r="K98" s="122">
        <f>K16</f>
        <v>324.25</v>
      </c>
      <c r="L98" s="122"/>
      <c r="M98" s="122"/>
      <c r="N98" s="122"/>
      <c r="O98" s="123">
        <v>1.91</v>
      </c>
      <c r="P98" s="123"/>
      <c r="Q98" s="123"/>
      <c r="R98" s="123"/>
      <c r="S98" s="123"/>
      <c r="T98" s="122">
        <f>K98*O98</f>
        <v>619.3175</v>
      </c>
      <c r="U98" s="122"/>
      <c r="V98" s="122"/>
      <c r="W98" s="122"/>
      <c r="X98" s="122"/>
      <c r="AG98" s="114">
        <f>T98+T99</f>
        <v>1451.6929215</v>
      </c>
      <c r="AI98" s="19"/>
      <c r="AJ98" s="116">
        <v>375.04</v>
      </c>
      <c r="AL98" s="118">
        <f>AG98/AJ98</f>
        <v>3.8707682420541807</v>
      </c>
    </row>
    <row r="99" spans="1:38" ht="12.75" customHeight="1">
      <c r="A99" s="86"/>
      <c r="B99" s="88"/>
      <c r="C99" s="150"/>
      <c r="D99" s="151"/>
      <c r="E99" s="151"/>
      <c r="F99" s="151"/>
      <c r="G99" s="152"/>
      <c r="H99" s="63" t="s">
        <v>11</v>
      </c>
      <c r="I99" s="120" t="s">
        <v>12</v>
      </c>
      <c r="J99" s="121"/>
      <c r="K99" s="122">
        <f>K17</f>
        <v>6352.75</v>
      </c>
      <c r="L99" s="122"/>
      <c r="M99" s="122"/>
      <c r="N99" s="122"/>
      <c r="O99" s="123">
        <f>O98*O17</f>
        <v>0.13102599999999998</v>
      </c>
      <c r="P99" s="123"/>
      <c r="Q99" s="123"/>
      <c r="R99" s="123"/>
      <c r="S99" s="123"/>
      <c r="T99" s="122">
        <f>K99*O99</f>
        <v>832.3754214999999</v>
      </c>
      <c r="U99" s="122"/>
      <c r="V99" s="122"/>
      <c r="W99" s="122"/>
      <c r="X99" s="122"/>
      <c r="AG99" s="115"/>
      <c r="AI99" s="19"/>
      <c r="AJ99" s="117"/>
      <c r="AL99" s="119"/>
    </row>
    <row r="100" spans="1:38" ht="12.75" customHeight="1">
      <c r="A100" s="124" t="s">
        <v>8</v>
      </c>
      <c r="B100" s="85"/>
      <c r="C100" s="147" t="s">
        <v>75</v>
      </c>
      <c r="D100" s="148"/>
      <c r="E100" s="148"/>
      <c r="F100" s="148"/>
      <c r="G100" s="149"/>
      <c r="H100" s="63" t="s">
        <v>9</v>
      </c>
      <c r="I100" s="120" t="s">
        <v>10</v>
      </c>
      <c r="J100" s="121"/>
      <c r="K100" s="122">
        <f>K18</f>
        <v>324.25</v>
      </c>
      <c r="L100" s="122"/>
      <c r="M100" s="122"/>
      <c r="N100" s="122"/>
      <c r="O100" s="123">
        <v>1.91</v>
      </c>
      <c r="P100" s="123"/>
      <c r="Q100" s="123"/>
      <c r="R100" s="123"/>
      <c r="S100" s="123"/>
      <c r="T100" s="122">
        <f>K100*O100</f>
        <v>619.3175</v>
      </c>
      <c r="U100" s="122"/>
      <c r="V100" s="122"/>
      <c r="W100" s="122"/>
      <c r="X100" s="122"/>
      <c r="AG100" s="114">
        <f>T100+T101</f>
        <v>1389.81078375</v>
      </c>
      <c r="AI100" s="19"/>
      <c r="AJ100" s="116">
        <v>375.04</v>
      </c>
      <c r="AL100" s="118">
        <f>AG100/AJ100</f>
        <v>3.705766808207124</v>
      </c>
    </row>
    <row r="101" spans="1:38" ht="12.75" customHeight="1">
      <c r="A101" s="86"/>
      <c r="B101" s="88"/>
      <c r="C101" s="150"/>
      <c r="D101" s="151"/>
      <c r="E101" s="151"/>
      <c r="F101" s="151"/>
      <c r="G101" s="152"/>
      <c r="H101" s="63" t="s">
        <v>11</v>
      </c>
      <c r="I101" s="120" t="s">
        <v>12</v>
      </c>
      <c r="J101" s="121"/>
      <c r="K101" s="122">
        <f>K19</f>
        <v>6352.75</v>
      </c>
      <c r="L101" s="122"/>
      <c r="M101" s="122"/>
      <c r="N101" s="122"/>
      <c r="O101" s="123">
        <f>O100*O19</f>
        <v>0.12128499999999999</v>
      </c>
      <c r="P101" s="123"/>
      <c r="Q101" s="123"/>
      <c r="R101" s="123"/>
      <c r="S101" s="123"/>
      <c r="T101" s="122">
        <f>K101*O101</f>
        <v>770.4932837499999</v>
      </c>
      <c r="U101" s="122"/>
      <c r="V101" s="122"/>
      <c r="W101" s="122"/>
      <c r="X101" s="122"/>
      <c r="AG101" s="115"/>
      <c r="AI101" s="19"/>
      <c r="AJ101" s="117"/>
      <c r="AL101" s="119"/>
    </row>
    <row r="102" spans="4:35" ht="12.75" hidden="1">
      <c r="D102" s="60"/>
      <c r="E102" s="60"/>
      <c r="F102" s="60"/>
      <c r="G102" s="60"/>
      <c r="H102" s="60"/>
      <c r="I102" s="60"/>
      <c r="J102" s="60"/>
      <c r="AG102" s="14"/>
      <c r="AI102" s="19"/>
    </row>
    <row r="103" spans="4:35" ht="18" customHeight="1">
      <c r="D103" s="60"/>
      <c r="E103" s="60"/>
      <c r="F103" s="60"/>
      <c r="G103" s="60"/>
      <c r="H103" s="60"/>
      <c r="I103" s="60"/>
      <c r="J103" s="60"/>
      <c r="AG103" s="14"/>
      <c r="AI103" s="19"/>
    </row>
    <row r="104" spans="1:35" s="6" customFormat="1" ht="15">
      <c r="A104" s="146" t="s">
        <v>90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64"/>
      <c r="AG104" s="64"/>
      <c r="AH104"/>
      <c r="AI104" s="18"/>
    </row>
    <row r="105" spans="1:33" s="20" customFormat="1" ht="39" customHeight="1">
      <c r="A105" s="131" t="s">
        <v>35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25"/>
      <c r="AG105" s="25"/>
    </row>
    <row r="106" spans="1:35" ht="51" customHeight="1">
      <c r="A106" s="141" t="s">
        <v>5</v>
      </c>
      <c r="B106" s="142"/>
      <c r="C106" s="143" t="s">
        <v>25</v>
      </c>
      <c r="D106" s="144"/>
      <c r="E106" s="144"/>
      <c r="F106" s="144"/>
      <c r="G106" s="144"/>
      <c r="H106" s="145"/>
      <c r="I106" s="133" t="s">
        <v>6</v>
      </c>
      <c r="J106" s="133"/>
      <c r="K106" s="133" t="s">
        <v>26</v>
      </c>
      <c r="L106" s="133"/>
      <c r="M106" s="133"/>
      <c r="N106" s="133"/>
      <c r="O106" s="133" t="s">
        <v>89</v>
      </c>
      <c r="P106" s="133"/>
      <c r="Q106" s="133"/>
      <c r="R106" s="133"/>
      <c r="S106" s="133"/>
      <c r="T106" s="133" t="s">
        <v>7</v>
      </c>
      <c r="U106" s="133"/>
      <c r="V106" s="133"/>
      <c r="W106" s="133"/>
      <c r="X106" s="133"/>
      <c r="AG106" s="14"/>
      <c r="AI106" s="19"/>
    </row>
    <row r="107" spans="1:38" ht="12.75" customHeight="1">
      <c r="A107" s="134">
        <v>1</v>
      </c>
      <c r="B107" s="135"/>
      <c r="C107" s="134">
        <v>2</v>
      </c>
      <c r="D107" s="136"/>
      <c r="E107" s="136"/>
      <c r="F107" s="136"/>
      <c r="G107" s="136"/>
      <c r="H107" s="135"/>
      <c r="I107" s="137">
        <v>3</v>
      </c>
      <c r="J107" s="137"/>
      <c r="K107" s="137">
        <v>4</v>
      </c>
      <c r="L107" s="137"/>
      <c r="M107" s="137"/>
      <c r="N107" s="137"/>
      <c r="O107" s="137">
        <v>5</v>
      </c>
      <c r="P107" s="137"/>
      <c r="Q107" s="137"/>
      <c r="R107" s="137"/>
      <c r="S107" s="137"/>
      <c r="T107" s="138" t="s">
        <v>71</v>
      </c>
      <c r="U107" s="139"/>
      <c r="V107" s="139"/>
      <c r="W107" s="139"/>
      <c r="X107" s="140"/>
      <c r="AG107" s="14"/>
      <c r="AI107" s="19"/>
      <c r="AJ107" s="14"/>
      <c r="AL107" s="14"/>
    </row>
    <row r="108" spans="1:38" ht="12.75" customHeight="1">
      <c r="A108" s="124" t="s">
        <v>8</v>
      </c>
      <c r="B108" s="85"/>
      <c r="C108" s="125" t="s">
        <v>91</v>
      </c>
      <c r="D108" s="126"/>
      <c r="E108" s="126"/>
      <c r="F108" s="126"/>
      <c r="G108" s="127"/>
      <c r="H108" s="63" t="s">
        <v>9</v>
      </c>
      <c r="I108" s="120" t="s">
        <v>10</v>
      </c>
      <c r="J108" s="121"/>
      <c r="K108" s="122">
        <f>+K34</f>
        <v>324.25</v>
      </c>
      <c r="L108" s="122"/>
      <c r="M108" s="122"/>
      <c r="N108" s="122"/>
      <c r="O108" s="123">
        <f>+O34*2</f>
        <v>6.48</v>
      </c>
      <c r="P108" s="123"/>
      <c r="Q108" s="123"/>
      <c r="R108" s="123"/>
      <c r="S108" s="123"/>
      <c r="T108" s="122">
        <f>K108*O108</f>
        <v>2101.1400000000003</v>
      </c>
      <c r="U108" s="122"/>
      <c r="V108" s="122"/>
      <c r="W108" s="122"/>
      <c r="X108" s="122"/>
      <c r="AG108" s="114">
        <f>T108+T109</f>
        <v>4925.115252</v>
      </c>
      <c r="AI108" s="19"/>
      <c r="AJ108" s="116">
        <v>844.99</v>
      </c>
      <c r="AL108" s="118">
        <f>AG108/AJ108</f>
        <v>5.828607737369673</v>
      </c>
    </row>
    <row r="109" spans="1:38" ht="12.75" customHeight="1">
      <c r="A109" s="86"/>
      <c r="B109" s="88"/>
      <c r="C109" s="128"/>
      <c r="D109" s="129"/>
      <c r="E109" s="129"/>
      <c r="F109" s="129"/>
      <c r="G109" s="130"/>
      <c r="H109" s="63" t="s">
        <v>11</v>
      </c>
      <c r="I109" s="120" t="s">
        <v>12</v>
      </c>
      <c r="J109" s="121"/>
      <c r="K109" s="122">
        <f>+K35</f>
        <v>6352.75</v>
      </c>
      <c r="L109" s="122"/>
      <c r="M109" s="122"/>
      <c r="N109" s="122"/>
      <c r="O109" s="123">
        <f>O108*O$17</f>
        <v>0.444528</v>
      </c>
      <c r="P109" s="123"/>
      <c r="Q109" s="123"/>
      <c r="R109" s="123"/>
      <c r="S109" s="123"/>
      <c r="T109" s="122">
        <f>K109*O109</f>
        <v>2823.9752519999997</v>
      </c>
      <c r="U109" s="122"/>
      <c r="V109" s="122"/>
      <c r="W109" s="122"/>
      <c r="X109" s="122"/>
      <c r="AG109" s="115"/>
      <c r="AI109" s="19"/>
      <c r="AJ109" s="117"/>
      <c r="AL109" s="119"/>
    </row>
    <row r="110" spans="1:38" ht="12.75" customHeight="1">
      <c r="A110" s="124" t="s">
        <v>8</v>
      </c>
      <c r="B110" s="85"/>
      <c r="C110" s="125" t="s">
        <v>75</v>
      </c>
      <c r="D110" s="126"/>
      <c r="E110" s="126"/>
      <c r="F110" s="126"/>
      <c r="G110" s="127"/>
      <c r="H110" s="63" t="s">
        <v>9</v>
      </c>
      <c r="I110" s="120" t="s">
        <v>10</v>
      </c>
      <c r="J110" s="121"/>
      <c r="K110" s="122">
        <f>+K108</f>
        <v>324.25</v>
      </c>
      <c r="L110" s="122"/>
      <c r="M110" s="122"/>
      <c r="N110" s="122"/>
      <c r="O110" s="123">
        <f>+O108</f>
        <v>6.48</v>
      </c>
      <c r="P110" s="123"/>
      <c r="Q110" s="123"/>
      <c r="R110" s="123"/>
      <c r="S110" s="123"/>
      <c r="T110" s="122">
        <f>K110*O110</f>
        <v>2101.1400000000003</v>
      </c>
      <c r="U110" s="122"/>
      <c r="V110" s="122"/>
      <c r="W110" s="122"/>
      <c r="X110" s="122"/>
      <c r="AG110" s="114">
        <f>T110+T111</f>
        <v>4715.16957</v>
      </c>
      <c r="AI110" s="19"/>
      <c r="AJ110" s="116">
        <v>844.99</v>
      </c>
      <c r="AL110" s="118">
        <f>AG110/AJ110</f>
        <v>5.580148368619747</v>
      </c>
    </row>
    <row r="111" spans="1:38" ht="12.75" customHeight="1">
      <c r="A111" s="86"/>
      <c r="B111" s="88"/>
      <c r="C111" s="128"/>
      <c r="D111" s="129"/>
      <c r="E111" s="129"/>
      <c r="F111" s="129"/>
      <c r="G111" s="130"/>
      <c r="H111" s="63" t="s">
        <v>11</v>
      </c>
      <c r="I111" s="120" t="s">
        <v>12</v>
      </c>
      <c r="J111" s="121"/>
      <c r="K111" s="122">
        <f>+K109</f>
        <v>6352.75</v>
      </c>
      <c r="L111" s="122"/>
      <c r="M111" s="122"/>
      <c r="N111" s="122"/>
      <c r="O111" s="123">
        <f>O110*O$19</f>
        <v>0.41148</v>
      </c>
      <c r="P111" s="123"/>
      <c r="Q111" s="123"/>
      <c r="R111" s="123"/>
      <c r="S111" s="123"/>
      <c r="T111" s="122">
        <f>K111*O111</f>
        <v>2614.02957</v>
      </c>
      <c r="U111" s="122"/>
      <c r="V111" s="122"/>
      <c r="W111" s="122"/>
      <c r="X111" s="122"/>
      <c r="AG111" s="115"/>
      <c r="AI111" s="19"/>
      <c r="AJ111" s="117"/>
      <c r="AL111" s="119"/>
    </row>
    <row r="112" spans="1:33" s="20" customFormat="1" ht="30" customHeight="1">
      <c r="A112" s="131" t="s">
        <v>37</v>
      </c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</row>
    <row r="113" spans="1:38" ht="12.75" customHeight="1">
      <c r="A113" s="124" t="s">
        <v>8</v>
      </c>
      <c r="B113" s="85"/>
      <c r="C113" s="125" t="s">
        <v>91</v>
      </c>
      <c r="D113" s="126"/>
      <c r="E113" s="126"/>
      <c r="F113" s="126"/>
      <c r="G113" s="127"/>
      <c r="H113" s="63" t="s">
        <v>9</v>
      </c>
      <c r="I113" s="120" t="s">
        <v>10</v>
      </c>
      <c r="J113" s="121"/>
      <c r="K113" s="122">
        <f>+K108</f>
        <v>324.25</v>
      </c>
      <c r="L113" s="122"/>
      <c r="M113" s="122"/>
      <c r="N113" s="122"/>
      <c r="O113" s="123">
        <f>+O50*2</f>
        <v>5.26</v>
      </c>
      <c r="P113" s="123"/>
      <c r="Q113" s="123"/>
      <c r="R113" s="123"/>
      <c r="S113" s="123"/>
      <c r="T113" s="122">
        <f>K113*O113</f>
        <v>1705.5549999999998</v>
      </c>
      <c r="U113" s="122"/>
      <c r="V113" s="122"/>
      <c r="W113" s="122"/>
      <c r="X113" s="122"/>
      <c r="AG113" s="114">
        <f>T113+T114</f>
        <v>3997.855898999999</v>
      </c>
      <c r="AI113" s="19"/>
      <c r="AJ113" s="116">
        <v>844.99</v>
      </c>
      <c r="AL113" s="118">
        <f>AG113/AJ113</f>
        <v>4.731246404099456</v>
      </c>
    </row>
    <row r="114" spans="1:38" ht="12.75" customHeight="1">
      <c r="A114" s="86"/>
      <c r="B114" s="88"/>
      <c r="C114" s="128"/>
      <c r="D114" s="129"/>
      <c r="E114" s="129"/>
      <c r="F114" s="129"/>
      <c r="G114" s="130"/>
      <c r="H114" s="63" t="s">
        <v>11</v>
      </c>
      <c r="I114" s="120" t="s">
        <v>12</v>
      </c>
      <c r="J114" s="121"/>
      <c r="K114" s="122">
        <f>+K109</f>
        <v>6352.75</v>
      </c>
      <c r="L114" s="122"/>
      <c r="M114" s="122"/>
      <c r="N114" s="122"/>
      <c r="O114" s="123">
        <f>O113*O$17</f>
        <v>0.36083599999999993</v>
      </c>
      <c r="P114" s="123"/>
      <c r="Q114" s="123"/>
      <c r="R114" s="123"/>
      <c r="S114" s="123"/>
      <c r="T114" s="122">
        <f>K114*O114</f>
        <v>2292.3008989999994</v>
      </c>
      <c r="U114" s="122"/>
      <c r="V114" s="122"/>
      <c r="W114" s="122"/>
      <c r="X114" s="122"/>
      <c r="AG114" s="115"/>
      <c r="AI114" s="19"/>
      <c r="AJ114" s="117"/>
      <c r="AL114" s="119"/>
    </row>
    <row r="115" spans="1:38" ht="12.75" customHeight="1">
      <c r="A115" s="124" t="s">
        <v>8</v>
      </c>
      <c r="B115" s="85"/>
      <c r="C115" s="125" t="s">
        <v>75</v>
      </c>
      <c r="D115" s="126"/>
      <c r="E115" s="126"/>
      <c r="F115" s="126"/>
      <c r="G115" s="127"/>
      <c r="H115" s="63" t="s">
        <v>9</v>
      </c>
      <c r="I115" s="120" t="s">
        <v>10</v>
      </c>
      <c r="J115" s="121"/>
      <c r="K115" s="122">
        <f>+K110</f>
        <v>324.25</v>
      </c>
      <c r="L115" s="122"/>
      <c r="M115" s="122"/>
      <c r="N115" s="122"/>
      <c r="O115" s="123">
        <f>+O113</f>
        <v>5.26</v>
      </c>
      <c r="P115" s="123"/>
      <c r="Q115" s="123"/>
      <c r="R115" s="123"/>
      <c r="S115" s="123"/>
      <c r="T115" s="122">
        <f>K115*O115</f>
        <v>1705.5549999999998</v>
      </c>
      <c r="U115" s="122"/>
      <c r="V115" s="122"/>
      <c r="W115" s="122"/>
      <c r="X115" s="122"/>
      <c r="AG115" s="114">
        <f>T115+T116</f>
        <v>3827.4370274999997</v>
      </c>
      <c r="AI115" s="19"/>
      <c r="AJ115" s="116">
        <v>844.99</v>
      </c>
      <c r="AL115" s="118">
        <f>AG115/AJ115</f>
        <v>4.529564879466029</v>
      </c>
    </row>
    <row r="116" spans="1:38" ht="12.75" customHeight="1">
      <c r="A116" s="86"/>
      <c r="B116" s="88"/>
      <c r="C116" s="128"/>
      <c r="D116" s="129"/>
      <c r="E116" s="129"/>
      <c r="F116" s="129"/>
      <c r="G116" s="130"/>
      <c r="H116" s="63" t="s">
        <v>11</v>
      </c>
      <c r="I116" s="120" t="s">
        <v>12</v>
      </c>
      <c r="J116" s="121"/>
      <c r="K116" s="122">
        <f>+K111</f>
        <v>6352.75</v>
      </c>
      <c r="L116" s="122"/>
      <c r="M116" s="122"/>
      <c r="N116" s="122"/>
      <c r="O116" s="123">
        <f>O115*O$19</f>
        <v>0.33401</v>
      </c>
      <c r="P116" s="123"/>
      <c r="Q116" s="123"/>
      <c r="R116" s="123"/>
      <c r="S116" s="123"/>
      <c r="T116" s="122">
        <f>K116*O116</f>
        <v>2121.8820275</v>
      </c>
      <c r="U116" s="122"/>
      <c r="V116" s="122"/>
      <c r="W116" s="122"/>
      <c r="X116" s="122"/>
      <c r="AG116" s="115"/>
      <c r="AI116" s="19"/>
      <c r="AJ116" s="117"/>
      <c r="AL116" s="119"/>
    </row>
    <row r="117" spans="1:39" ht="25.5" customHeight="1">
      <c r="A117" s="131" t="s">
        <v>42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0"/>
      <c r="AL117" s="29" t="s">
        <v>92</v>
      </c>
      <c r="AM117" s="30" t="s">
        <v>93</v>
      </c>
    </row>
    <row r="118" spans="1:38" ht="12.75" customHeight="1">
      <c r="A118" s="124" t="s">
        <v>8</v>
      </c>
      <c r="B118" s="85"/>
      <c r="C118" s="125" t="s">
        <v>91</v>
      </c>
      <c r="D118" s="126"/>
      <c r="E118" s="126"/>
      <c r="F118" s="126"/>
      <c r="G118" s="127"/>
      <c r="H118" s="63" t="s">
        <v>9</v>
      </c>
      <c r="I118" s="120" t="s">
        <v>10</v>
      </c>
      <c r="J118" s="121"/>
      <c r="K118" s="122">
        <f>+K113</f>
        <v>324.25</v>
      </c>
      <c r="L118" s="122"/>
      <c r="M118" s="122"/>
      <c r="N118" s="122"/>
      <c r="O118" s="132">
        <f>+O90*2</f>
        <v>1.1</v>
      </c>
      <c r="P118" s="132"/>
      <c r="Q118" s="132"/>
      <c r="R118" s="132"/>
      <c r="S118" s="132"/>
      <c r="T118" s="122">
        <f>K118*O118</f>
        <v>356.675</v>
      </c>
      <c r="U118" s="122"/>
      <c r="V118" s="122"/>
      <c r="W118" s="122"/>
      <c r="X118" s="122"/>
      <c r="AG118" s="114">
        <f>T118+T119</f>
        <v>836.0535150000001</v>
      </c>
      <c r="AI118" s="19"/>
      <c r="AJ118" s="116">
        <v>844.99</v>
      </c>
      <c r="AL118" s="118">
        <f>AG118/AJ118</f>
        <v>0.9894241529485557</v>
      </c>
    </row>
    <row r="119" spans="1:38" ht="12.75" customHeight="1">
      <c r="A119" s="86"/>
      <c r="B119" s="88"/>
      <c r="C119" s="128"/>
      <c r="D119" s="129"/>
      <c r="E119" s="129"/>
      <c r="F119" s="129"/>
      <c r="G119" s="130"/>
      <c r="H119" s="63" t="s">
        <v>11</v>
      </c>
      <c r="I119" s="120" t="s">
        <v>12</v>
      </c>
      <c r="J119" s="121"/>
      <c r="K119" s="122">
        <f>+K114</f>
        <v>6352.75</v>
      </c>
      <c r="L119" s="122"/>
      <c r="M119" s="122"/>
      <c r="N119" s="122"/>
      <c r="O119" s="123">
        <f>O118*O$17</f>
        <v>0.07546</v>
      </c>
      <c r="P119" s="123"/>
      <c r="Q119" s="123"/>
      <c r="R119" s="123"/>
      <c r="S119" s="123"/>
      <c r="T119" s="122">
        <f>K119*O119</f>
        <v>479.378515</v>
      </c>
      <c r="U119" s="122"/>
      <c r="V119" s="122"/>
      <c r="W119" s="122"/>
      <c r="X119" s="122"/>
      <c r="AG119" s="115"/>
      <c r="AI119" s="19"/>
      <c r="AJ119" s="117"/>
      <c r="AL119" s="119"/>
    </row>
    <row r="120" spans="1:38" ht="12.75" customHeight="1">
      <c r="A120" s="124" t="s">
        <v>8</v>
      </c>
      <c r="B120" s="85"/>
      <c r="C120" s="125" t="s">
        <v>75</v>
      </c>
      <c r="D120" s="126"/>
      <c r="E120" s="126"/>
      <c r="F120" s="126"/>
      <c r="G120" s="127"/>
      <c r="H120" s="63" t="s">
        <v>9</v>
      </c>
      <c r="I120" s="120" t="s">
        <v>10</v>
      </c>
      <c r="J120" s="121"/>
      <c r="K120" s="122">
        <f>+K115</f>
        <v>324.25</v>
      </c>
      <c r="L120" s="122"/>
      <c r="M120" s="122"/>
      <c r="N120" s="122"/>
      <c r="O120" s="123">
        <f>+O118</f>
        <v>1.1</v>
      </c>
      <c r="P120" s="123"/>
      <c r="Q120" s="123"/>
      <c r="R120" s="123"/>
      <c r="S120" s="123"/>
      <c r="T120" s="122">
        <f>K120*O120</f>
        <v>356.675</v>
      </c>
      <c r="U120" s="122"/>
      <c r="V120" s="122"/>
      <c r="W120" s="122"/>
      <c r="X120" s="122"/>
      <c r="AG120" s="114">
        <f>T120+T121</f>
        <v>800.4145875000002</v>
      </c>
      <c r="AI120" s="19"/>
      <c r="AJ120" s="116">
        <v>844.99</v>
      </c>
      <c r="AL120" s="118">
        <f>AG120/AJ120</f>
        <v>0.9472474082533523</v>
      </c>
    </row>
    <row r="121" spans="1:38" ht="12.75" customHeight="1">
      <c r="A121" s="86"/>
      <c r="B121" s="88"/>
      <c r="C121" s="128"/>
      <c r="D121" s="129"/>
      <c r="E121" s="129"/>
      <c r="F121" s="129"/>
      <c r="G121" s="130"/>
      <c r="H121" s="63" t="s">
        <v>11</v>
      </c>
      <c r="I121" s="120" t="s">
        <v>12</v>
      </c>
      <c r="J121" s="121"/>
      <c r="K121" s="122">
        <f>+K116</f>
        <v>6352.75</v>
      </c>
      <c r="L121" s="122"/>
      <c r="M121" s="122"/>
      <c r="N121" s="122"/>
      <c r="O121" s="123">
        <f>O120*O$19</f>
        <v>0.06985000000000001</v>
      </c>
      <c r="P121" s="123"/>
      <c r="Q121" s="123"/>
      <c r="R121" s="123"/>
      <c r="S121" s="123"/>
      <c r="T121" s="122">
        <f>K121*O121</f>
        <v>443.7395875000001</v>
      </c>
      <c r="U121" s="122"/>
      <c r="V121" s="122"/>
      <c r="W121" s="122"/>
      <c r="X121" s="122"/>
      <c r="AG121" s="115"/>
      <c r="AI121" s="19"/>
      <c r="AJ121" s="117"/>
      <c r="AL121" s="119"/>
    </row>
    <row r="122" spans="1:33" s="20" customFormat="1" ht="25.5" customHeight="1">
      <c r="A122" s="131" t="s">
        <v>43</v>
      </c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</row>
    <row r="123" spans="1:38" ht="12.75" customHeight="1">
      <c r="A123" s="124" t="s">
        <v>8</v>
      </c>
      <c r="B123" s="85"/>
      <c r="C123" s="125" t="s">
        <v>91</v>
      </c>
      <c r="D123" s="126"/>
      <c r="E123" s="126"/>
      <c r="F123" s="126"/>
      <c r="G123" s="127"/>
      <c r="H123" s="63" t="s">
        <v>9</v>
      </c>
      <c r="I123" s="120" t="s">
        <v>10</v>
      </c>
      <c r="J123" s="121"/>
      <c r="K123" s="122">
        <f>+K118</f>
        <v>324.25</v>
      </c>
      <c r="L123" s="122"/>
      <c r="M123" s="122"/>
      <c r="N123" s="122"/>
      <c r="O123" s="132">
        <f>+O98*2</f>
        <v>3.82</v>
      </c>
      <c r="P123" s="132"/>
      <c r="Q123" s="132"/>
      <c r="R123" s="132"/>
      <c r="S123" s="132"/>
      <c r="T123" s="122">
        <f>K123*O123</f>
        <v>1238.635</v>
      </c>
      <c r="U123" s="122"/>
      <c r="V123" s="122"/>
      <c r="W123" s="122"/>
      <c r="X123" s="122"/>
      <c r="AG123" s="114">
        <f>T123+T124</f>
        <v>2903.385843</v>
      </c>
      <c r="AI123" s="19"/>
      <c r="AJ123" s="116">
        <v>844.99</v>
      </c>
      <c r="AL123" s="118">
        <f>AG123/AJ123</f>
        <v>3.4360002402395295</v>
      </c>
    </row>
    <row r="124" spans="1:38" ht="12.75" customHeight="1">
      <c r="A124" s="86"/>
      <c r="B124" s="88"/>
      <c r="C124" s="128"/>
      <c r="D124" s="129"/>
      <c r="E124" s="129"/>
      <c r="F124" s="129"/>
      <c r="G124" s="130"/>
      <c r="H124" s="63" t="s">
        <v>11</v>
      </c>
      <c r="I124" s="120" t="s">
        <v>12</v>
      </c>
      <c r="J124" s="121"/>
      <c r="K124" s="122">
        <f>+K119</f>
        <v>6352.75</v>
      </c>
      <c r="L124" s="122"/>
      <c r="M124" s="122"/>
      <c r="N124" s="122"/>
      <c r="O124" s="123">
        <f>O123*O$17</f>
        <v>0.26205199999999995</v>
      </c>
      <c r="P124" s="123"/>
      <c r="Q124" s="123"/>
      <c r="R124" s="123"/>
      <c r="S124" s="123"/>
      <c r="T124" s="122">
        <f>K124*O124</f>
        <v>1664.7508429999998</v>
      </c>
      <c r="U124" s="122"/>
      <c r="V124" s="122"/>
      <c r="W124" s="122"/>
      <c r="X124" s="122"/>
      <c r="AG124" s="115"/>
      <c r="AI124" s="19"/>
      <c r="AJ124" s="117"/>
      <c r="AL124" s="119"/>
    </row>
    <row r="125" spans="1:38" ht="12.75" customHeight="1">
      <c r="A125" s="124" t="s">
        <v>8</v>
      </c>
      <c r="B125" s="85"/>
      <c r="C125" s="125" t="s">
        <v>75</v>
      </c>
      <c r="D125" s="126"/>
      <c r="E125" s="126"/>
      <c r="F125" s="126"/>
      <c r="G125" s="127"/>
      <c r="H125" s="63" t="s">
        <v>9</v>
      </c>
      <c r="I125" s="120" t="s">
        <v>10</v>
      </c>
      <c r="J125" s="121"/>
      <c r="K125" s="122">
        <f>+K120</f>
        <v>324.25</v>
      </c>
      <c r="L125" s="122"/>
      <c r="M125" s="122"/>
      <c r="N125" s="122"/>
      <c r="O125" s="123">
        <f>+O123</f>
        <v>3.82</v>
      </c>
      <c r="P125" s="123"/>
      <c r="Q125" s="123"/>
      <c r="R125" s="123"/>
      <c r="S125" s="123"/>
      <c r="T125" s="122">
        <f>K125*O125</f>
        <v>1238.635</v>
      </c>
      <c r="U125" s="122"/>
      <c r="V125" s="122"/>
      <c r="W125" s="122"/>
      <c r="X125" s="122"/>
      <c r="AG125" s="114">
        <f>T125+T126</f>
        <v>2779.6215675</v>
      </c>
      <c r="AI125" s="19"/>
      <c r="AJ125" s="116">
        <v>844.99</v>
      </c>
      <c r="AL125" s="118">
        <f>AG125/AJ125</f>
        <v>3.289531908661641</v>
      </c>
    </row>
    <row r="126" spans="1:38" ht="12.75" customHeight="1">
      <c r="A126" s="86"/>
      <c r="B126" s="88"/>
      <c r="C126" s="128"/>
      <c r="D126" s="129"/>
      <c r="E126" s="129"/>
      <c r="F126" s="129"/>
      <c r="G126" s="130"/>
      <c r="H126" s="63" t="s">
        <v>11</v>
      </c>
      <c r="I126" s="120" t="s">
        <v>12</v>
      </c>
      <c r="J126" s="121"/>
      <c r="K126" s="122">
        <f>+K121</f>
        <v>6352.75</v>
      </c>
      <c r="L126" s="122"/>
      <c r="M126" s="122"/>
      <c r="N126" s="122"/>
      <c r="O126" s="123">
        <f>O125*O$19</f>
        <v>0.24256999999999998</v>
      </c>
      <c r="P126" s="123"/>
      <c r="Q126" s="123"/>
      <c r="R126" s="123"/>
      <c r="S126" s="123"/>
      <c r="T126" s="122">
        <f>K126*O126</f>
        <v>1540.9865674999999</v>
      </c>
      <c r="U126" s="122"/>
      <c r="V126" s="122"/>
      <c r="W126" s="122"/>
      <c r="X126" s="122"/>
      <c r="AG126" s="115"/>
      <c r="AI126" s="19"/>
      <c r="AJ126" s="117"/>
      <c r="AL126" s="119"/>
    </row>
    <row r="127" spans="1:38" ht="12.75" customHeight="1">
      <c r="A127" s="21"/>
      <c r="B127" s="21"/>
      <c r="C127" s="65"/>
      <c r="D127" s="65"/>
      <c r="E127" s="65"/>
      <c r="F127" s="65"/>
      <c r="G127" s="65"/>
      <c r="I127" s="14"/>
      <c r="J127" s="14"/>
      <c r="K127" s="66"/>
      <c r="L127" s="66"/>
      <c r="M127" s="66"/>
      <c r="N127" s="66"/>
      <c r="O127" s="67"/>
      <c r="P127" s="67"/>
      <c r="Q127" s="67"/>
      <c r="R127" s="67"/>
      <c r="S127" s="67"/>
      <c r="T127" s="66"/>
      <c r="U127" s="66"/>
      <c r="V127" s="66"/>
      <c r="W127" s="66"/>
      <c r="X127" s="66"/>
      <c r="AG127" s="68"/>
      <c r="AJ127" s="69"/>
      <c r="AL127" s="70"/>
    </row>
    <row r="128" spans="1:35" s="6" customFormat="1" ht="15">
      <c r="A128" s="146" t="s">
        <v>94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64"/>
      <c r="AG128" s="64"/>
      <c r="AH128"/>
      <c r="AI128" s="18"/>
    </row>
    <row r="129" spans="1:33" s="20" customFormat="1" ht="36.75" customHeight="1">
      <c r="A129" s="131" t="s">
        <v>35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25"/>
      <c r="AG129" s="25"/>
    </row>
    <row r="130" spans="1:35" ht="51" customHeight="1">
      <c r="A130" s="141" t="s">
        <v>5</v>
      </c>
      <c r="B130" s="142"/>
      <c r="C130" s="143" t="s">
        <v>25</v>
      </c>
      <c r="D130" s="144"/>
      <c r="E130" s="144"/>
      <c r="F130" s="144"/>
      <c r="G130" s="144"/>
      <c r="H130" s="145"/>
      <c r="I130" s="133" t="s">
        <v>6</v>
      </c>
      <c r="J130" s="133"/>
      <c r="K130" s="133" t="s">
        <v>26</v>
      </c>
      <c r="L130" s="133"/>
      <c r="M130" s="133"/>
      <c r="N130" s="133"/>
      <c r="O130" s="133" t="str">
        <f>+O106</f>
        <v>Объем теплоносителя, Гкал на нагрев, (м3, Гкал)</v>
      </c>
      <c r="P130" s="133"/>
      <c r="Q130" s="133"/>
      <c r="R130" s="133"/>
      <c r="S130" s="133"/>
      <c r="T130" s="133" t="s">
        <v>7</v>
      </c>
      <c r="U130" s="133"/>
      <c r="V130" s="133"/>
      <c r="W130" s="133"/>
      <c r="X130" s="133"/>
      <c r="AG130" s="14"/>
      <c r="AI130" s="19"/>
    </row>
    <row r="131" spans="1:38" ht="12.75" customHeight="1">
      <c r="A131" s="134">
        <v>1</v>
      </c>
      <c r="B131" s="135"/>
      <c r="C131" s="134">
        <v>2</v>
      </c>
      <c r="D131" s="136"/>
      <c r="E131" s="136"/>
      <c r="F131" s="136"/>
      <c r="G131" s="136"/>
      <c r="H131" s="135"/>
      <c r="I131" s="137">
        <v>3</v>
      </c>
      <c r="J131" s="137"/>
      <c r="K131" s="137">
        <v>4</v>
      </c>
      <c r="L131" s="137"/>
      <c r="M131" s="137"/>
      <c r="N131" s="137"/>
      <c r="O131" s="137">
        <v>5</v>
      </c>
      <c r="P131" s="137"/>
      <c r="Q131" s="137"/>
      <c r="R131" s="137"/>
      <c r="S131" s="137"/>
      <c r="T131" s="138" t="s">
        <v>71</v>
      </c>
      <c r="U131" s="139"/>
      <c r="V131" s="139"/>
      <c r="W131" s="139"/>
      <c r="X131" s="140"/>
      <c r="AG131" s="14"/>
      <c r="AI131" s="19"/>
      <c r="AJ131" s="14"/>
      <c r="AL131" s="14"/>
    </row>
    <row r="132" spans="1:38" ht="12.75" customHeight="1">
      <c r="A132" s="124" t="s">
        <v>8</v>
      </c>
      <c r="B132" s="85"/>
      <c r="C132" s="125" t="s">
        <v>91</v>
      </c>
      <c r="D132" s="126"/>
      <c r="E132" s="126"/>
      <c r="F132" s="126"/>
      <c r="G132" s="127"/>
      <c r="H132" s="63" t="s">
        <v>9</v>
      </c>
      <c r="I132" s="120" t="s">
        <v>10</v>
      </c>
      <c r="J132" s="121"/>
      <c r="K132" s="122">
        <f>K118</f>
        <v>324.25</v>
      </c>
      <c r="L132" s="122"/>
      <c r="M132" s="122"/>
      <c r="N132" s="122"/>
      <c r="O132" s="123">
        <f>+O34*3</f>
        <v>9.72</v>
      </c>
      <c r="P132" s="123"/>
      <c r="Q132" s="123"/>
      <c r="R132" s="123"/>
      <c r="S132" s="123"/>
      <c r="T132" s="122">
        <f>K132*O132</f>
        <v>3151.71</v>
      </c>
      <c r="U132" s="122"/>
      <c r="V132" s="122"/>
      <c r="W132" s="122"/>
      <c r="X132" s="122"/>
      <c r="AG132" s="114">
        <f>T132+T133</f>
        <v>7387.672877999999</v>
      </c>
      <c r="AI132" s="19"/>
      <c r="AJ132" s="116">
        <v>844.99</v>
      </c>
      <c r="AL132" s="118">
        <f>AG132/AJ132</f>
        <v>8.74291160605451</v>
      </c>
    </row>
    <row r="133" spans="1:38" ht="12.75" customHeight="1">
      <c r="A133" s="86"/>
      <c r="B133" s="88"/>
      <c r="C133" s="128"/>
      <c r="D133" s="129"/>
      <c r="E133" s="129"/>
      <c r="F133" s="129"/>
      <c r="G133" s="130"/>
      <c r="H133" s="63" t="s">
        <v>11</v>
      </c>
      <c r="I133" s="120" t="s">
        <v>12</v>
      </c>
      <c r="J133" s="121"/>
      <c r="K133" s="122">
        <f>K119</f>
        <v>6352.75</v>
      </c>
      <c r="L133" s="122"/>
      <c r="M133" s="122"/>
      <c r="N133" s="122"/>
      <c r="O133" s="123">
        <f>O132*O$17</f>
        <v>0.6667919999999999</v>
      </c>
      <c r="P133" s="123"/>
      <c r="Q133" s="123"/>
      <c r="R133" s="123"/>
      <c r="S133" s="123"/>
      <c r="T133" s="122">
        <f>K133*O133</f>
        <v>4235.962877999999</v>
      </c>
      <c r="U133" s="122"/>
      <c r="V133" s="122"/>
      <c r="W133" s="122"/>
      <c r="X133" s="122"/>
      <c r="AG133" s="115"/>
      <c r="AI133" s="19"/>
      <c r="AJ133" s="117"/>
      <c r="AL133" s="119"/>
    </row>
    <row r="134" spans="1:38" ht="12.75" customHeight="1">
      <c r="A134" s="124" t="s">
        <v>8</v>
      </c>
      <c r="B134" s="85"/>
      <c r="C134" s="125" t="s">
        <v>75</v>
      </c>
      <c r="D134" s="126"/>
      <c r="E134" s="126"/>
      <c r="F134" s="126"/>
      <c r="G134" s="127"/>
      <c r="H134" s="63" t="s">
        <v>9</v>
      </c>
      <c r="I134" s="120" t="s">
        <v>10</v>
      </c>
      <c r="J134" s="121"/>
      <c r="K134" s="122">
        <f>K120</f>
        <v>324.25</v>
      </c>
      <c r="L134" s="122"/>
      <c r="M134" s="122"/>
      <c r="N134" s="122"/>
      <c r="O134" s="123">
        <f>+O132</f>
        <v>9.72</v>
      </c>
      <c r="P134" s="123"/>
      <c r="Q134" s="123"/>
      <c r="R134" s="123"/>
      <c r="S134" s="123"/>
      <c r="T134" s="122">
        <f>K134*O134</f>
        <v>3151.71</v>
      </c>
      <c r="U134" s="122"/>
      <c r="V134" s="122"/>
      <c r="W134" s="122"/>
      <c r="X134" s="122"/>
      <c r="AG134" s="114">
        <f>T134+T135</f>
        <v>7072.754355000001</v>
      </c>
      <c r="AI134" s="19"/>
      <c r="AJ134" s="116">
        <v>844.99</v>
      </c>
      <c r="AL134" s="118">
        <f>AG134/AJ134</f>
        <v>8.370222552929622</v>
      </c>
    </row>
    <row r="135" spans="1:38" ht="12.75" customHeight="1">
      <c r="A135" s="86"/>
      <c r="B135" s="88"/>
      <c r="C135" s="128"/>
      <c r="D135" s="129"/>
      <c r="E135" s="129"/>
      <c r="F135" s="129"/>
      <c r="G135" s="130"/>
      <c r="H135" s="63" t="s">
        <v>11</v>
      </c>
      <c r="I135" s="120" t="s">
        <v>12</v>
      </c>
      <c r="J135" s="121"/>
      <c r="K135" s="122">
        <f>K121</f>
        <v>6352.75</v>
      </c>
      <c r="L135" s="122"/>
      <c r="M135" s="122"/>
      <c r="N135" s="122"/>
      <c r="O135" s="123">
        <f>O134*O$19</f>
        <v>0.6172200000000001</v>
      </c>
      <c r="P135" s="123"/>
      <c r="Q135" s="123"/>
      <c r="R135" s="123"/>
      <c r="S135" s="123"/>
      <c r="T135" s="122">
        <f>K135*O135</f>
        <v>3921.0443550000005</v>
      </c>
      <c r="U135" s="122"/>
      <c r="V135" s="122"/>
      <c r="W135" s="122"/>
      <c r="X135" s="122"/>
      <c r="AG135" s="115"/>
      <c r="AI135" s="19"/>
      <c r="AJ135" s="117"/>
      <c r="AL135" s="119"/>
    </row>
    <row r="136" spans="1:33" s="20" customFormat="1" ht="30" customHeight="1">
      <c r="A136" s="131" t="s">
        <v>37</v>
      </c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</row>
    <row r="137" spans="1:38" ht="12.75" customHeight="1">
      <c r="A137" s="124" t="s">
        <v>8</v>
      </c>
      <c r="B137" s="85"/>
      <c r="C137" s="125" t="s">
        <v>91</v>
      </c>
      <c r="D137" s="126"/>
      <c r="E137" s="126"/>
      <c r="F137" s="126"/>
      <c r="G137" s="127"/>
      <c r="H137" s="63" t="s">
        <v>9</v>
      </c>
      <c r="I137" s="120" t="s">
        <v>10</v>
      </c>
      <c r="J137" s="121"/>
      <c r="K137" s="122">
        <f>+K132</f>
        <v>324.25</v>
      </c>
      <c r="L137" s="122"/>
      <c r="M137" s="122"/>
      <c r="N137" s="122"/>
      <c r="O137" s="123">
        <f>+O50*3</f>
        <v>7.89</v>
      </c>
      <c r="P137" s="123"/>
      <c r="Q137" s="123"/>
      <c r="R137" s="123"/>
      <c r="S137" s="123"/>
      <c r="T137" s="122">
        <f>K137*O137</f>
        <v>2558.3325</v>
      </c>
      <c r="U137" s="122"/>
      <c r="V137" s="122"/>
      <c r="W137" s="122"/>
      <c r="X137" s="122"/>
      <c r="AG137" s="114">
        <f>T137+T138</f>
        <v>5996.783848499999</v>
      </c>
      <c r="AI137" s="19"/>
      <c r="AJ137" s="116">
        <v>844.99</v>
      </c>
      <c r="AL137" s="118">
        <f>AG137/AJ137</f>
        <v>7.096869606149184</v>
      </c>
    </row>
    <row r="138" spans="1:38" ht="12.75" customHeight="1">
      <c r="A138" s="86"/>
      <c r="B138" s="88"/>
      <c r="C138" s="128"/>
      <c r="D138" s="129"/>
      <c r="E138" s="129"/>
      <c r="F138" s="129"/>
      <c r="G138" s="130"/>
      <c r="H138" s="63" t="s">
        <v>11</v>
      </c>
      <c r="I138" s="120" t="s">
        <v>12</v>
      </c>
      <c r="J138" s="121"/>
      <c r="K138" s="122">
        <f>+K133</f>
        <v>6352.75</v>
      </c>
      <c r="L138" s="122"/>
      <c r="M138" s="122"/>
      <c r="N138" s="122"/>
      <c r="O138" s="123">
        <f>O137*O$17</f>
        <v>0.5412539999999999</v>
      </c>
      <c r="P138" s="123"/>
      <c r="Q138" s="123"/>
      <c r="R138" s="123"/>
      <c r="S138" s="123"/>
      <c r="T138" s="122">
        <f>K138*O138</f>
        <v>3438.4513484999993</v>
      </c>
      <c r="U138" s="122"/>
      <c r="V138" s="122"/>
      <c r="W138" s="122"/>
      <c r="X138" s="122"/>
      <c r="AG138" s="115"/>
      <c r="AI138" s="19"/>
      <c r="AJ138" s="117"/>
      <c r="AL138" s="119"/>
    </row>
    <row r="139" spans="1:38" ht="12.75" customHeight="1">
      <c r="A139" s="124" t="s">
        <v>8</v>
      </c>
      <c r="B139" s="85"/>
      <c r="C139" s="125" t="s">
        <v>75</v>
      </c>
      <c r="D139" s="126"/>
      <c r="E139" s="126"/>
      <c r="F139" s="126"/>
      <c r="G139" s="127"/>
      <c r="H139" s="63" t="s">
        <v>9</v>
      </c>
      <c r="I139" s="120" t="s">
        <v>10</v>
      </c>
      <c r="J139" s="121"/>
      <c r="K139" s="122">
        <f>+K134</f>
        <v>324.25</v>
      </c>
      <c r="L139" s="122"/>
      <c r="M139" s="122"/>
      <c r="N139" s="122"/>
      <c r="O139" s="123">
        <f>+O137</f>
        <v>7.89</v>
      </c>
      <c r="P139" s="123"/>
      <c r="Q139" s="123"/>
      <c r="R139" s="123"/>
      <c r="S139" s="123"/>
      <c r="T139" s="122">
        <f>K139*O139</f>
        <v>2558.3325</v>
      </c>
      <c r="U139" s="122"/>
      <c r="V139" s="122"/>
      <c r="W139" s="122"/>
      <c r="X139" s="122"/>
      <c r="AG139" s="114">
        <f>T139+T140</f>
        <v>5741.15554125</v>
      </c>
      <c r="AI139" s="19"/>
      <c r="AJ139" s="116">
        <v>844.99</v>
      </c>
      <c r="AL139" s="118">
        <f>AG139/AJ139</f>
        <v>6.794347319199044</v>
      </c>
    </row>
    <row r="140" spans="1:38" ht="12.75" customHeight="1">
      <c r="A140" s="86"/>
      <c r="B140" s="88"/>
      <c r="C140" s="128"/>
      <c r="D140" s="129"/>
      <c r="E140" s="129"/>
      <c r="F140" s="129"/>
      <c r="G140" s="130"/>
      <c r="H140" s="63" t="s">
        <v>11</v>
      </c>
      <c r="I140" s="120" t="s">
        <v>12</v>
      </c>
      <c r="J140" s="121"/>
      <c r="K140" s="122">
        <f>+K135</f>
        <v>6352.75</v>
      </c>
      <c r="L140" s="122"/>
      <c r="M140" s="122"/>
      <c r="N140" s="122"/>
      <c r="O140" s="123">
        <f>O139*O$19</f>
        <v>0.501015</v>
      </c>
      <c r="P140" s="123"/>
      <c r="Q140" s="123"/>
      <c r="R140" s="123"/>
      <c r="S140" s="123"/>
      <c r="T140" s="122">
        <f>K140*O140</f>
        <v>3182.8230412499997</v>
      </c>
      <c r="U140" s="122"/>
      <c r="V140" s="122"/>
      <c r="W140" s="122"/>
      <c r="X140" s="122"/>
      <c r="AG140" s="115"/>
      <c r="AI140" s="19"/>
      <c r="AJ140" s="117"/>
      <c r="AL140" s="119"/>
    </row>
    <row r="141" spans="1:39" ht="25.5" customHeight="1">
      <c r="A141" s="131" t="s">
        <v>42</v>
      </c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0"/>
      <c r="AL141" s="29" t="s">
        <v>92</v>
      </c>
      <c r="AM141" s="30" t="s">
        <v>93</v>
      </c>
    </row>
    <row r="142" spans="1:38" ht="12.75" customHeight="1">
      <c r="A142" s="124" t="s">
        <v>8</v>
      </c>
      <c r="B142" s="85"/>
      <c r="C142" s="125" t="s">
        <v>91</v>
      </c>
      <c r="D142" s="126"/>
      <c r="E142" s="126"/>
      <c r="F142" s="126"/>
      <c r="G142" s="127"/>
      <c r="H142" s="63" t="s">
        <v>9</v>
      </c>
      <c r="I142" s="120" t="s">
        <v>10</v>
      </c>
      <c r="J142" s="121"/>
      <c r="K142" s="122">
        <f>+K137</f>
        <v>324.25</v>
      </c>
      <c r="L142" s="122"/>
      <c r="M142" s="122"/>
      <c r="N142" s="122"/>
      <c r="O142" s="132">
        <f>+O90*3</f>
        <v>1.6500000000000001</v>
      </c>
      <c r="P142" s="132"/>
      <c r="Q142" s="132"/>
      <c r="R142" s="132"/>
      <c r="S142" s="132"/>
      <c r="T142" s="122">
        <f>K142*O142</f>
        <v>535.0125</v>
      </c>
      <c r="U142" s="122"/>
      <c r="V142" s="122"/>
      <c r="W142" s="122"/>
      <c r="X142" s="122"/>
      <c r="AG142" s="114">
        <f>T142+T143</f>
        <v>1254.0802725</v>
      </c>
      <c r="AI142" s="19"/>
      <c r="AJ142" s="116">
        <v>844.99</v>
      </c>
      <c r="AL142" s="118">
        <f>AG142/AJ142</f>
        <v>1.4841362294228335</v>
      </c>
    </row>
    <row r="143" spans="1:38" ht="12.75" customHeight="1">
      <c r="A143" s="86"/>
      <c r="B143" s="88"/>
      <c r="C143" s="128"/>
      <c r="D143" s="129"/>
      <c r="E143" s="129"/>
      <c r="F143" s="129"/>
      <c r="G143" s="130"/>
      <c r="H143" s="63" t="s">
        <v>11</v>
      </c>
      <c r="I143" s="120" t="s">
        <v>12</v>
      </c>
      <c r="J143" s="121"/>
      <c r="K143" s="122">
        <f>+K138</f>
        <v>6352.75</v>
      </c>
      <c r="L143" s="122"/>
      <c r="M143" s="122"/>
      <c r="N143" s="122"/>
      <c r="O143" s="123">
        <f>O142*O$17</f>
        <v>0.11319</v>
      </c>
      <c r="P143" s="123"/>
      <c r="Q143" s="123"/>
      <c r="R143" s="123"/>
      <c r="S143" s="123"/>
      <c r="T143" s="122">
        <f>K143*O143</f>
        <v>719.0677725</v>
      </c>
      <c r="U143" s="122"/>
      <c r="V143" s="122"/>
      <c r="W143" s="122"/>
      <c r="X143" s="122"/>
      <c r="AG143" s="115"/>
      <c r="AI143" s="19"/>
      <c r="AJ143" s="117"/>
      <c r="AL143" s="119"/>
    </row>
    <row r="144" spans="1:38" ht="12.75" customHeight="1">
      <c r="A144" s="124" t="s">
        <v>8</v>
      </c>
      <c r="B144" s="85"/>
      <c r="C144" s="125" t="s">
        <v>75</v>
      </c>
      <c r="D144" s="126"/>
      <c r="E144" s="126"/>
      <c r="F144" s="126"/>
      <c r="G144" s="127"/>
      <c r="H144" s="63" t="s">
        <v>9</v>
      </c>
      <c r="I144" s="120" t="s">
        <v>10</v>
      </c>
      <c r="J144" s="121"/>
      <c r="K144" s="122">
        <f>+K139</f>
        <v>324.25</v>
      </c>
      <c r="L144" s="122"/>
      <c r="M144" s="122"/>
      <c r="N144" s="122"/>
      <c r="O144" s="123">
        <f>+O142</f>
        <v>1.6500000000000001</v>
      </c>
      <c r="P144" s="123"/>
      <c r="Q144" s="123"/>
      <c r="R144" s="123"/>
      <c r="S144" s="123"/>
      <c r="T144" s="122">
        <f>K144*O144</f>
        <v>535.0125</v>
      </c>
      <c r="U144" s="122"/>
      <c r="V144" s="122"/>
      <c r="W144" s="122"/>
      <c r="X144" s="122"/>
      <c r="AG144" s="114">
        <f>T144+T145</f>
        <v>1200.6218812500001</v>
      </c>
      <c r="AI144" s="19"/>
      <c r="AJ144" s="116">
        <v>844.99</v>
      </c>
      <c r="AL144" s="118">
        <f>AG144/AJ144</f>
        <v>1.4208711123800284</v>
      </c>
    </row>
    <row r="145" spans="1:38" ht="12.75" customHeight="1">
      <c r="A145" s="86"/>
      <c r="B145" s="88"/>
      <c r="C145" s="128"/>
      <c r="D145" s="129"/>
      <c r="E145" s="129"/>
      <c r="F145" s="129"/>
      <c r="G145" s="130"/>
      <c r="H145" s="63" t="s">
        <v>11</v>
      </c>
      <c r="I145" s="120" t="s">
        <v>12</v>
      </c>
      <c r="J145" s="121"/>
      <c r="K145" s="122">
        <f>+K140</f>
        <v>6352.75</v>
      </c>
      <c r="L145" s="122"/>
      <c r="M145" s="122"/>
      <c r="N145" s="122"/>
      <c r="O145" s="123">
        <f>O144*O$19</f>
        <v>0.10477500000000001</v>
      </c>
      <c r="P145" s="123"/>
      <c r="Q145" s="123"/>
      <c r="R145" s="123"/>
      <c r="S145" s="123"/>
      <c r="T145" s="122">
        <f>K145*O145</f>
        <v>665.6093812500001</v>
      </c>
      <c r="U145" s="122"/>
      <c r="V145" s="122"/>
      <c r="W145" s="122"/>
      <c r="X145" s="122"/>
      <c r="AG145" s="115"/>
      <c r="AI145" s="19"/>
      <c r="AJ145" s="117"/>
      <c r="AL145" s="119"/>
    </row>
    <row r="146" spans="1:33" s="20" customFormat="1" ht="25.5" customHeight="1">
      <c r="A146" s="131" t="s">
        <v>43</v>
      </c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</row>
    <row r="147" spans="1:38" ht="12.75" customHeight="1">
      <c r="A147" s="124" t="s">
        <v>8</v>
      </c>
      <c r="B147" s="85"/>
      <c r="C147" s="125" t="s">
        <v>91</v>
      </c>
      <c r="D147" s="126"/>
      <c r="E147" s="126"/>
      <c r="F147" s="126"/>
      <c r="G147" s="127"/>
      <c r="H147" s="63" t="s">
        <v>9</v>
      </c>
      <c r="I147" s="120" t="s">
        <v>10</v>
      </c>
      <c r="J147" s="121"/>
      <c r="K147" s="122">
        <f>+K142</f>
        <v>324.25</v>
      </c>
      <c r="L147" s="122"/>
      <c r="M147" s="122"/>
      <c r="N147" s="122"/>
      <c r="O147" s="132">
        <f>+O98*3</f>
        <v>5.7299999999999995</v>
      </c>
      <c r="P147" s="132"/>
      <c r="Q147" s="132"/>
      <c r="R147" s="132"/>
      <c r="S147" s="132"/>
      <c r="T147" s="122">
        <f>K147*O147</f>
        <v>1857.9524999999999</v>
      </c>
      <c r="U147" s="122"/>
      <c r="V147" s="122"/>
      <c r="W147" s="122"/>
      <c r="X147" s="122"/>
      <c r="AG147" s="114">
        <f>T147+T148</f>
        <v>4355.0787645</v>
      </c>
      <c r="AI147" s="19"/>
      <c r="AJ147" s="116">
        <v>844.99</v>
      </c>
      <c r="AL147" s="118">
        <f>AG147/AJ147</f>
        <v>5.154000360359294</v>
      </c>
    </row>
    <row r="148" spans="1:38" ht="12.75" customHeight="1">
      <c r="A148" s="86"/>
      <c r="B148" s="88"/>
      <c r="C148" s="128"/>
      <c r="D148" s="129"/>
      <c r="E148" s="129"/>
      <c r="F148" s="129"/>
      <c r="G148" s="130"/>
      <c r="H148" s="63" t="s">
        <v>11</v>
      </c>
      <c r="I148" s="120" t="s">
        <v>12</v>
      </c>
      <c r="J148" s="121"/>
      <c r="K148" s="122">
        <f>+K143</f>
        <v>6352.75</v>
      </c>
      <c r="L148" s="122"/>
      <c r="M148" s="122"/>
      <c r="N148" s="122"/>
      <c r="O148" s="123">
        <f>O147*O$17</f>
        <v>0.3930779999999999</v>
      </c>
      <c r="P148" s="123"/>
      <c r="Q148" s="123"/>
      <c r="R148" s="123"/>
      <c r="S148" s="123"/>
      <c r="T148" s="122">
        <f>K148*O148</f>
        <v>2497.1262644999997</v>
      </c>
      <c r="U148" s="122"/>
      <c r="V148" s="122"/>
      <c r="W148" s="122"/>
      <c r="X148" s="122"/>
      <c r="AG148" s="115"/>
      <c r="AI148" s="19"/>
      <c r="AJ148" s="117"/>
      <c r="AL148" s="119"/>
    </row>
    <row r="149" spans="1:38" ht="12.75" customHeight="1">
      <c r="A149" s="124" t="s">
        <v>8</v>
      </c>
      <c r="B149" s="85"/>
      <c r="C149" s="125" t="s">
        <v>75</v>
      </c>
      <c r="D149" s="126"/>
      <c r="E149" s="126"/>
      <c r="F149" s="126"/>
      <c r="G149" s="127"/>
      <c r="H149" s="63" t="s">
        <v>9</v>
      </c>
      <c r="I149" s="120" t="s">
        <v>10</v>
      </c>
      <c r="J149" s="121"/>
      <c r="K149" s="122">
        <f>+K144</f>
        <v>324.25</v>
      </c>
      <c r="L149" s="122"/>
      <c r="M149" s="122"/>
      <c r="N149" s="122"/>
      <c r="O149" s="123">
        <f>+O147</f>
        <v>5.7299999999999995</v>
      </c>
      <c r="P149" s="123"/>
      <c r="Q149" s="123"/>
      <c r="R149" s="123"/>
      <c r="S149" s="123"/>
      <c r="T149" s="122">
        <f>K149*O149</f>
        <v>1857.9524999999999</v>
      </c>
      <c r="U149" s="122"/>
      <c r="V149" s="122"/>
      <c r="W149" s="122"/>
      <c r="X149" s="122"/>
      <c r="AG149" s="114">
        <f>T149+T150</f>
        <v>4169.43235125</v>
      </c>
      <c r="AI149" s="19"/>
      <c r="AJ149" s="116">
        <v>844.99</v>
      </c>
      <c r="AL149" s="118">
        <f>AG149/AJ149</f>
        <v>4.9342978629924605</v>
      </c>
    </row>
    <row r="150" spans="1:38" ht="12.75" customHeight="1">
      <c r="A150" s="86"/>
      <c r="B150" s="88"/>
      <c r="C150" s="128"/>
      <c r="D150" s="129"/>
      <c r="E150" s="129"/>
      <c r="F150" s="129"/>
      <c r="G150" s="130"/>
      <c r="H150" s="63" t="s">
        <v>11</v>
      </c>
      <c r="I150" s="120" t="s">
        <v>12</v>
      </c>
      <c r="J150" s="121"/>
      <c r="K150" s="122">
        <f>+K145</f>
        <v>6352.75</v>
      </c>
      <c r="L150" s="122"/>
      <c r="M150" s="122"/>
      <c r="N150" s="122"/>
      <c r="O150" s="123">
        <f>O149*O$19</f>
        <v>0.363855</v>
      </c>
      <c r="P150" s="123"/>
      <c r="Q150" s="123"/>
      <c r="R150" s="123"/>
      <c r="S150" s="123"/>
      <c r="T150" s="122">
        <f>K150*O150</f>
        <v>2311.4798512499997</v>
      </c>
      <c r="U150" s="122"/>
      <c r="V150" s="122"/>
      <c r="W150" s="122"/>
      <c r="X150" s="122"/>
      <c r="AG150" s="115"/>
      <c r="AI150" s="19"/>
      <c r="AJ150" s="117"/>
      <c r="AL150" s="119"/>
    </row>
    <row r="151" spans="1:38" ht="12.75" customHeight="1">
      <c r="A151" s="21"/>
      <c r="B151" s="21"/>
      <c r="C151" s="65"/>
      <c r="D151" s="65"/>
      <c r="E151" s="65"/>
      <c r="F151" s="65"/>
      <c r="G151" s="65"/>
      <c r="I151" s="14"/>
      <c r="J151" s="14"/>
      <c r="K151" s="66"/>
      <c r="L151" s="66"/>
      <c r="M151" s="66"/>
      <c r="N151" s="66"/>
      <c r="O151" s="67"/>
      <c r="P151" s="67"/>
      <c r="Q151" s="67"/>
      <c r="R151" s="67"/>
      <c r="S151" s="67"/>
      <c r="T151" s="66"/>
      <c r="U151" s="66"/>
      <c r="V151" s="66"/>
      <c r="W151" s="66"/>
      <c r="X151" s="66"/>
      <c r="AG151" s="68"/>
      <c r="AI151" s="19"/>
      <c r="AJ151" s="69"/>
      <c r="AL151" s="71"/>
    </row>
    <row r="152" spans="1:35" s="5" customFormat="1" ht="18">
      <c r="A152" s="103" t="s">
        <v>13</v>
      </c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4"/>
      <c r="AG152" s="35"/>
      <c r="AH152"/>
      <c r="AI152" s="36"/>
    </row>
    <row r="153" spans="33:35" ht="6.75" customHeight="1">
      <c r="AG153" s="14"/>
      <c r="AI153" s="19"/>
    </row>
    <row r="154" spans="1:35" ht="64.5" customHeight="1">
      <c r="A154" s="104" t="s">
        <v>5</v>
      </c>
      <c r="B154" s="105"/>
      <c r="C154" s="105"/>
      <c r="D154" s="105"/>
      <c r="E154" s="105"/>
      <c r="F154" s="105"/>
      <c r="G154" s="105"/>
      <c r="H154" s="106"/>
      <c r="I154" s="110" t="s">
        <v>14</v>
      </c>
      <c r="J154" s="110"/>
      <c r="K154" s="110"/>
      <c r="L154" s="110"/>
      <c r="M154" s="110"/>
      <c r="N154" s="110"/>
      <c r="O154" s="111" t="s">
        <v>46</v>
      </c>
      <c r="P154" s="112"/>
      <c r="Q154" s="112"/>
      <c r="R154" s="112"/>
      <c r="S154" s="113"/>
      <c r="T154" s="110" t="s">
        <v>15</v>
      </c>
      <c r="U154" s="110"/>
      <c r="V154" s="110"/>
      <c r="W154" s="110"/>
      <c r="X154" s="110"/>
      <c r="Y154" s="110"/>
      <c r="Z154" s="110" t="s">
        <v>16</v>
      </c>
      <c r="AA154" s="110"/>
      <c r="AB154" s="110"/>
      <c r="AC154" s="110"/>
      <c r="AD154" s="110"/>
      <c r="AE154" s="110"/>
      <c r="AF154" s="72"/>
      <c r="AG154" s="14"/>
      <c r="AI154" s="19"/>
    </row>
    <row r="155" spans="1:35" ht="12.75" customHeight="1">
      <c r="A155" s="107"/>
      <c r="B155" s="108"/>
      <c r="C155" s="108"/>
      <c r="D155" s="108"/>
      <c r="E155" s="108"/>
      <c r="F155" s="108"/>
      <c r="G155" s="108"/>
      <c r="H155" s="109"/>
      <c r="I155" s="110" t="s">
        <v>17</v>
      </c>
      <c r="J155" s="110"/>
      <c r="K155" s="110"/>
      <c r="L155" s="110"/>
      <c r="M155" s="110"/>
      <c r="N155" s="110"/>
      <c r="O155" s="111" t="s">
        <v>18</v>
      </c>
      <c r="P155" s="112"/>
      <c r="Q155" s="112"/>
      <c r="R155" s="112"/>
      <c r="S155" s="113"/>
      <c r="T155" s="110" t="s">
        <v>19</v>
      </c>
      <c r="U155" s="110"/>
      <c r="V155" s="110"/>
      <c r="W155" s="110"/>
      <c r="X155" s="110"/>
      <c r="Y155" s="110"/>
      <c r="Z155" s="110" t="s">
        <v>20</v>
      </c>
      <c r="AA155" s="110"/>
      <c r="AB155" s="110"/>
      <c r="AC155" s="110"/>
      <c r="AD155" s="110"/>
      <c r="AE155" s="110"/>
      <c r="AF155" s="73"/>
      <c r="AG155" s="14"/>
      <c r="AI155" s="19"/>
    </row>
    <row r="156" spans="1:38" s="7" customFormat="1" ht="24" customHeight="1">
      <c r="A156" s="96">
        <v>1</v>
      </c>
      <c r="B156" s="97"/>
      <c r="C156" s="97"/>
      <c r="D156" s="97"/>
      <c r="E156" s="97"/>
      <c r="F156" s="97"/>
      <c r="G156" s="97"/>
      <c r="H156" s="98"/>
      <c r="I156" s="99">
        <v>2</v>
      </c>
      <c r="J156" s="99"/>
      <c r="K156" s="99"/>
      <c r="L156" s="99"/>
      <c r="M156" s="99"/>
      <c r="N156" s="99"/>
      <c r="O156" s="100">
        <v>3</v>
      </c>
      <c r="P156" s="101"/>
      <c r="Q156" s="101"/>
      <c r="R156" s="101"/>
      <c r="S156" s="102"/>
      <c r="T156" s="99">
        <v>4</v>
      </c>
      <c r="U156" s="99"/>
      <c r="V156" s="99"/>
      <c r="W156" s="99"/>
      <c r="X156" s="99"/>
      <c r="Y156" s="99"/>
      <c r="Z156" s="99" t="s">
        <v>21</v>
      </c>
      <c r="AA156" s="99"/>
      <c r="AB156" s="99"/>
      <c r="AC156" s="99"/>
      <c r="AD156" s="99"/>
      <c r="AE156" s="99"/>
      <c r="AF156" s="74"/>
      <c r="AG156" s="37" t="s">
        <v>31</v>
      </c>
      <c r="AH156"/>
      <c r="AI156" s="38"/>
      <c r="AJ156" s="37" t="s">
        <v>47</v>
      </c>
      <c r="AL156" s="37" t="s">
        <v>30</v>
      </c>
    </row>
    <row r="157" spans="1:38" s="21" customFormat="1" ht="23.25" customHeight="1">
      <c r="A157" s="83" t="s">
        <v>48</v>
      </c>
      <c r="B157" s="84"/>
      <c r="C157" s="84"/>
      <c r="D157" s="84"/>
      <c r="E157" s="84"/>
      <c r="F157" s="84"/>
      <c r="G157" s="84"/>
      <c r="H157" s="85"/>
      <c r="I157" s="89">
        <v>19.8</v>
      </c>
      <c r="J157" s="89"/>
      <c r="K157" s="89"/>
      <c r="L157" s="89"/>
      <c r="M157" s="89"/>
      <c r="N157" s="89"/>
      <c r="O157" s="90">
        <v>0.0446</v>
      </c>
      <c r="P157" s="91"/>
      <c r="Q157" s="91"/>
      <c r="R157" s="91"/>
      <c r="S157" s="92"/>
      <c r="T157" s="93">
        <f>K17</f>
        <v>6352.75</v>
      </c>
      <c r="U157" s="93"/>
      <c r="V157" s="93"/>
      <c r="W157" s="93"/>
      <c r="X157" s="93"/>
      <c r="Y157" s="93"/>
      <c r="Z157" s="94">
        <f>ROUND(I157*O157*T157,2)</f>
        <v>5609.99</v>
      </c>
      <c r="AA157" s="94"/>
      <c r="AB157" s="94"/>
      <c r="AC157" s="94"/>
      <c r="AD157" s="94"/>
      <c r="AE157" s="94"/>
      <c r="AF157" s="61"/>
      <c r="AG157" s="39">
        <f>O157*T157</f>
        <v>283.33265</v>
      </c>
      <c r="AH157"/>
      <c r="AI157" s="40"/>
      <c r="AJ157" s="41">
        <v>54.52</v>
      </c>
      <c r="AL157" s="62">
        <f>AG157/AJ157</f>
        <v>5.196857116654439</v>
      </c>
    </row>
    <row r="158" spans="1:35" s="21" customFormat="1" ht="39" customHeight="1">
      <c r="A158" s="86"/>
      <c r="B158" s="87"/>
      <c r="C158" s="87"/>
      <c r="D158" s="87"/>
      <c r="E158" s="87"/>
      <c r="F158" s="87"/>
      <c r="G158" s="87"/>
      <c r="H158" s="88"/>
      <c r="I158" s="95" t="str">
        <f>CONCATENATE(I157," ",I155," х ",O157," ",O155," х ",T157," ",T155," = ",Z157," ",Z155)</f>
        <v>19,8 кв.м х 0,0446 Гкал/кв.м х 6352,75 руб./Гкал = 5609,99 руб.</v>
      </c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75"/>
      <c r="AG158" s="42"/>
      <c r="AH158"/>
      <c r="AI158" s="40"/>
    </row>
    <row r="159" spans="1:38" s="21" customFormat="1" ht="30" customHeight="1">
      <c r="A159" s="83" t="s">
        <v>84</v>
      </c>
      <c r="B159" s="84"/>
      <c r="C159" s="84"/>
      <c r="D159" s="84"/>
      <c r="E159" s="84"/>
      <c r="F159" s="84"/>
      <c r="G159" s="84"/>
      <c r="H159" s="85"/>
      <c r="I159" s="89">
        <v>19.8</v>
      </c>
      <c r="J159" s="89"/>
      <c r="K159" s="89"/>
      <c r="L159" s="89"/>
      <c r="M159" s="89"/>
      <c r="N159" s="89"/>
      <c r="O159" s="90">
        <v>0.0452</v>
      </c>
      <c r="P159" s="91"/>
      <c r="Q159" s="91"/>
      <c r="R159" s="91"/>
      <c r="S159" s="92"/>
      <c r="T159" s="93">
        <f>+T157</f>
        <v>6352.75</v>
      </c>
      <c r="U159" s="93"/>
      <c r="V159" s="93"/>
      <c r="W159" s="93"/>
      <c r="X159" s="93"/>
      <c r="Y159" s="93"/>
      <c r="Z159" s="94">
        <f>ROUND(I159*O159*T159,2)</f>
        <v>5685.46</v>
      </c>
      <c r="AA159" s="94"/>
      <c r="AB159" s="94"/>
      <c r="AC159" s="94"/>
      <c r="AD159" s="94"/>
      <c r="AE159" s="94"/>
      <c r="AF159" s="61"/>
      <c r="AG159" s="39">
        <f>O159*T159</f>
        <v>287.1443</v>
      </c>
      <c r="AH159"/>
      <c r="AI159" s="40"/>
      <c r="AJ159" s="41">
        <v>54.52</v>
      </c>
      <c r="AL159" s="62">
        <f>AG159/AJ159</f>
        <v>5.266769992663242</v>
      </c>
    </row>
    <row r="160" spans="1:35" s="21" customFormat="1" ht="24" customHeight="1">
      <c r="A160" s="86"/>
      <c r="B160" s="87"/>
      <c r="C160" s="87"/>
      <c r="D160" s="87"/>
      <c r="E160" s="87"/>
      <c r="F160" s="87"/>
      <c r="G160" s="87"/>
      <c r="H160" s="88"/>
      <c r="I160" s="95" t="str">
        <f>CONCATENATE(I159," ",I$155," х ",O159," ",O$155," х ",T159," ",T$155," = ",Z159," ",Z$155)</f>
        <v>19,8 кв.м х 0,0452 Гкал/кв.м х 6352,75 руб./Гкал = 5685,46 руб.</v>
      </c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75"/>
      <c r="AG160" s="42"/>
      <c r="AH160"/>
      <c r="AI160" s="40"/>
    </row>
    <row r="161" spans="1:38" s="21" customFormat="1" ht="31.5" customHeight="1">
      <c r="A161" s="83" t="s">
        <v>50</v>
      </c>
      <c r="B161" s="84"/>
      <c r="C161" s="84"/>
      <c r="D161" s="84"/>
      <c r="E161" s="84"/>
      <c r="F161" s="84"/>
      <c r="G161" s="84"/>
      <c r="H161" s="85"/>
      <c r="I161" s="89">
        <v>19.8</v>
      </c>
      <c r="J161" s="89"/>
      <c r="K161" s="89"/>
      <c r="L161" s="89"/>
      <c r="M161" s="89"/>
      <c r="N161" s="89"/>
      <c r="O161" s="90">
        <v>0.0451</v>
      </c>
      <c r="P161" s="91"/>
      <c r="Q161" s="91"/>
      <c r="R161" s="91"/>
      <c r="S161" s="92"/>
      <c r="T161" s="93">
        <f>+T157</f>
        <v>6352.75</v>
      </c>
      <c r="U161" s="93"/>
      <c r="V161" s="93"/>
      <c r="W161" s="93"/>
      <c r="X161" s="93"/>
      <c r="Y161" s="93"/>
      <c r="Z161" s="94">
        <f>ROUND(I161*O161*T161,2)</f>
        <v>5672.88</v>
      </c>
      <c r="AA161" s="94"/>
      <c r="AB161" s="94"/>
      <c r="AC161" s="94"/>
      <c r="AD161" s="94"/>
      <c r="AE161" s="94"/>
      <c r="AF161" s="61"/>
      <c r="AG161" s="39">
        <f>O161*T161</f>
        <v>286.509025</v>
      </c>
      <c r="AH161"/>
      <c r="AI161" s="40"/>
      <c r="AJ161" s="41">
        <v>54.52</v>
      </c>
      <c r="AL161" s="62">
        <f>AG161/AJ161</f>
        <v>5.255117846661776</v>
      </c>
    </row>
    <row r="162" spans="1:35" s="21" customFormat="1" ht="21" customHeight="1">
      <c r="A162" s="86"/>
      <c r="B162" s="87"/>
      <c r="C162" s="87"/>
      <c r="D162" s="87"/>
      <c r="E162" s="87"/>
      <c r="F162" s="87"/>
      <c r="G162" s="87"/>
      <c r="H162" s="88"/>
      <c r="I162" s="95" t="str">
        <f>CONCATENATE(I161," ",I$155," х ",O161," ",O$155," х ",T161," ",T$155," = ",Z161," ",Z$155)</f>
        <v>19,8 кв.м х 0,0451 Гкал/кв.м х 6352,75 руб./Гкал = 5672,88 руб.</v>
      </c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75"/>
      <c r="AG162" s="42"/>
      <c r="AH162"/>
      <c r="AI162" s="40"/>
    </row>
    <row r="163" spans="1:38" s="21" customFormat="1" ht="37.5" customHeight="1">
      <c r="A163" s="83" t="s">
        <v>51</v>
      </c>
      <c r="B163" s="84"/>
      <c r="C163" s="84"/>
      <c r="D163" s="84"/>
      <c r="E163" s="84"/>
      <c r="F163" s="84"/>
      <c r="G163" s="84"/>
      <c r="H163" s="85"/>
      <c r="I163" s="89">
        <v>19.8</v>
      </c>
      <c r="J163" s="89"/>
      <c r="K163" s="89"/>
      <c r="L163" s="89"/>
      <c r="M163" s="89"/>
      <c r="N163" s="89"/>
      <c r="O163" s="90">
        <v>0.0444</v>
      </c>
      <c r="P163" s="91"/>
      <c r="Q163" s="91"/>
      <c r="R163" s="91"/>
      <c r="S163" s="92"/>
      <c r="T163" s="93">
        <f>+T157</f>
        <v>6352.75</v>
      </c>
      <c r="U163" s="93"/>
      <c r="V163" s="93"/>
      <c r="W163" s="93"/>
      <c r="X163" s="93"/>
      <c r="Y163" s="93"/>
      <c r="Z163" s="94">
        <f>ROUND(I163*O163*T163,2)</f>
        <v>5584.83</v>
      </c>
      <c r="AA163" s="94"/>
      <c r="AB163" s="94"/>
      <c r="AC163" s="94"/>
      <c r="AD163" s="94"/>
      <c r="AE163" s="94"/>
      <c r="AF163" s="61"/>
      <c r="AG163" s="39">
        <f>O163*T163</f>
        <v>282.0621</v>
      </c>
      <c r="AH163"/>
      <c r="AI163" s="40"/>
      <c r="AJ163" s="41">
        <v>54.52</v>
      </c>
      <c r="AL163" s="62">
        <f>AG163/AJ163</f>
        <v>5.1735528246515035</v>
      </c>
    </row>
    <row r="164" spans="1:35" s="21" customFormat="1" ht="27.75" customHeight="1">
      <c r="A164" s="86"/>
      <c r="B164" s="87"/>
      <c r="C164" s="87"/>
      <c r="D164" s="87"/>
      <c r="E164" s="87"/>
      <c r="F164" s="87"/>
      <c r="G164" s="87"/>
      <c r="H164" s="88"/>
      <c r="I164" s="95" t="str">
        <f>CONCATENATE(I163," ",I$155," х ",O163," ",O$155," х ",T163," ",T$155," = ",Z163," ",Z$155)</f>
        <v>19,8 кв.м х 0,0444 Гкал/кв.м х 6352,75 руб./Гкал = 5584,83 руб.</v>
      </c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75"/>
      <c r="AG164" s="42"/>
      <c r="AH164"/>
      <c r="AI164" s="40"/>
    </row>
    <row r="165" spans="1:38" s="21" customFormat="1" ht="27" customHeight="1">
      <c r="A165" s="83" t="s">
        <v>85</v>
      </c>
      <c r="B165" s="84"/>
      <c r="C165" s="84"/>
      <c r="D165" s="84"/>
      <c r="E165" s="84"/>
      <c r="F165" s="84"/>
      <c r="G165" s="84"/>
      <c r="H165" s="85"/>
      <c r="I165" s="89">
        <v>19.8</v>
      </c>
      <c r="J165" s="89"/>
      <c r="K165" s="89"/>
      <c r="L165" s="89"/>
      <c r="M165" s="89"/>
      <c r="N165" s="89"/>
      <c r="O165" s="90">
        <v>0.0284</v>
      </c>
      <c r="P165" s="91"/>
      <c r="Q165" s="91"/>
      <c r="R165" s="91"/>
      <c r="S165" s="92"/>
      <c r="T165" s="93">
        <f>+T157</f>
        <v>6352.75</v>
      </c>
      <c r="U165" s="93"/>
      <c r="V165" s="93"/>
      <c r="W165" s="93"/>
      <c r="X165" s="93"/>
      <c r="Y165" s="93"/>
      <c r="Z165" s="94">
        <f>ROUND(I165*O165*T165,2)</f>
        <v>3572.28</v>
      </c>
      <c r="AA165" s="94"/>
      <c r="AB165" s="94"/>
      <c r="AC165" s="94"/>
      <c r="AD165" s="94"/>
      <c r="AE165" s="94"/>
      <c r="AF165" s="61"/>
      <c r="AG165" s="39">
        <f>O165*T165</f>
        <v>180.4181</v>
      </c>
      <c r="AH165"/>
      <c r="AI165" s="40"/>
      <c r="AJ165" s="41">
        <v>54.52</v>
      </c>
      <c r="AL165" s="62">
        <f>AG165/AJ165</f>
        <v>3.309209464416728</v>
      </c>
    </row>
    <row r="166" spans="1:35" s="21" customFormat="1" ht="24.75" customHeight="1">
      <c r="A166" s="86"/>
      <c r="B166" s="87"/>
      <c r="C166" s="87"/>
      <c r="D166" s="87"/>
      <c r="E166" s="87"/>
      <c r="F166" s="87"/>
      <c r="G166" s="87"/>
      <c r="H166" s="88"/>
      <c r="I166" s="95" t="str">
        <f>CONCATENATE(I165," ",I$155," х ",O165," ",O$155," х ",T165," ",T$155," = ",Z165," ",Z$155)</f>
        <v>19,8 кв.м х 0,0284 Гкал/кв.м х 6352,75 руб./Гкал = 3572,28 руб.</v>
      </c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75"/>
      <c r="AG166" s="42"/>
      <c r="AH166"/>
      <c r="AI166" s="40"/>
    </row>
    <row r="167" spans="1:38" s="21" customFormat="1" ht="23.25" customHeight="1">
      <c r="A167" s="83" t="s">
        <v>86</v>
      </c>
      <c r="B167" s="84"/>
      <c r="C167" s="84"/>
      <c r="D167" s="84"/>
      <c r="E167" s="84"/>
      <c r="F167" s="84"/>
      <c r="G167" s="84"/>
      <c r="H167" s="85"/>
      <c r="I167" s="89">
        <v>19.8</v>
      </c>
      <c r="J167" s="89"/>
      <c r="K167" s="89"/>
      <c r="L167" s="89"/>
      <c r="M167" s="89"/>
      <c r="N167" s="89"/>
      <c r="O167" s="90">
        <v>0.0287</v>
      </c>
      <c r="P167" s="91"/>
      <c r="Q167" s="91"/>
      <c r="R167" s="91"/>
      <c r="S167" s="92"/>
      <c r="T167" s="93">
        <f>+T157</f>
        <v>6352.75</v>
      </c>
      <c r="U167" s="93"/>
      <c r="V167" s="93"/>
      <c r="W167" s="93"/>
      <c r="X167" s="93"/>
      <c r="Y167" s="93"/>
      <c r="Z167" s="94">
        <f>ROUND(I167*O167*T167,2)</f>
        <v>3610.01</v>
      </c>
      <c r="AA167" s="94"/>
      <c r="AB167" s="94"/>
      <c r="AC167" s="94"/>
      <c r="AD167" s="94"/>
      <c r="AE167" s="94"/>
      <c r="AF167" s="61"/>
      <c r="AG167" s="39">
        <f>O167*T167</f>
        <v>182.323925</v>
      </c>
      <c r="AH167"/>
      <c r="AI167" s="40"/>
      <c r="AJ167" s="41">
        <v>54.52</v>
      </c>
      <c r="AL167" s="62">
        <f>AG167/AJ167</f>
        <v>3.3441659024211297</v>
      </c>
    </row>
    <row r="168" spans="1:35" s="21" customFormat="1" ht="24" customHeight="1">
      <c r="A168" s="86"/>
      <c r="B168" s="87"/>
      <c r="C168" s="87"/>
      <c r="D168" s="87"/>
      <c r="E168" s="87"/>
      <c r="F168" s="87"/>
      <c r="G168" s="87"/>
      <c r="H168" s="88"/>
      <c r="I168" s="95" t="str">
        <f>CONCATENATE(I167," ",I$155," х ",O167," ",O$155," х ",T167," ",T$155," = ",Z167," ",Z$155)</f>
        <v>19,8 кв.м х 0,0287 Гкал/кв.м х 6352,75 руб./Гкал = 3610,01 руб.</v>
      </c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75"/>
      <c r="AG168" s="42"/>
      <c r="AH168"/>
      <c r="AI168" s="40"/>
    </row>
    <row r="169" spans="1:38" s="21" customFormat="1" ht="30.75" customHeight="1" hidden="1">
      <c r="A169" s="83" t="s">
        <v>54</v>
      </c>
      <c r="B169" s="84"/>
      <c r="C169" s="84"/>
      <c r="D169" s="84"/>
      <c r="E169" s="84"/>
      <c r="F169" s="84"/>
      <c r="G169" s="84"/>
      <c r="H169" s="85"/>
      <c r="I169" s="89">
        <v>19.8</v>
      </c>
      <c r="J169" s="89"/>
      <c r="K169" s="89"/>
      <c r="L169" s="89"/>
      <c r="M169" s="89"/>
      <c r="N169" s="89"/>
      <c r="O169" s="90">
        <v>0.0243</v>
      </c>
      <c r="P169" s="91"/>
      <c r="Q169" s="91"/>
      <c r="R169" s="91"/>
      <c r="S169" s="92"/>
      <c r="T169" s="93">
        <f>+T161</f>
        <v>6352.75</v>
      </c>
      <c r="U169" s="93"/>
      <c r="V169" s="93"/>
      <c r="W169" s="93"/>
      <c r="X169" s="93"/>
      <c r="Y169" s="93"/>
      <c r="Z169" s="94">
        <f>I169*O169*T169</f>
        <v>3056.562135</v>
      </c>
      <c r="AA169" s="94"/>
      <c r="AB169" s="94"/>
      <c r="AC169" s="94"/>
      <c r="AD169" s="94"/>
      <c r="AE169" s="94"/>
      <c r="AF169" s="61"/>
      <c r="AG169" s="39">
        <f>O169*T169</f>
        <v>154.371825</v>
      </c>
      <c r="AH169"/>
      <c r="AI169" s="40"/>
      <c r="AJ169" s="41">
        <v>54.52</v>
      </c>
      <c r="AL169" s="62">
        <f>AG169/AJ169</f>
        <v>2.8314714783565664</v>
      </c>
    </row>
    <row r="170" spans="1:35" s="21" customFormat="1" ht="30.75" customHeight="1" hidden="1">
      <c r="A170" s="86"/>
      <c r="B170" s="87"/>
      <c r="C170" s="87"/>
      <c r="D170" s="87"/>
      <c r="E170" s="87"/>
      <c r="F170" s="87"/>
      <c r="G170" s="87"/>
      <c r="H170" s="88"/>
      <c r="I170" s="95" t="str">
        <f>CONCATENATE(I169," ",I$155," х ",O169," ",O$155," х ",T169," ",T$155," = ",Z169," ",Z$155)</f>
        <v>19,8 кв.м х 0,0243 Гкал/кв.м х 6352,75 руб./Гкал = 3056,562135 руб.</v>
      </c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75"/>
      <c r="AG170" s="42"/>
      <c r="AH170"/>
      <c r="AI170" s="40"/>
    </row>
    <row r="171" spans="1:38" s="21" customFormat="1" ht="30.75" customHeight="1" hidden="1">
      <c r="A171" s="83" t="s">
        <v>55</v>
      </c>
      <c r="B171" s="84"/>
      <c r="C171" s="84"/>
      <c r="D171" s="84"/>
      <c r="E171" s="84"/>
      <c r="F171" s="84"/>
      <c r="G171" s="84"/>
      <c r="H171" s="85"/>
      <c r="I171" s="89">
        <v>19.8</v>
      </c>
      <c r="J171" s="89"/>
      <c r="K171" s="89"/>
      <c r="L171" s="89"/>
      <c r="M171" s="89"/>
      <c r="N171" s="89"/>
      <c r="O171" s="90">
        <v>0.0247</v>
      </c>
      <c r="P171" s="91"/>
      <c r="Q171" s="91"/>
      <c r="R171" s="91"/>
      <c r="S171" s="92"/>
      <c r="T171" s="93">
        <f>+T161</f>
        <v>6352.75</v>
      </c>
      <c r="U171" s="93"/>
      <c r="V171" s="93"/>
      <c r="W171" s="93"/>
      <c r="X171" s="93"/>
      <c r="Y171" s="93"/>
      <c r="Z171" s="94">
        <f>I171*O171*T171</f>
        <v>3106.875915</v>
      </c>
      <c r="AA171" s="94"/>
      <c r="AB171" s="94"/>
      <c r="AC171" s="94"/>
      <c r="AD171" s="94"/>
      <c r="AE171" s="94"/>
      <c r="AF171" s="61"/>
      <c r="AG171" s="39">
        <f>O171*T171</f>
        <v>156.912925</v>
      </c>
      <c r="AH171"/>
      <c r="AI171" s="40"/>
      <c r="AJ171" s="41">
        <v>54.52</v>
      </c>
      <c r="AL171" s="62">
        <f>AG171/AJ171</f>
        <v>2.878080062362436</v>
      </c>
    </row>
    <row r="172" spans="1:35" s="21" customFormat="1" ht="30.75" customHeight="1" hidden="1">
      <c r="A172" s="86"/>
      <c r="B172" s="87"/>
      <c r="C172" s="87"/>
      <c r="D172" s="87"/>
      <c r="E172" s="87"/>
      <c r="F172" s="87"/>
      <c r="G172" s="87"/>
      <c r="H172" s="88"/>
      <c r="I172" s="95" t="str">
        <f>CONCATENATE(I171," ",I$155," х ",O171," ",O$155," х ",T171," ",T$155," = ",Z171," ",Z$155)</f>
        <v>19,8 кв.м х 0,0247 Гкал/кв.м х 6352,75 руб./Гкал = 3106,875915 руб.</v>
      </c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75"/>
      <c r="AG172" s="42"/>
      <c r="AH172"/>
      <c r="AI172" s="40"/>
    </row>
    <row r="173" spans="1:38" s="21" customFormat="1" ht="23.25" customHeight="1">
      <c r="A173" s="83" t="s">
        <v>56</v>
      </c>
      <c r="B173" s="84"/>
      <c r="C173" s="84"/>
      <c r="D173" s="84"/>
      <c r="E173" s="84"/>
      <c r="F173" s="84"/>
      <c r="G173" s="84"/>
      <c r="H173" s="85"/>
      <c r="I173" s="89">
        <v>19.8</v>
      </c>
      <c r="J173" s="89"/>
      <c r="K173" s="89"/>
      <c r="L173" s="89"/>
      <c r="M173" s="89"/>
      <c r="N173" s="89"/>
      <c r="O173" s="90">
        <v>0.0192</v>
      </c>
      <c r="P173" s="91"/>
      <c r="Q173" s="91"/>
      <c r="R173" s="91"/>
      <c r="S173" s="92"/>
      <c r="T173" s="93">
        <f>+T157</f>
        <v>6352.75</v>
      </c>
      <c r="U173" s="93"/>
      <c r="V173" s="93"/>
      <c r="W173" s="93"/>
      <c r="X173" s="93"/>
      <c r="Y173" s="93"/>
      <c r="Z173" s="94">
        <f>ROUND(I173*O173*T173,2)</f>
        <v>2415.06</v>
      </c>
      <c r="AA173" s="94"/>
      <c r="AB173" s="94"/>
      <c r="AC173" s="94"/>
      <c r="AD173" s="94"/>
      <c r="AE173" s="94"/>
      <c r="AF173" s="61"/>
      <c r="AG173" s="39">
        <f>O173*T173</f>
        <v>121.97279999999999</v>
      </c>
      <c r="AH173"/>
      <c r="AI173" s="40"/>
      <c r="AJ173" s="41">
        <v>54.52</v>
      </c>
      <c r="AL173" s="62">
        <f>AG173/AJ173</f>
        <v>2.237212032281731</v>
      </c>
    </row>
    <row r="174" spans="1:35" s="21" customFormat="1" ht="37.5" customHeight="1">
      <c r="A174" s="86"/>
      <c r="B174" s="87"/>
      <c r="C174" s="87"/>
      <c r="D174" s="87"/>
      <c r="E174" s="87"/>
      <c r="F174" s="87"/>
      <c r="G174" s="87"/>
      <c r="H174" s="88"/>
      <c r="I174" s="95" t="str">
        <f>CONCATENATE(I173," ",I167," х ",O173," ",O167," х ",T173," ",T167," = ",Z173," ",Z167)</f>
        <v>19,8 19,8 х 0,0192 0,0287 х 6352,75 6352,75 = 2415,06 3610,01</v>
      </c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75"/>
      <c r="AG174" s="42"/>
      <c r="AH174"/>
      <c r="AI174" s="40"/>
    </row>
    <row r="175" spans="1:38" s="21" customFormat="1" ht="23.25" customHeight="1">
      <c r="A175" s="83" t="s">
        <v>87</v>
      </c>
      <c r="B175" s="84"/>
      <c r="C175" s="84"/>
      <c r="D175" s="84"/>
      <c r="E175" s="84"/>
      <c r="F175" s="84"/>
      <c r="G175" s="84"/>
      <c r="H175" s="85"/>
      <c r="I175" s="89">
        <v>19.8</v>
      </c>
      <c r="J175" s="89"/>
      <c r="K175" s="89"/>
      <c r="L175" s="89"/>
      <c r="M175" s="89"/>
      <c r="N175" s="89"/>
      <c r="O175" s="90">
        <v>0.0176</v>
      </c>
      <c r="P175" s="91"/>
      <c r="Q175" s="91"/>
      <c r="R175" s="91"/>
      <c r="S175" s="92"/>
      <c r="T175" s="93">
        <f>+T157</f>
        <v>6352.75</v>
      </c>
      <c r="U175" s="93"/>
      <c r="V175" s="93"/>
      <c r="W175" s="93"/>
      <c r="X175" s="93"/>
      <c r="Y175" s="93"/>
      <c r="Z175" s="94">
        <f>ROUND(I175*O175*T175,2)</f>
        <v>2213.81</v>
      </c>
      <c r="AA175" s="94"/>
      <c r="AB175" s="94"/>
      <c r="AC175" s="94"/>
      <c r="AD175" s="94"/>
      <c r="AE175" s="94"/>
      <c r="AF175" s="61"/>
      <c r="AG175" s="39">
        <f>O175*T175</f>
        <v>111.8084</v>
      </c>
      <c r="AH175"/>
      <c r="AI175" s="40"/>
      <c r="AJ175" s="41">
        <v>54.52</v>
      </c>
      <c r="AL175" s="62">
        <f>AG175/AJ175</f>
        <v>2.050777696258254</v>
      </c>
    </row>
    <row r="176" spans="1:35" s="21" customFormat="1" ht="27" customHeight="1">
      <c r="A176" s="86"/>
      <c r="B176" s="87"/>
      <c r="C176" s="87"/>
      <c r="D176" s="87"/>
      <c r="E176" s="87"/>
      <c r="F176" s="87"/>
      <c r="G176" s="87"/>
      <c r="H176" s="88"/>
      <c r="I176" s="95" t="str">
        <f>CONCATENATE(I175," ",I$155," х ",O175," ",O$155," х ",T175," ",T$155," = ",Z175," ",Z$155)</f>
        <v>19,8 кв.м х 0,0176 Гкал/кв.м х 6352,75 руб./Гкал = 2213,81 руб.</v>
      </c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75"/>
      <c r="AG176" s="42"/>
      <c r="AH176"/>
      <c r="AI176" s="40"/>
    </row>
    <row r="177" spans="1:38" s="21" customFormat="1" ht="23.25" customHeight="1">
      <c r="A177" s="83" t="s">
        <v>58</v>
      </c>
      <c r="B177" s="84"/>
      <c r="C177" s="84"/>
      <c r="D177" s="84"/>
      <c r="E177" s="84"/>
      <c r="F177" s="84"/>
      <c r="G177" s="84"/>
      <c r="H177" s="85"/>
      <c r="I177" s="89">
        <v>19.8</v>
      </c>
      <c r="J177" s="89"/>
      <c r="K177" s="89"/>
      <c r="L177" s="89"/>
      <c r="M177" s="89"/>
      <c r="N177" s="89"/>
      <c r="O177" s="90">
        <v>0.0164</v>
      </c>
      <c r="P177" s="91"/>
      <c r="Q177" s="91"/>
      <c r="R177" s="91"/>
      <c r="S177" s="92"/>
      <c r="T177" s="93">
        <f>+T157</f>
        <v>6352.75</v>
      </c>
      <c r="U177" s="93"/>
      <c r="V177" s="93"/>
      <c r="W177" s="93"/>
      <c r="X177" s="93"/>
      <c r="Y177" s="93"/>
      <c r="Z177" s="94">
        <f>ROUND(I177*O177*T177,2)</f>
        <v>2062.86</v>
      </c>
      <c r="AA177" s="94"/>
      <c r="AB177" s="94"/>
      <c r="AC177" s="94"/>
      <c r="AD177" s="94"/>
      <c r="AE177" s="94"/>
      <c r="AF177" s="61"/>
      <c r="AG177" s="39">
        <f>O177*T177</f>
        <v>104.1851</v>
      </c>
      <c r="AH177"/>
      <c r="AI177" s="40"/>
      <c r="AJ177" s="41">
        <v>54.52</v>
      </c>
      <c r="AL177" s="62">
        <f>AG177/AJ177</f>
        <v>1.9109519442406455</v>
      </c>
    </row>
    <row r="178" spans="1:35" s="21" customFormat="1" ht="36.75" customHeight="1">
      <c r="A178" s="86"/>
      <c r="B178" s="87"/>
      <c r="C178" s="87"/>
      <c r="D178" s="87"/>
      <c r="E178" s="87"/>
      <c r="F178" s="87"/>
      <c r="G178" s="87"/>
      <c r="H178" s="88"/>
      <c r="I178" s="95" t="str">
        <f>CONCATENATE(I177," ",I$155," х ",O177," ",O$155," х ",T177," ",T$155," = ",Z177," ",Z$155)</f>
        <v>19,8 кв.м х 0,0164 Гкал/кв.м х 6352,75 руб./Гкал = 2062,86 руб.</v>
      </c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75"/>
      <c r="AG178" s="42"/>
      <c r="AH178"/>
      <c r="AI178" s="40"/>
    </row>
    <row r="179" spans="1:38" s="21" customFormat="1" ht="23.25" customHeight="1">
      <c r="A179" s="83" t="s">
        <v>88</v>
      </c>
      <c r="B179" s="84"/>
      <c r="C179" s="84"/>
      <c r="D179" s="84"/>
      <c r="E179" s="84"/>
      <c r="F179" s="84"/>
      <c r="G179" s="84"/>
      <c r="H179" s="85"/>
      <c r="I179" s="89">
        <v>19.8</v>
      </c>
      <c r="J179" s="89"/>
      <c r="K179" s="89"/>
      <c r="L179" s="89"/>
      <c r="M179" s="89"/>
      <c r="N179" s="89"/>
      <c r="O179" s="90">
        <v>0.0179</v>
      </c>
      <c r="P179" s="91"/>
      <c r="Q179" s="91"/>
      <c r="R179" s="91"/>
      <c r="S179" s="92"/>
      <c r="T179" s="93">
        <f>+T157</f>
        <v>6352.75</v>
      </c>
      <c r="U179" s="93"/>
      <c r="V179" s="93"/>
      <c r="W179" s="93"/>
      <c r="X179" s="93"/>
      <c r="Y179" s="93"/>
      <c r="Z179" s="94">
        <f>ROUND(I179*O179*T179,2)</f>
        <v>2251.54</v>
      </c>
      <c r="AA179" s="94"/>
      <c r="AB179" s="94"/>
      <c r="AC179" s="94"/>
      <c r="AD179" s="94"/>
      <c r="AE179" s="94"/>
      <c r="AF179" s="61"/>
      <c r="AG179" s="39">
        <f>O179*T179</f>
        <v>113.714225</v>
      </c>
      <c r="AH179"/>
      <c r="AI179" s="40"/>
      <c r="AJ179" s="41">
        <v>54.52</v>
      </c>
      <c r="AL179" s="62">
        <f>AG179/AJ179</f>
        <v>2.0857341342626556</v>
      </c>
    </row>
    <row r="180" spans="1:35" s="21" customFormat="1" ht="24" customHeight="1">
      <c r="A180" s="86"/>
      <c r="B180" s="87"/>
      <c r="C180" s="87"/>
      <c r="D180" s="87"/>
      <c r="E180" s="87"/>
      <c r="F180" s="87"/>
      <c r="G180" s="87"/>
      <c r="H180" s="88"/>
      <c r="I180" s="95" t="str">
        <f>CONCATENATE(I179," ",I$155," х ",O179," ",O$155," х ",T179," ",T$155," = ",Z179," ",Z$155)</f>
        <v>19,8 кв.м х 0,0179 Гкал/кв.м х 6352,75 руб./Гкал = 2251,54 руб.</v>
      </c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75"/>
      <c r="AG180" s="42"/>
      <c r="AH180"/>
      <c r="AI180" s="40"/>
    </row>
    <row r="181" spans="1:38" s="21" customFormat="1" ht="23.25" customHeight="1">
      <c r="A181" s="83" t="s">
        <v>60</v>
      </c>
      <c r="B181" s="84"/>
      <c r="C181" s="84"/>
      <c r="D181" s="84"/>
      <c r="E181" s="84"/>
      <c r="F181" s="84"/>
      <c r="G181" s="84"/>
      <c r="H181" s="85"/>
      <c r="I181" s="89">
        <v>19.8</v>
      </c>
      <c r="J181" s="89"/>
      <c r="K181" s="89"/>
      <c r="L181" s="89"/>
      <c r="M181" s="89"/>
      <c r="N181" s="89"/>
      <c r="O181" s="90">
        <v>0.0154</v>
      </c>
      <c r="P181" s="91"/>
      <c r="Q181" s="91"/>
      <c r="R181" s="91"/>
      <c r="S181" s="92"/>
      <c r="T181" s="93">
        <f>+T157</f>
        <v>6352.75</v>
      </c>
      <c r="U181" s="93"/>
      <c r="V181" s="93"/>
      <c r="W181" s="93"/>
      <c r="X181" s="93"/>
      <c r="Y181" s="93"/>
      <c r="Z181" s="94">
        <f>ROUND(I181*O181*T181,2)</f>
        <v>1937.08</v>
      </c>
      <c r="AA181" s="94"/>
      <c r="AB181" s="94"/>
      <c r="AC181" s="94"/>
      <c r="AD181" s="94"/>
      <c r="AE181" s="94"/>
      <c r="AF181" s="61"/>
      <c r="AG181" s="39">
        <f>O181*T181</f>
        <v>97.83235</v>
      </c>
      <c r="AH181"/>
      <c r="AI181" s="40"/>
      <c r="AJ181" s="41">
        <v>54.52</v>
      </c>
      <c r="AL181" s="62">
        <f>AG181/AJ181</f>
        <v>1.7944304842259722</v>
      </c>
    </row>
    <row r="182" spans="1:35" s="21" customFormat="1" ht="20.25" customHeight="1">
      <c r="A182" s="86"/>
      <c r="B182" s="87"/>
      <c r="C182" s="87"/>
      <c r="D182" s="87"/>
      <c r="E182" s="87"/>
      <c r="F182" s="87"/>
      <c r="G182" s="87"/>
      <c r="H182" s="88"/>
      <c r="I182" s="95" t="str">
        <f>CONCATENATE(I181," ",I$155," х ",O181," ",O$155," х ",T181," ",T$155," = ",Z181," ",Z$155)</f>
        <v>19,8 кв.м х 0,0154 Гкал/кв.м х 6352,75 руб./Гкал = 1937,08 руб.</v>
      </c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75"/>
      <c r="AG182" s="42"/>
      <c r="AH182"/>
      <c r="AI182" s="40"/>
    </row>
    <row r="183" ht="3" customHeight="1">
      <c r="AJ183" s="13"/>
    </row>
    <row r="184" spans="1:36" ht="12.75">
      <c r="A184" s="8" t="s">
        <v>22</v>
      </c>
      <c r="AJ184" s="13"/>
    </row>
    <row r="185" spans="1:36" ht="25.5" customHeight="1">
      <c r="A185" s="9">
        <v>1</v>
      </c>
      <c r="B185" s="80" t="str">
        <f>CONCATENATE("Тариф на тепловую энергию в размере ",K17," руб./Гкал (с НДС) утвержден Приказом Министерства тарифной политики Красноярского края ",AH185," № ",AI185)</f>
        <v>Тариф на тепловую энергию в размере 6352,75 руб./Гкал (с НДС) утвержден Приказом Министерства тарифной политики Красноярского края от 29.11.2021 г. № 133-п</v>
      </c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10"/>
      <c r="AH185" s="29" t="str">
        <f>+'[6]Кап_2'!AH188</f>
        <v>от 29.11.2021 г.</v>
      </c>
      <c r="AI185" s="30" t="str">
        <f>+'[6]Кап_2'!AI188</f>
        <v>133-п</v>
      </c>
      <c r="AJ185" s="13"/>
    </row>
    <row r="186" spans="1:36" ht="25.5" customHeight="1">
      <c r="A186" s="9">
        <v>2</v>
      </c>
      <c r="B186" s="80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",AH186," № ",AI186)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29.11.2021 г. № 135-п</v>
      </c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10"/>
      <c r="AH186" s="29" t="str">
        <f>+'[6]Кап_2'!AH189</f>
        <v>от 29.11.2021 г.</v>
      </c>
      <c r="AI186" s="30" t="str">
        <f>+'[6]Кап_2'!AI189</f>
        <v>135-п</v>
      </c>
      <c r="AJ186" s="13"/>
    </row>
    <row r="187" spans="1:36" ht="15" customHeight="1" hidden="1">
      <c r="A187" s="9">
        <v>3</v>
      </c>
      <c r="B187" s="80" t="str">
        <f>CONCATENATE("Тариф на теплоноситель "," утвержден Приказом Министерства тарифной политики Красноярского края ",AH187," № ",AI187)</f>
        <v>Тариф на теплоноситель  утвержден Приказом Министерства тарифной политики Красноярского края 0 № 0</v>
      </c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10"/>
      <c r="AH187" s="29">
        <f>+'[6]Кап_2'!AH190</f>
        <v>0</v>
      </c>
      <c r="AI187" s="30">
        <f>+'[6]Кап_2'!AI190</f>
        <v>0</v>
      </c>
      <c r="AJ187" s="13"/>
    </row>
    <row r="188" spans="1:39" ht="37.5" customHeight="1">
      <c r="A188" s="9">
        <v>3</v>
      </c>
      <c r="B188" s="81" t="str">
        <f>+'[6]Шуш_1-2 эт'!B290:AE290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10"/>
      <c r="AL188" s="76"/>
      <c r="AM188" s="77"/>
    </row>
    <row r="189" spans="1:33" ht="26.25" customHeight="1">
      <c r="A189" s="9">
        <v>4</v>
      </c>
      <c r="B189" s="81" t="str">
        <f>+'[6]Шуш_1-2 эт'!B246:AE246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G189" s="14"/>
    </row>
    <row r="190" spans="1:31" ht="35.25" customHeight="1">
      <c r="A190" s="9">
        <v>5</v>
      </c>
      <c r="B190" s="81" t="str">
        <f>+'[6]Шуш_1-2 эт'!B247:AE247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</row>
    <row r="191" spans="1:36" s="22" customFormat="1" ht="24.75" customHeight="1">
      <c r="A191" s="28" t="str">
        <f>+'[6]Шуш_3 эт и выше'!A293</f>
        <v>Начальник ПЭО                                         С.А.Окунева</v>
      </c>
      <c r="AE191" s="23"/>
      <c r="AF191" s="23"/>
      <c r="AG191" s="24"/>
      <c r="AJ191" s="24"/>
    </row>
    <row r="192" spans="1:36" ht="12.75">
      <c r="A192" s="31" t="s">
        <v>44</v>
      </c>
      <c r="AJ192" s="13"/>
    </row>
    <row r="193" spans="1:36" ht="12.75">
      <c r="A193" s="32" t="s">
        <v>45</v>
      </c>
      <c r="AJ193" s="13"/>
    </row>
  </sheetData>
  <sheetProtection/>
  <mergeCells count="787">
    <mergeCell ref="T73:X73"/>
    <mergeCell ref="O85:S85"/>
    <mergeCell ref="K76:N76"/>
    <mergeCell ref="O76:S76"/>
    <mergeCell ref="C66:G67"/>
    <mergeCell ref="C72:H72"/>
    <mergeCell ref="I72:J72"/>
    <mergeCell ref="K72:N72"/>
    <mergeCell ref="O72:S72"/>
    <mergeCell ref="T72:X72"/>
    <mergeCell ref="A71:AE71"/>
    <mergeCell ref="A68:B69"/>
    <mergeCell ref="C68:G69"/>
    <mergeCell ref="I68:J68"/>
    <mergeCell ref="AJ66:AJ67"/>
    <mergeCell ref="AL66:AL67"/>
    <mergeCell ref="I67:J67"/>
    <mergeCell ref="K67:N67"/>
    <mergeCell ref="O67:S67"/>
    <mergeCell ref="T67:X67"/>
    <mergeCell ref="A63:AE63"/>
    <mergeCell ref="AF63:AG63"/>
    <mergeCell ref="A64:B64"/>
    <mergeCell ref="A65:B65"/>
    <mergeCell ref="A66:B67"/>
    <mergeCell ref="I66:J66"/>
    <mergeCell ref="K66:N66"/>
    <mergeCell ref="O66:S66"/>
    <mergeCell ref="T66:X66"/>
    <mergeCell ref="AG66:AG67"/>
    <mergeCell ref="AG60:AG61"/>
    <mergeCell ref="AJ60:AJ61"/>
    <mergeCell ref="AL60:AL61"/>
    <mergeCell ref="I61:J61"/>
    <mergeCell ref="K61:N61"/>
    <mergeCell ref="O61:S61"/>
    <mergeCell ref="T61:X61"/>
    <mergeCell ref="C49:H49"/>
    <mergeCell ref="I49:J49"/>
    <mergeCell ref="K49:N49"/>
    <mergeCell ref="O49:S49"/>
    <mergeCell ref="T49:X49"/>
    <mergeCell ref="A60:B61"/>
    <mergeCell ref="I60:J60"/>
    <mergeCell ref="K60:N60"/>
    <mergeCell ref="O60:S60"/>
    <mergeCell ref="T60:X60"/>
    <mergeCell ref="AJ42:AJ43"/>
    <mergeCell ref="AL42:AL43"/>
    <mergeCell ref="I43:J43"/>
    <mergeCell ref="K43:N43"/>
    <mergeCell ref="O43:S43"/>
    <mergeCell ref="T43:X43"/>
    <mergeCell ref="AF39:AG39"/>
    <mergeCell ref="A40:B40"/>
    <mergeCell ref="A41:B41"/>
    <mergeCell ref="A42:B43"/>
    <mergeCell ref="I42:J42"/>
    <mergeCell ref="K42:N42"/>
    <mergeCell ref="O42:S42"/>
    <mergeCell ref="T42:X42"/>
    <mergeCell ref="AG42:AG43"/>
    <mergeCell ref="A39:AE39"/>
    <mergeCell ref="AG36:AG37"/>
    <mergeCell ref="AJ36:AJ37"/>
    <mergeCell ref="AL36:AL37"/>
    <mergeCell ref="I37:J37"/>
    <mergeCell ref="K37:N37"/>
    <mergeCell ref="O37:S37"/>
    <mergeCell ref="T37:X37"/>
    <mergeCell ref="T25:X25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24:B24"/>
    <mergeCell ref="A25:B25"/>
    <mergeCell ref="C25:H25"/>
    <mergeCell ref="I25:J25"/>
    <mergeCell ref="K25:N25"/>
    <mergeCell ref="O25:S25"/>
    <mergeCell ref="A18:B19"/>
    <mergeCell ref="C18:G19"/>
    <mergeCell ref="I18:J18"/>
    <mergeCell ref="A21:AE21"/>
    <mergeCell ref="A23:AE23"/>
    <mergeCell ref="C24:H24"/>
    <mergeCell ref="I24:J24"/>
    <mergeCell ref="K24:N24"/>
    <mergeCell ref="O24:S24"/>
    <mergeCell ref="T24:X24"/>
    <mergeCell ref="T16:X16"/>
    <mergeCell ref="AG16:AG17"/>
    <mergeCell ref="AL16:AL17"/>
    <mergeCell ref="K16:N16"/>
    <mergeCell ref="T17:X17"/>
    <mergeCell ref="C16:G17"/>
    <mergeCell ref="I16:J16"/>
    <mergeCell ref="O16:S16"/>
    <mergeCell ref="A15:B15"/>
    <mergeCell ref="C15:H15"/>
    <mergeCell ref="I15:J15"/>
    <mergeCell ref="K15:N15"/>
    <mergeCell ref="O15:S15"/>
    <mergeCell ref="T15:X15"/>
    <mergeCell ref="A5:AE5"/>
    <mergeCell ref="A8:AE8"/>
    <mergeCell ref="A12:X12"/>
    <mergeCell ref="A14:B14"/>
    <mergeCell ref="C14:H14"/>
    <mergeCell ref="I14:J14"/>
    <mergeCell ref="K14:N14"/>
    <mergeCell ref="O14:S14"/>
    <mergeCell ref="T14:X14"/>
    <mergeCell ref="A10:AE10"/>
    <mergeCell ref="I77:J77"/>
    <mergeCell ref="K77:N77"/>
    <mergeCell ref="O77:S77"/>
    <mergeCell ref="T77:X77"/>
    <mergeCell ref="C65:H65"/>
    <mergeCell ref="I65:J65"/>
    <mergeCell ref="K65:N65"/>
    <mergeCell ref="O65:S65"/>
    <mergeCell ref="T65:X65"/>
    <mergeCell ref="T76:X76"/>
    <mergeCell ref="A76:B77"/>
    <mergeCell ref="C76:G77"/>
    <mergeCell ref="I76:J76"/>
    <mergeCell ref="T53:X53"/>
    <mergeCell ref="C64:H64"/>
    <mergeCell ref="I64:J64"/>
    <mergeCell ref="K64:N64"/>
    <mergeCell ref="O64:S64"/>
    <mergeCell ref="T64:X64"/>
    <mergeCell ref="I59:J59"/>
    <mergeCell ref="K59:N59"/>
    <mergeCell ref="O59:S59"/>
    <mergeCell ref="T59:X59"/>
    <mergeCell ref="C41:H41"/>
    <mergeCell ref="I41:J41"/>
    <mergeCell ref="K41:N41"/>
    <mergeCell ref="O41:S41"/>
    <mergeCell ref="T41:X41"/>
    <mergeCell ref="I52:J52"/>
    <mergeCell ref="K52:N52"/>
    <mergeCell ref="C48:H48"/>
    <mergeCell ref="C40:H40"/>
    <mergeCell ref="I40:J40"/>
    <mergeCell ref="K40:N40"/>
    <mergeCell ref="O40:S40"/>
    <mergeCell ref="T40:X40"/>
    <mergeCell ref="A47:AE47"/>
    <mergeCell ref="I48:J48"/>
    <mergeCell ref="K48:N48"/>
    <mergeCell ref="O48:S48"/>
    <mergeCell ref="I33:J33"/>
    <mergeCell ref="K33:N33"/>
    <mergeCell ref="O33:S33"/>
    <mergeCell ref="O52:S52"/>
    <mergeCell ref="T52:X52"/>
    <mergeCell ref="T48:X48"/>
    <mergeCell ref="T33:X33"/>
    <mergeCell ref="K29:N29"/>
    <mergeCell ref="O29:S29"/>
    <mergeCell ref="I28:J28"/>
    <mergeCell ref="K28:N28"/>
    <mergeCell ref="A97:B97"/>
    <mergeCell ref="C97:H97"/>
    <mergeCell ref="A92:B93"/>
    <mergeCell ref="C92:G93"/>
    <mergeCell ref="I92:J92"/>
    <mergeCell ref="K92:N92"/>
    <mergeCell ref="A6:AE6"/>
    <mergeCell ref="A7:AD7"/>
    <mergeCell ref="A9:AE9"/>
    <mergeCell ref="O89:S89"/>
    <mergeCell ref="I17:J17"/>
    <mergeCell ref="K17:N17"/>
    <mergeCell ref="O17:S17"/>
    <mergeCell ref="A16:B17"/>
    <mergeCell ref="K18:N18"/>
    <mergeCell ref="O18:S18"/>
    <mergeCell ref="A104:AE104"/>
    <mergeCell ref="O101:S101"/>
    <mergeCell ref="A100:B101"/>
    <mergeCell ref="C100:G101"/>
    <mergeCell ref="I100:J100"/>
    <mergeCell ref="K100:N100"/>
    <mergeCell ref="O100:S100"/>
    <mergeCell ref="T100:X100"/>
    <mergeCell ref="A110:B111"/>
    <mergeCell ref="C110:G111"/>
    <mergeCell ref="I110:J110"/>
    <mergeCell ref="O107:S107"/>
    <mergeCell ref="O106:S106"/>
    <mergeCell ref="A107:B107"/>
    <mergeCell ref="T18:X18"/>
    <mergeCell ref="AG18:AG19"/>
    <mergeCell ref="AL18:AL19"/>
    <mergeCell ref="I19:J19"/>
    <mergeCell ref="K19:N19"/>
    <mergeCell ref="O19:S19"/>
    <mergeCell ref="T19:X19"/>
    <mergeCell ref="A26:B27"/>
    <mergeCell ref="C26:G27"/>
    <mergeCell ref="I26:J26"/>
    <mergeCell ref="K26:N26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A28:B29"/>
    <mergeCell ref="C28:G29"/>
    <mergeCell ref="AG28:AG29"/>
    <mergeCell ref="AJ28:AJ29"/>
    <mergeCell ref="AL28:AL29"/>
    <mergeCell ref="A31:AE31"/>
    <mergeCell ref="T29:X29"/>
    <mergeCell ref="O28:S28"/>
    <mergeCell ref="T28:X28"/>
    <mergeCell ref="I29:J29"/>
    <mergeCell ref="A32:B32"/>
    <mergeCell ref="C32:H32"/>
    <mergeCell ref="I32:J32"/>
    <mergeCell ref="K32:N32"/>
    <mergeCell ref="O32:S32"/>
    <mergeCell ref="T32:X32"/>
    <mergeCell ref="A34:B35"/>
    <mergeCell ref="C34:G35"/>
    <mergeCell ref="AG34:AG35"/>
    <mergeCell ref="AJ34:AJ35"/>
    <mergeCell ref="T34:X34"/>
    <mergeCell ref="A33:B33"/>
    <mergeCell ref="C33:H33"/>
    <mergeCell ref="I34:J34"/>
    <mergeCell ref="K34:N34"/>
    <mergeCell ref="O34:S34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C52:G53"/>
    <mergeCell ref="AG52:AG53"/>
    <mergeCell ref="AJ52:AJ53"/>
    <mergeCell ref="AL52:AL53"/>
    <mergeCell ref="A55:AE55"/>
    <mergeCell ref="AF55:AG55"/>
    <mergeCell ref="I53:J53"/>
    <mergeCell ref="K53:N53"/>
    <mergeCell ref="O53:S53"/>
    <mergeCell ref="A52:B53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58:B59"/>
    <mergeCell ref="C58:G59"/>
    <mergeCell ref="AG58:AG59"/>
    <mergeCell ref="AJ58:AJ59"/>
    <mergeCell ref="AL58:AL59"/>
    <mergeCell ref="C60:G61"/>
    <mergeCell ref="I58:J58"/>
    <mergeCell ref="K58:N58"/>
    <mergeCell ref="O58:S58"/>
    <mergeCell ref="T58:X5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F71:AG71"/>
    <mergeCell ref="A72:B72"/>
    <mergeCell ref="A73:B73"/>
    <mergeCell ref="A74:B75"/>
    <mergeCell ref="C74:G75"/>
    <mergeCell ref="I74:J74"/>
    <mergeCell ref="K74:N74"/>
    <mergeCell ref="O74:S74"/>
    <mergeCell ref="C73:H73"/>
    <mergeCell ref="I73:J73"/>
    <mergeCell ref="K73:N73"/>
    <mergeCell ref="O73:S73"/>
    <mergeCell ref="T74:X74"/>
    <mergeCell ref="AG74:AG75"/>
    <mergeCell ref="AJ74:AJ75"/>
    <mergeCell ref="AL74:AL75"/>
    <mergeCell ref="I75:J75"/>
    <mergeCell ref="K75:N75"/>
    <mergeCell ref="O75:S75"/>
    <mergeCell ref="T75:X75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G84:AG85"/>
    <mergeCell ref="AG82:AG83"/>
    <mergeCell ref="AJ82:AJ83"/>
    <mergeCell ref="AL82:AL83"/>
    <mergeCell ref="O84:S84"/>
    <mergeCell ref="AJ84:AJ85"/>
    <mergeCell ref="AL84:AL85"/>
    <mergeCell ref="I85:J85"/>
    <mergeCell ref="K85:N85"/>
    <mergeCell ref="T85:X85"/>
    <mergeCell ref="A87:AE87"/>
    <mergeCell ref="AF87:AG87"/>
    <mergeCell ref="A84:B85"/>
    <mergeCell ref="C84:G85"/>
    <mergeCell ref="I84:J84"/>
    <mergeCell ref="K84:N84"/>
    <mergeCell ref="T84:X84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T91:X91"/>
    <mergeCell ref="O91:S91"/>
    <mergeCell ref="AG92:AG93"/>
    <mergeCell ref="AJ92:AJ93"/>
    <mergeCell ref="AL92:AL93"/>
    <mergeCell ref="I93:J93"/>
    <mergeCell ref="K93:N93"/>
    <mergeCell ref="T93:X93"/>
    <mergeCell ref="T92:X92"/>
    <mergeCell ref="O93:S93"/>
    <mergeCell ref="O92:S92"/>
    <mergeCell ref="AF95:AG95"/>
    <mergeCell ref="A96:B96"/>
    <mergeCell ref="C96:H96"/>
    <mergeCell ref="I96:J96"/>
    <mergeCell ref="K96:N96"/>
    <mergeCell ref="O96:S96"/>
    <mergeCell ref="T96:X96"/>
    <mergeCell ref="A95:AE95"/>
    <mergeCell ref="I97:J97"/>
    <mergeCell ref="K97:N97"/>
    <mergeCell ref="T97:X97"/>
    <mergeCell ref="A98:B99"/>
    <mergeCell ref="C98:G99"/>
    <mergeCell ref="I98:J98"/>
    <mergeCell ref="K98:N98"/>
    <mergeCell ref="O98:S98"/>
    <mergeCell ref="T98:X98"/>
    <mergeCell ref="O97:S97"/>
    <mergeCell ref="AG98:AG99"/>
    <mergeCell ref="AJ98:AJ99"/>
    <mergeCell ref="AL98:AL99"/>
    <mergeCell ref="I99:J99"/>
    <mergeCell ref="K99:N99"/>
    <mergeCell ref="T99:X99"/>
    <mergeCell ref="O99:S99"/>
    <mergeCell ref="AG100:AG101"/>
    <mergeCell ref="AJ100:AJ101"/>
    <mergeCell ref="AL100:AL101"/>
    <mergeCell ref="I101:J101"/>
    <mergeCell ref="K101:N101"/>
    <mergeCell ref="T101:X101"/>
    <mergeCell ref="A128:AE128"/>
    <mergeCell ref="O125:S125"/>
    <mergeCell ref="A125:B126"/>
    <mergeCell ref="C125:G126"/>
    <mergeCell ref="I125:J125"/>
    <mergeCell ref="K125:N125"/>
    <mergeCell ref="A132:B133"/>
    <mergeCell ref="C132:G133"/>
    <mergeCell ref="I132:J132"/>
    <mergeCell ref="K132:N132"/>
    <mergeCell ref="A129:AE129"/>
    <mergeCell ref="A130:B130"/>
    <mergeCell ref="C130:H130"/>
    <mergeCell ref="I130:J130"/>
    <mergeCell ref="A105:AE105"/>
    <mergeCell ref="A106:B106"/>
    <mergeCell ref="C106:H106"/>
    <mergeCell ref="I106:J106"/>
    <mergeCell ref="K106:N106"/>
    <mergeCell ref="T106:X106"/>
    <mergeCell ref="C107:H107"/>
    <mergeCell ref="I107:J107"/>
    <mergeCell ref="K107:N107"/>
    <mergeCell ref="T107:X107"/>
    <mergeCell ref="A108:B109"/>
    <mergeCell ref="C108:G109"/>
    <mergeCell ref="I108:J108"/>
    <mergeCell ref="K108:N108"/>
    <mergeCell ref="T108:X108"/>
    <mergeCell ref="O108:S108"/>
    <mergeCell ref="AG108:AG109"/>
    <mergeCell ref="AJ108:AJ109"/>
    <mergeCell ref="AL108:AL109"/>
    <mergeCell ref="I109:J109"/>
    <mergeCell ref="K109:N109"/>
    <mergeCell ref="T109:X109"/>
    <mergeCell ref="O109:S109"/>
    <mergeCell ref="K110:N110"/>
    <mergeCell ref="O110:S110"/>
    <mergeCell ref="T110:X110"/>
    <mergeCell ref="AG110:AG111"/>
    <mergeCell ref="AJ110:AJ111"/>
    <mergeCell ref="AL110:AL111"/>
    <mergeCell ref="O111:S111"/>
    <mergeCell ref="I111:J111"/>
    <mergeCell ref="K111:N111"/>
    <mergeCell ref="T111:X111"/>
    <mergeCell ref="A112:AE112"/>
    <mergeCell ref="AF112:AG112"/>
    <mergeCell ref="A113:B114"/>
    <mergeCell ref="C113:G114"/>
    <mergeCell ref="I113:J113"/>
    <mergeCell ref="K113:N113"/>
    <mergeCell ref="T113:X113"/>
    <mergeCell ref="AG113:AG114"/>
    <mergeCell ref="AJ113:AJ114"/>
    <mergeCell ref="AL113:AL114"/>
    <mergeCell ref="I114:J114"/>
    <mergeCell ref="K114:N114"/>
    <mergeCell ref="O114:S114"/>
    <mergeCell ref="T114:X114"/>
    <mergeCell ref="O113:S113"/>
    <mergeCell ref="A115:B116"/>
    <mergeCell ref="C115:G116"/>
    <mergeCell ref="I115:J115"/>
    <mergeCell ref="K115:N115"/>
    <mergeCell ref="T115:X115"/>
    <mergeCell ref="AG115:AG116"/>
    <mergeCell ref="O115:S115"/>
    <mergeCell ref="AJ115:AJ116"/>
    <mergeCell ref="AL115:AL116"/>
    <mergeCell ref="I116:J116"/>
    <mergeCell ref="K116:N116"/>
    <mergeCell ref="O116:S116"/>
    <mergeCell ref="T116:X116"/>
    <mergeCell ref="A117:AE117"/>
    <mergeCell ref="A118:B119"/>
    <mergeCell ref="C118:G119"/>
    <mergeCell ref="I118:J118"/>
    <mergeCell ref="K118:N118"/>
    <mergeCell ref="O118:S118"/>
    <mergeCell ref="T118:X118"/>
    <mergeCell ref="O119:S119"/>
    <mergeCell ref="AG118:AG119"/>
    <mergeCell ref="AJ118:AJ119"/>
    <mergeCell ref="AL118:AL119"/>
    <mergeCell ref="I119:J119"/>
    <mergeCell ref="K119:N119"/>
    <mergeCell ref="T119:X119"/>
    <mergeCell ref="A120:B121"/>
    <mergeCell ref="C120:G121"/>
    <mergeCell ref="I120:J120"/>
    <mergeCell ref="K120:N120"/>
    <mergeCell ref="O120:S120"/>
    <mergeCell ref="T120:X120"/>
    <mergeCell ref="O121:S121"/>
    <mergeCell ref="AG120:AG121"/>
    <mergeCell ref="AJ120:AJ121"/>
    <mergeCell ref="AL120:AL121"/>
    <mergeCell ref="I121:J121"/>
    <mergeCell ref="K121:N121"/>
    <mergeCell ref="T121:X121"/>
    <mergeCell ref="A122:AE122"/>
    <mergeCell ref="AF122:AG122"/>
    <mergeCell ref="A123:B124"/>
    <mergeCell ref="C123:G124"/>
    <mergeCell ref="I123:J123"/>
    <mergeCell ref="K123:N123"/>
    <mergeCell ref="T123:X123"/>
    <mergeCell ref="AG123:AG124"/>
    <mergeCell ref="O123:S123"/>
    <mergeCell ref="AJ123:AJ124"/>
    <mergeCell ref="AL123:AL124"/>
    <mergeCell ref="I124:J124"/>
    <mergeCell ref="K124:N124"/>
    <mergeCell ref="O124:S124"/>
    <mergeCell ref="T124:X124"/>
    <mergeCell ref="T125:X125"/>
    <mergeCell ref="AG125:AG126"/>
    <mergeCell ref="AJ125:AJ126"/>
    <mergeCell ref="AL125:AL126"/>
    <mergeCell ref="I126:J126"/>
    <mergeCell ref="K126:N126"/>
    <mergeCell ref="O126:S126"/>
    <mergeCell ref="T126:X126"/>
    <mergeCell ref="K130:N130"/>
    <mergeCell ref="O130:S130"/>
    <mergeCell ref="T130:X130"/>
    <mergeCell ref="A131:B131"/>
    <mergeCell ref="C131:H131"/>
    <mergeCell ref="I131:J131"/>
    <mergeCell ref="K131:N131"/>
    <mergeCell ref="T131:X131"/>
    <mergeCell ref="O131:S131"/>
    <mergeCell ref="O132:S132"/>
    <mergeCell ref="T132:X132"/>
    <mergeCell ref="AG132:AG133"/>
    <mergeCell ref="AJ132:AJ133"/>
    <mergeCell ref="AL132:AL133"/>
    <mergeCell ref="I133:J133"/>
    <mergeCell ref="K133:N133"/>
    <mergeCell ref="T133:X133"/>
    <mergeCell ref="O133:S133"/>
    <mergeCell ref="A134:B135"/>
    <mergeCell ref="C134:G135"/>
    <mergeCell ref="I134:J134"/>
    <mergeCell ref="K134:N134"/>
    <mergeCell ref="O134:S134"/>
    <mergeCell ref="T134:X134"/>
    <mergeCell ref="AG134:AG135"/>
    <mergeCell ref="AJ134:AJ135"/>
    <mergeCell ref="AL134:AL135"/>
    <mergeCell ref="I135:J135"/>
    <mergeCell ref="K135:N135"/>
    <mergeCell ref="O135:S135"/>
    <mergeCell ref="T135:X135"/>
    <mergeCell ref="A136:AE136"/>
    <mergeCell ref="AF136:AG136"/>
    <mergeCell ref="A137:B138"/>
    <mergeCell ref="C137:G138"/>
    <mergeCell ref="I137:J137"/>
    <mergeCell ref="K137:N137"/>
    <mergeCell ref="O137:S137"/>
    <mergeCell ref="T137:X137"/>
    <mergeCell ref="AG137:AG138"/>
    <mergeCell ref="AJ137:AJ138"/>
    <mergeCell ref="AL137:AL138"/>
    <mergeCell ref="I138:J138"/>
    <mergeCell ref="K138:N138"/>
    <mergeCell ref="O138:S138"/>
    <mergeCell ref="T138:X138"/>
    <mergeCell ref="A139:B140"/>
    <mergeCell ref="C139:G140"/>
    <mergeCell ref="I139:J139"/>
    <mergeCell ref="K139:N139"/>
    <mergeCell ref="O139:S139"/>
    <mergeCell ref="T139:X139"/>
    <mergeCell ref="AG139:AG140"/>
    <mergeCell ref="AJ139:AJ140"/>
    <mergeCell ref="AL139:AL140"/>
    <mergeCell ref="I140:J140"/>
    <mergeCell ref="K140:N140"/>
    <mergeCell ref="O140:S140"/>
    <mergeCell ref="T140:X140"/>
    <mergeCell ref="A141:AE141"/>
    <mergeCell ref="A142:B143"/>
    <mergeCell ref="C142:G143"/>
    <mergeCell ref="I142:J142"/>
    <mergeCell ref="K142:N142"/>
    <mergeCell ref="O142:S142"/>
    <mergeCell ref="T142:X142"/>
    <mergeCell ref="AG142:AG143"/>
    <mergeCell ref="AJ142:AJ143"/>
    <mergeCell ref="AL142:AL143"/>
    <mergeCell ref="I143:J143"/>
    <mergeCell ref="K143:N143"/>
    <mergeCell ref="O143:S143"/>
    <mergeCell ref="T143:X143"/>
    <mergeCell ref="A144:B145"/>
    <mergeCell ref="C144:G145"/>
    <mergeCell ref="I144:J144"/>
    <mergeCell ref="K144:N144"/>
    <mergeCell ref="O144:S144"/>
    <mergeCell ref="T144:X144"/>
    <mergeCell ref="AG144:AG145"/>
    <mergeCell ref="AJ144:AJ145"/>
    <mergeCell ref="AL144:AL145"/>
    <mergeCell ref="I145:J145"/>
    <mergeCell ref="K145:N145"/>
    <mergeCell ref="O145:S145"/>
    <mergeCell ref="T145:X145"/>
    <mergeCell ref="A146:AE146"/>
    <mergeCell ref="AF146:AG146"/>
    <mergeCell ref="A147:B148"/>
    <mergeCell ref="C147:G148"/>
    <mergeCell ref="I147:J147"/>
    <mergeCell ref="K147:N147"/>
    <mergeCell ref="O147:S147"/>
    <mergeCell ref="T147:X147"/>
    <mergeCell ref="AG147:AG148"/>
    <mergeCell ref="AJ147:AJ148"/>
    <mergeCell ref="AL147:AL148"/>
    <mergeCell ref="I148:J148"/>
    <mergeCell ref="K148:N148"/>
    <mergeCell ref="O148:S148"/>
    <mergeCell ref="T148:X148"/>
    <mergeCell ref="A149:B150"/>
    <mergeCell ref="C149:G150"/>
    <mergeCell ref="I149:J149"/>
    <mergeCell ref="K149:N149"/>
    <mergeCell ref="O149:S149"/>
    <mergeCell ref="T149:X149"/>
    <mergeCell ref="AG149:AG150"/>
    <mergeCell ref="AJ149:AJ150"/>
    <mergeCell ref="AL149:AL150"/>
    <mergeCell ref="I150:J150"/>
    <mergeCell ref="K150:N150"/>
    <mergeCell ref="O150:S150"/>
    <mergeCell ref="T150:X150"/>
    <mergeCell ref="A152:AE152"/>
    <mergeCell ref="A154:H155"/>
    <mergeCell ref="I154:N154"/>
    <mergeCell ref="O154:S154"/>
    <mergeCell ref="T154:Y154"/>
    <mergeCell ref="Z154:AE154"/>
    <mergeCell ref="I155:N155"/>
    <mergeCell ref="O155:S155"/>
    <mergeCell ref="T155:Y155"/>
    <mergeCell ref="Z155:AE155"/>
    <mergeCell ref="A156:H156"/>
    <mergeCell ref="I156:N156"/>
    <mergeCell ref="O156:S156"/>
    <mergeCell ref="T156:Y156"/>
    <mergeCell ref="Z156:AE156"/>
    <mergeCell ref="A157:H158"/>
    <mergeCell ref="I157:N157"/>
    <mergeCell ref="O157:S157"/>
    <mergeCell ref="T157:Y157"/>
    <mergeCell ref="Z157:AE157"/>
    <mergeCell ref="I158:AE158"/>
    <mergeCell ref="A159:H160"/>
    <mergeCell ref="I159:N159"/>
    <mergeCell ref="O159:S159"/>
    <mergeCell ref="T159:Y159"/>
    <mergeCell ref="Z159:AE159"/>
    <mergeCell ref="I160:AE160"/>
    <mergeCell ref="A161:H162"/>
    <mergeCell ref="I161:N161"/>
    <mergeCell ref="O161:S161"/>
    <mergeCell ref="T161:Y161"/>
    <mergeCell ref="Z161:AE161"/>
    <mergeCell ref="I162:AE162"/>
    <mergeCell ref="A163:H164"/>
    <mergeCell ref="I163:N163"/>
    <mergeCell ref="O163:S163"/>
    <mergeCell ref="T163:Y163"/>
    <mergeCell ref="Z163:AE163"/>
    <mergeCell ref="I164:AE164"/>
    <mergeCell ref="A165:H166"/>
    <mergeCell ref="I165:N165"/>
    <mergeCell ref="O165:S165"/>
    <mergeCell ref="T165:Y165"/>
    <mergeCell ref="Z165:AE165"/>
    <mergeCell ref="I166:AE166"/>
    <mergeCell ref="A167:H168"/>
    <mergeCell ref="I167:N167"/>
    <mergeCell ref="O167:S167"/>
    <mergeCell ref="T167:Y167"/>
    <mergeCell ref="Z167:AE167"/>
    <mergeCell ref="I168:AE168"/>
    <mergeCell ref="A169:H170"/>
    <mergeCell ref="I169:N169"/>
    <mergeCell ref="O169:S169"/>
    <mergeCell ref="T169:Y169"/>
    <mergeCell ref="Z169:AE169"/>
    <mergeCell ref="I170:AE170"/>
    <mergeCell ref="A171:H172"/>
    <mergeCell ref="I171:N171"/>
    <mergeCell ref="O171:S171"/>
    <mergeCell ref="T171:Y171"/>
    <mergeCell ref="Z171:AE171"/>
    <mergeCell ref="I172:AE172"/>
    <mergeCell ref="A173:H174"/>
    <mergeCell ref="I173:N173"/>
    <mergeCell ref="O173:S173"/>
    <mergeCell ref="T173:Y173"/>
    <mergeCell ref="Z173:AE173"/>
    <mergeCell ref="I174:AE174"/>
    <mergeCell ref="A175:H176"/>
    <mergeCell ref="I175:N175"/>
    <mergeCell ref="O175:S175"/>
    <mergeCell ref="T175:Y175"/>
    <mergeCell ref="Z175:AE175"/>
    <mergeCell ref="I176:AE176"/>
    <mergeCell ref="A177:H178"/>
    <mergeCell ref="I177:N177"/>
    <mergeCell ref="O177:S177"/>
    <mergeCell ref="T177:Y177"/>
    <mergeCell ref="Z177:AE177"/>
    <mergeCell ref="I178:AE178"/>
    <mergeCell ref="A179:H180"/>
    <mergeCell ref="I179:N179"/>
    <mergeCell ref="O179:S179"/>
    <mergeCell ref="T179:Y179"/>
    <mergeCell ref="Z179:AE179"/>
    <mergeCell ref="I180:AE180"/>
    <mergeCell ref="A181:H182"/>
    <mergeCell ref="I181:N181"/>
    <mergeCell ref="O181:S181"/>
    <mergeCell ref="T181:Y181"/>
    <mergeCell ref="Z181:AE181"/>
    <mergeCell ref="I182:AE182"/>
    <mergeCell ref="B185:AE185"/>
    <mergeCell ref="B186:AE186"/>
    <mergeCell ref="B187:AE187"/>
    <mergeCell ref="B188:AE188"/>
    <mergeCell ref="B189:AE189"/>
    <mergeCell ref="B190:AE190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99"/>
  <sheetViews>
    <sheetView tabSelected="1" zoomScalePageLayoutView="0" workbookViewId="0" topLeftCell="A143">
      <selection activeCell="B155" sqref="B155:AE155"/>
    </sheetView>
  </sheetViews>
  <sheetFormatPr defaultColWidth="3.50390625" defaultRowHeight="12.75"/>
  <cols>
    <col min="1" max="2" width="2.125" style="0" customWidth="1"/>
    <col min="3" max="6" width="3.125" style="0" customWidth="1"/>
    <col min="7" max="7" width="17.125" style="0" customWidth="1"/>
    <col min="8" max="8" width="18.50390625" style="0" customWidth="1"/>
    <col min="9" max="12" width="3.50390625" style="0" customWidth="1"/>
    <col min="13" max="13" width="2.125" style="0" customWidth="1"/>
    <col min="14" max="14" width="1.875" style="0" customWidth="1"/>
    <col min="15" max="16" width="3.50390625" style="0" customWidth="1"/>
    <col min="17" max="17" width="2.50390625" style="0" customWidth="1"/>
    <col min="18" max="18" width="2.125" style="0" customWidth="1"/>
    <col min="19" max="19" width="3.75390625" style="0" customWidth="1"/>
    <col min="20" max="20" width="3.50390625" style="0" customWidth="1"/>
    <col min="21" max="21" width="2.50390625" style="0" customWidth="1"/>
    <col min="22" max="22" width="2.00390625" style="0" customWidth="1"/>
    <col min="23" max="24" width="2.50390625" style="0" customWidth="1"/>
    <col min="25" max="25" width="13.375" style="0" customWidth="1"/>
    <col min="26" max="26" width="13.00390625" style="0" customWidth="1"/>
    <col min="27" max="27" width="7.50390625" style="0" customWidth="1"/>
    <col min="28" max="28" width="2.375" style="0" hidden="1" customWidth="1"/>
    <col min="29" max="29" width="0.37109375" style="0" hidden="1" customWidth="1"/>
    <col min="30" max="30" width="3.375" style="0" hidden="1" customWidth="1"/>
    <col min="31" max="31" width="0.5" style="0" customWidth="1"/>
    <col min="32" max="32" width="1.4921875" style="0" customWidth="1"/>
    <col min="33" max="33" width="13.50390625" style="13" bestFit="1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40" width="0" style="0" hidden="1" customWidth="1"/>
  </cols>
  <sheetData>
    <row r="1" spans="20:33" s="11" customFormat="1" ht="16.5">
      <c r="T1" s="11" t="s">
        <v>23</v>
      </c>
      <c r="AG1" s="12"/>
    </row>
    <row r="2" spans="20:34" s="11" customFormat="1" ht="16.5">
      <c r="T2" s="33" t="s">
        <v>65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G2" s="34"/>
      <c r="AH2"/>
    </row>
    <row r="3" spans="20:34" s="11" customFormat="1" ht="17.25" customHeight="1">
      <c r="T3" s="33" t="s">
        <v>66</v>
      </c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G3" s="34"/>
      <c r="AH3"/>
    </row>
    <row r="4" s="11" customFormat="1" ht="16.5">
      <c r="AG4" s="12"/>
    </row>
    <row r="5" spans="1:32" ht="21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"/>
    </row>
    <row r="6" spans="1:32" ht="21" customHeight="1">
      <c r="A6" s="162" t="s">
        <v>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"/>
    </row>
    <row r="7" spans="1:32" ht="21" customHeight="1">
      <c r="A7" s="162" t="s">
        <v>24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"/>
      <c r="AF7" s="1"/>
    </row>
    <row r="8" spans="1:33" ht="21" customHeight="1">
      <c r="A8" s="166" t="str">
        <f>+'[6]Шуш_3 эт и выше'!A8</f>
        <v>с 1 января 2022 г. по 30 июня 2022 г.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2"/>
      <c r="AG8" s="14"/>
    </row>
    <row r="9" spans="1:32" ht="21" customHeight="1">
      <c r="A9" s="163" t="s">
        <v>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3"/>
    </row>
    <row r="10" spans="1:33" s="5" customFormat="1" ht="18">
      <c r="A10" s="103" t="s">
        <v>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4"/>
      <c r="AG10" s="15"/>
    </row>
    <row r="12" spans="1:33" s="6" customFormat="1" ht="15">
      <c r="A12" s="167" t="s">
        <v>4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AG12" s="16"/>
    </row>
    <row r="14" spans="1:24" ht="54.75" customHeight="1">
      <c r="A14" s="141" t="s">
        <v>5</v>
      </c>
      <c r="B14" s="142"/>
      <c r="C14" s="143" t="s">
        <v>25</v>
      </c>
      <c r="D14" s="144"/>
      <c r="E14" s="144"/>
      <c r="F14" s="144"/>
      <c r="G14" s="144"/>
      <c r="H14" s="145"/>
      <c r="I14" s="133" t="s">
        <v>6</v>
      </c>
      <c r="J14" s="133"/>
      <c r="K14" s="133" t="s">
        <v>26</v>
      </c>
      <c r="L14" s="133"/>
      <c r="M14" s="133"/>
      <c r="N14" s="133"/>
      <c r="O14" s="133" t="s">
        <v>32</v>
      </c>
      <c r="P14" s="133"/>
      <c r="Q14" s="133"/>
      <c r="R14" s="133"/>
      <c r="S14" s="133"/>
      <c r="T14" s="133" t="s">
        <v>7</v>
      </c>
      <c r="U14" s="133"/>
      <c r="V14" s="133"/>
      <c r="W14" s="133"/>
      <c r="X14" s="133"/>
    </row>
    <row r="15" spans="1:38" s="17" customFormat="1" ht="12.75">
      <c r="A15" s="134">
        <v>1</v>
      </c>
      <c r="B15" s="135"/>
      <c r="C15" s="134">
        <v>2</v>
      </c>
      <c r="D15" s="136"/>
      <c r="E15" s="136"/>
      <c r="F15" s="136"/>
      <c r="G15" s="136"/>
      <c r="H15" s="135"/>
      <c r="I15" s="137">
        <v>3</v>
      </c>
      <c r="J15" s="137"/>
      <c r="K15" s="137">
        <v>4</v>
      </c>
      <c r="L15" s="137"/>
      <c r="M15" s="137"/>
      <c r="N15" s="137"/>
      <c r="O15" s="137">
        <v>5</v>
      </c>
      <c r="P15" s="137"/>
      <c r="Q15" s="137"/>
      <c r="R15" s="137"/>
      <c r="S15" s="137"/>
      <c r="T15" s="137">
        <v>6</v>
      </c>
      <c r="U15" s="137"/>
      <c r="V15" s="137"/>
      <c r="W15" s="137"/>
      <c r="X15" s="137"/>
      <c r="AG15" s="13" t="s">
        <v>27</v>
      </c>
      <c r="AJ15" s="14" t="s">
        <v>27</v>
      </c>
      <c r="AK15"/>
      <c r="AL15" s="14" t="s">
        <v>30</v>
      </c>
    </row>
    <row r="16" spans="1:38" ht="12.75" customHeight="1">
      <c r="A16" s="124" t="s">
        <v>8</v>
      </c>
      <c r="B16" s="85"/>
      <c r="C16" s="147" t="s">
        <v>74</v>
      </c>
      <c r="D16" s="148"/>
      <c r="E16" s="148"/>
      <c r="F16" s="148"/>
      <c r="G16" s="149"/>
      <c r="H16" s="63" t="s">
        <v>9</v>
      </c>
      <c r="I16" s="160" t="s">
        <v>10</v>
      </c>
      <c r="J16" s="160"/>
      <c r="K16" s="164">
        <f>+'[6]Син_2'!K16</f>
        <v>324.25</v>
      </c>
      <c r="L16" s="164"/>
      <c r="M16" s="164"/>
      <c r="N16" s="164"/>
      <c r="O16" s="165">
        <v>0</v>
      </c>
      <c r="P16" s="165"/>
      <c r="Q16" s="165"/>
      <c r="R16" s="165"/>
      <c r="S16" s="165"/>
      <c r="T16" s="122">
        <f>K16</f>
        <v>324.25</v>
      </c>
      <c r="U16" s="122"/>
      <c r="V16" s="122"/>
      <c r="W16" s="122"/>
      <c r="X16" s="122"/>
      <c r="AG16" s="158">
        <f>T16+T17</f>
        <v>760.04865</v>
      </c>
      <c r="AJ16" s="26">
        <v>439.94</v>
      </c>
      <c r="AL16" s="118">
        <f>AG16/AJ16</f>
        <v>1.7276188798472518</v>
      </c>
    </row>
    <row r="17" spans="1:38" ht="12.75">
      <c r="A17" s="86"/>
      <c r="B17" s="88"/>
      <c r="C17" s="150"/>
      <c r="D17" s="151"/>
      <c r="E17" s="151"/>
      <c r="F17" s="151"/>
      <c r="G17" s="152"/>
      <c r="H17" s="63" t="s">
        <v>11</v>
      </c>
      <c r="I17" s="160" t="s">
        <v>12</v>
      </c>
      <c r="J17" s="160"/>
      <c r="K17" s="164">
        <f>+'[6]Син_2'!K17</f>
        <v>6352.75</v>
      </c>
      <c r="L17" s="164"/>
      <c r="M17" s="164"/>
      <c r="N17" s="164"/>
      <c r="O17" s="161">
        <f>+'[6]Син_2'!O17</f>
        <v>0.0686</v>
      </c>
      <c r="P17" s="161"/>
      <c r="Q17" s="161"/>
      <c r="R17" s="161"/>
      <c r="S17" s="161"/>
      <c r="T17" s="122">
        <f>K17*O17</f>
        <v>435.79864999999995</v>
      </c>
      <c r="U17" s="122"/>
      <c r="V17" s="122"/>
      <c r="W17" s="122"/>
      <c r="X17" s="122"/>
      <c r="AG17" s="159"/>
      <c r="AJ17" s="27"/>
      <c r="AL17" s="119"/>
    </row>
    <row r="18" spans="1:38" ht="12.75">
      <c r="A18" s="124" t="s">
        <v>8</v>
      </c>
      <c r="B18" s="85"/>
      <c r="C18" s="147" t="s">
        <v>75</v>
      </c>
      <c r="D18" s="148"/>
      <c r="E18" s="148"/>
      <c r="F18" s="148"/>
      <c r="G18" s="149"/>
      <c r="H18" s="63" t="s">
        <v>9</v>
      </c>
      <c r="I18" s="160" t="s">
        <v>10</v>
      </c>
      <c r="J18" s="160"/>
      <c r="K18" s="164">
        <f>+'[6]Син_2'!K18</f>
        <v>324.25</v>
      </c>
      <c r="L18" s="164"/>
      <c r="M18" s="164"/>
      <c r="N18" s="164"/>
      <c r="O18" s="165">
        <v>0</v>
      </c>
      <c r="P18" s="165"/>
      <c r="Q18" s="165"/>
      <c r="R18" s="165"/>
      <c r="S18" s="165"/>
      <c r="T18" s="122">
        <f>K18</f>
        <v>324.25</v>
      </c>
      <c r="U18" s="122"/>
      <c r="V18" s="122"/>
      <c r="W18" s="122"/>
      <c r="X18" s="122"/>
      <c r="AG18" s="158">
        <f>T18+T19</f>
        <v>727.649625</v>
      </c>
      <c r="AJ18" s="26">
        <v>439.94</v>
      </c>
      <c r="AL18" s="118">
        <f>AG18/AJ18</f>
        <v>1.6539746897304177</v>
      </c>
    </row>
    <row r="19" spans="1:38" ht="12.75">
      <c r="A19" s="86"/>
      <c r="B19" s="88"/>
      <c r="C19" s="150"/>
      <c r="D19" s="151"/>
      <c r="E19" s="151"/>
      <c r="F19" s="151"/>
      <c r="G19" s="152"/>
      <c r="H19" s="63" t="s">
        <v>11</v>
      </c>
      <c r="I19" s="160" t="s">
        <v>12</v>
      </c>
      <c r="J19" s="160"/>
      <c r="K19" s="164">
        <f>+'[6]Син_2'!K19</f>
        <v>6352.75</v>
      </c>
      <c r="L19" s="164"/>
      <c r="M19" s="164"/>
      <c r="N19" s="164"/>
      <c r="O19" s="161">
        <f>+'[6]Син_2'!O19</f>
        <v>0.0635</v>
      </c>
      <c r="P19" s="161"/>
      <c r="Q19" s="161"/>
      <c r="R19" s="161"/>
      <c r="S19" s="161"/>
      <c r="T19" s="122">
        <f>K19*O19</f>
        <v>403.399625</v>
      </c>
      <c r="U19" s="122"/>
      <c r="V19" s="122"/>
      <c r="W19" s="122"/>
      <c r="X19" s="122"/>
      <c r="AG19" s="159"/>
      <c r="AJ19" s="27"/>
      <c r="AL19" s="119"/>
    </row>
    <row r="21" spans="1:35" s="6" customFormat="1" ht="15">
      <c r="A21" s="146" t="s">
        <v>28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64"/>
      <c r="AG21" s="64"/>
      <c r="AH21"/>
      <c r="AI21" s="18"/>
    </row>
    <row r="22" spans="1:35" ht="30" customHeight="1">
      <c r="A22" s="179" t="s">
        <v>67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G22" s="43">
        <v>0.5</v>
      </c>
      <c r="AI22" s="19"/>
    </row>
    <row r="23" spans="1:33" s="20" customFormat="1" ht="42.75" customHeight="1" hidden="1">
      <c r="A23" s="131" t="s">
        <v>33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25"/>
      <c r="AG23" s="25"/>
    </row>
    <row r="24" spans="1:35" ht="51" customHeight="1" hidden="1">
      <c r="A24" s="141" t="s">
        <v>5</v>
      </c>
      <c r="B24" s="142"/>
      <c r="C24" s="143" t="s">
        <v>25</v>
      </c>
      <c r="D24" s="144"/>
      <c r="E24" s="144"/>
      <c r="F24" s="144"/>
      <c r="G24" s="144"/>
      <c r="H24" s="145"/>
      <c r="I24" s="133" t="s">
        <v>6</v>
      </c>
      <c r="J24" s="133"/>
      <c r="K24" s="133" t="s">
        <v>26</v>
      </c>
      <c r="L24" s="133"/>
      <c r="M24" s="133"/>
      <c r="N24" s="133"/>
      <c r="O24" s="133" t="s">
        <v>34</v>
      </c>
      <c r="P24" s="133"/>
      <c r="Q24" s="133"/>
      <c r="R24" s="133"/>
      <c r="S24" s="133"/>
      <c r="T24" s="133" t="s">
        <v>68</v>
      </c>
      <c r="U24" s="133"/>
      <c r="V24" s="133"/>
      <c r="W24" s="133"/>
      <c r="X24" s="133"/>
      <c r="Y24" s="46" t="s">
        <v>69</v>
      </c>
      <c r="Z24" s="46" t="s">
        <v>70</v>
      </c>
      <c r="AG24" s="14"/>
      <c r="AI24" s="19"/>
    </row>
    <row r="25" spans="1:38" ht="25.5" customHeight="1" hidden="1">
      <c r="A25" s="134">
        <v>1</v>
      </c>
      <c r="B25" s="135"/>
      <c r="C25" s="134">
        <v>2</v>
      </c>
      <c r="D25" s="136"/>
      <c r="E25" s="136"/>
      <c r="F25" s="136"/>
      <c r="G25" s="136"/>
      <c r="H25" s="135"/>
      <c r="I25" s="137">
        <v>3</v>
      </c>
      <c r="J25" s="137"/>
      <c r="K25" s="137">
        <v>4</v>
      </c>
      <c r="L25" s="137"/>
      <c r="M25" s="137"/>
      <c r="N25" s="137"/>
      <c r="O25" s="137">
        <v>5</v>
      </c>
      <c r="P25" s="137"/>
      <c r="Q25" s="137"/>
      <c r="R25" s="137"/>
      <c r="S25" s="137"/>
      <c r="T25" s="138" t="s">
        <v>71</v>
      </c>
      <c r="U25" s="139"/>
      <c r="V25" s="139"/>
      <c r="W25" s="139"/>
      <c r="X25" s="140"/>
      <c r="Y25" s="45" t="s">
        <v>76</v>
      </c>
      <c r="Z25" s="45" t="s">
        <v>72</v>
      </c>
      <c r="AG25" s="14" t="s">
        <v>29</v>
      </c>
      <c r="AI25" s="19"/>
      <c r="AJ25" s="14" t="s">
        <v>29</v>
      </c>
      <c r="AL25" s="14" t="s">
        <v>30</v>
      </c>
    </row>
    <row r="26" spans="1:38" ht="12.75" customHeight="1" hidden="1">
      <c r="A26" s="124" t="s">
        <v>8</v>
      </c>
      <c r="B26" s="85"/>
      <c r="C26" s="147" t="s">
        <v>74</v>
      </c>
      <c r="D26" s="148"/>
      <c r="E26" s="148"/>
      <c r="F26" s="148"/>
      <c r="G26" s="149"/>
      <c r="H26" s="63" t="s">
        <v>9</v>
      </c>
      <c r="I26" s="120" t="s">
        <v>10</v>
      </c>
      <c r="J26" s="121"/>
      <c r="K26" s="122">
        <f>K16</f>
        <v>324.25</v>
      </c>
      <c r="L26" s="122"/>
      <c r="M26" s="122"/>
      <c r="N26" s="122"/>
      <c r="O26" s="123">
        <f>+ROUND('[6]Шуш_3 эт и выше'!O30,2)</f>
        <v>3.3</v>
      </c>
      <c r="P26" s="123"/>
      <c r="Q26" s="123"/>
      <c r="R26" s="123"/>
      <c r="S26" s="123"/>
      <c r="T26" s="122">
        <f>ROUND(K26*O26,2)</f>
        <v>1070.03</v>
      </c>
      <c r="U26" s="122"/>
      <c r="V26" s="122"/>
      <c r="W26" s="122"/>
      <c r="X26" s="122"/>
      <c r="Y26" s="47">
        <f>ROUND(T26*$AG$22,2)</f>
        <v>535.02</v>
      </c>
      <c r="Z26" s="48">
        <f>+T26+Y26</f>
        <v>1605.05</v>
      </c>
      <c r="AG26" s="114">
        <f>Z26+Z27</f>
        <v>3043.3126</v>
      </c>
      <c r="AI26" s="19"/>
      <c r="AJ26" s="116">
        <v>844.99</v>
      </c>
      <c r="AL26" s="118">
        <f>AG26/AJ26</f>
        <v>3.6015959952188785</v>
      </c>
    </row>
    <row r="27" spans="1:38" ht="12.75" customHeight="1" hidden="1">
      <c r="A27" s="86"/>
      <c r="B27" s="88"/>
      <c r="C27" s="150"/>
      <c r="D27" s="151"/>
      <c r="E27" s="151"/>
      <c r="F27" s="151"/>
      <c r="G27" s="152"/>
      <c r="H27" s="63" t="s">
        <v>11</v>
      </c>
      <c r="I27" s="120" t="s">
        <v>12</v>
      </c>
      <c r="J27" s="121"/>
      <c r="K27" s="122">
        <f>K17</f>
        <v>6352.75</v>
      </c>
      <c r="L27" s="122"/>
      <c r="M27" s="122"/>
      <c r="N27" s="122"/>
      <c r="O27" s="123">
        <f>+'[6]Син_2'!O27</f>
        <v>0.2264</v>
      </c>
      <c r="P27" s="123"/>
      <c r="Q27" s="123"/>
      <c r="R27" s="123"/>
      <c r="S27" s="123"/>
      <c r="T27" s="122">
        <f>K27*O27</f>
        <v>1438.2626</v>
      </c>
      <c r="U27" s="122"/>
      <c r="V27" s="122"/>
      <c r="W27" s="122"/>
      <c r="X27" s="122"/>
      <c r="Y27" s="44">
        <v>0</v>
      </c>
      <c r="Z27" s="48">
        <f>+T27+Y27</f>
        <v>1438.2626</v>
      </c>
      <c r="AG27" s="115"/>
      <c r="AI27" s="19"/>
      <c r="AJ27" s="117"/>
      <c r="AL27" s="119"/>
    </row>
    <row r="28" spans="1:38" ht="12.75" customHeight="1" hidden="1">
      <c r="A28" s="124" t="s">
        <v>8</v>
      </c>
      <c r="B28" s="85"/>
      <c r="C28" s="147" t="s">
        <v>75</v>
      </c>
      <c r="D28" s="148"/>
      <c r="E28" s="148"/>
      <c r="F28" s="148"/>
      <c r="G28" s="149"/>
      <c r="H28" s="63" t="s">
        <v>9</v>
      </c>
      <c r="I28" s="120" t="s">
        <v>10</v>
      </c>
      <c r="J28" s="121"/>
      <c r="K28" s="122">
        <f>K18</f>
        <v>324.25</v>
      </c>
      <c r="L28" s="122"/>
      <c r="M28" s="122"/>
      <c r="N28" s="122"/>
      <c r="O28" s="123">
        <f>+ROUND('[6]Шуш_3 эт и выше'!O32,2)</f>
        <v>3.3</v>
      </c>
      <c r="P28" s="123"/>
      <c r="Q28" s="123"/>
      <c r="R28" s="123"/>
      <c r="S28" s="123"/>
      <c r="T28" s="122">
        <f>ROUND(K28*O28,2)</f>
        <v>1070.03</v>
      </c>
      <c r="U28" s="122"/>
      <c r="V28" s="122"/>
      <c r="W28" s="122"/>
      <c r="X28" s="122"/>
      <c r="Y28" s="47">
        <f>ROUND(T28*$AG$22,2)</f>
        <v>535.02</v>
      </c>
      <c r="Z28" s="48">
        <f>+T28+Y28</f>
        <v>1605.05</v>
      </c>
      <c r="AG28" s="114">
        <f>Z28+Z29</f>
        <v>2936.5864</v>
      </c>
      <c r="AI28" s="19"/>
      <c r="AJ28" s="116">
        <v>844.99</v>
      </c>
      <c r="AL28" s="118">
        <f>AG28/AJ28</f>
        <v>3.475291305222547</v>
      </c>
    </row>
    <row r="29" spans="1:38" ht="12.75" customHeight="1" hidden="1">
      <c r="A29" s="86"/>
      <c r="B29" s="88"/>
      <c r="C29" s="150"/>
      <c r="D29" s="151"/>
      <c r="E29" s="151"/>
      <c r="F29" s="151"/>
      <c r="G29" s="152"/>
      <c r="H29" s="63" t="s">
        <v>11</v>
      </c>
      <c r="I29" s="120" t="s">
        <v>12</v>
      </c>
      <c r="J29" s="121"/>
      <c r="K29" s="122">
        <f>K19</f>
        <v>6352.75</v>
      </c>
      <c r="L29" s="122"/>
      <c r="M29" s="122"/>
      <c r="N29" s="122"/>
      <c r="O29" s="123">
        <f>+'[6]Син_2'!O29</f>
        <v>0.2096</v>
      </c>
      <c r="P29" s="123"/>
      <c r="Q29" s="123"/>
      <c r="R29" s="123"/>
      <c r="S29" s="123"/>
      <c r="T29" s="122">
        <f>K29*O29</f>
        <v>1331.5364</v>
      </c>
      <c r="U29" s="122"/>
      <c r="V29" s="122"/>
      <c r="W29" s="122"/>
      <c r="X29" s="122"/>
      <c r="Y29" s="44">
        <v>0</v>
      </c>
      <c r="Z29" s="48">
        <f>+T29+Y29</f>
        <v>1331.5364</v>
      </c>
      <c r="AG29" s="115"/>
      <c r="AI29" s="19"/>
      <c r="AJ29" s="117"/>
      <c r="AL29" s="119"/>
    </row>
    <row r="30" spans="4:35" ht="12.75" hidden="1">
      <c r="D30" s="60"/>
      <c r="E30" s="60"/>
      <c r="F30" s="60"/>
      <c r="G30" s="60"/>
      <c r="H30" s="60"/>
      <c r="I30" s="60"/>
      <c r="J30" s="60"/>
      <c r="AG30" s="14"/>
      <c r="AI30" s="19"/>
    </row>
    <row r="31" spans="1:33" s="20" customFormat="1" ht="38.25" customHeight="1">
      <c r="A31" s="131" t="s">
        <v>35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25"/>
      <c r="AG31" s="25"/>
    </row>
    <row r="32" spans="1:35" ht="51" customHeight="1">
      <c r="A32" s="141" t="s">
        <v>5</v>
      </c>
      <c r="B32" s="142"/>
      <c r="C32" s="143" t="s">
        <v>25</v>
      </c>
      <c r="D32" s="144"/>
      <c r="E32" s="144"/>
      <c r="F32" s="144"/>
      <c r="G32" s="144"/>
      <c r="H32" s="145"/>
      <c r="I32" s="133" t="s">
        <v>6</v>
      </c>
      <c r="J32" s="133"/>
      <c r="K32" s="133" t="s">
        <v>26</v>
      </c>
      <c r="L32" s="133"/>
      <c r="M32" s="133"/>
      <c r="N32" s="133"/>
      <c r="O32" s="133" t="s">
        <v>89</v>
      </c>
      <c r="P32" s="133"/>
      <c r="Q32" s="133"/>
      <c r="R32" s="133"/>
      <c r="S32" s="133"/>
      <c r="T32" s="133" t="s">
        <v>68</v>
      </c>
      <c r="U32" s="133"/>
      <c r="V32" s="133"/>
      <c r="W32" s="133"/>
      <c r="X32" s="133"/>
      <c r="Y32" s="46" t="s">
        <v>69</v>
      </c>
      <c r="Z32" s="46" t="s">
        <v>70</v>
      </c>
      <c r="AG32" s="14"/>
      <c r="AI32" s="19"/>
    </row>
    <row r="33" spans="1:38" ht="21.75" customHeight="1">
      <c r="A33" s="134">
        <v>1</v>
      </c>
      <c r="B33" s="135"/>
      <c r="C33" s="134">
        <v>2</v>
      </c>
      <c r="D33" s="136"/>
      <c r="E33" s="136"/>
      <c r="F33" s="136"/>
      <c r="G33" s="136"/>
      <c r="H33" s="135"/>
      <c r="I33" s="137">
        <v>3</v>
      </c>
      <c r="J33" s="137"/>
      <c r="K33" s="137">
        <v>4</v>
      </c>
      <c r="L33" s="137"/>
      <c r="M33" s="137"/>
      <c r="N33" s="137"/>
      <c r="O33" s="137">
        <v>5</v>
      </c>
      <c r="P33" s="137"/>
      <c r="Q33" s="137"/>
      <c r="R33" s="137"/>
      <c r="S33" s="137"/>
      <c r="T33" s="138" t="s">
        <v>71</v>
      </c>
      <c r="U33" s="139"/>
      <c r="V33" s="139"/>
      <c r="W33" s="139"/>
      <c r="X33" s="140"/>
      <c r="Y33" s="45" t="s">
        <v>76</v>
      </c>
      <c r="Z33" s="45" t="s">
        <v>72</v>
      </c>
      <c r="AG33" s="14"/>
      <c r="AI33" s="19"/>
      <c r="AJ33" s="14"/>
      <c r="AL33" s="14"/>
    </row>
    <row r="34" spans="1:38" ht="12.75" customHeight="1">
      <c r="A34" s="124" t="s">
        <v>8</v>
      </c>
      <c r="B34" s="85"/>
      <c r="C34" s="147" t="s">
        <v>74</v>
      </c>
      <c r="D34" s="148"/>
      <c r="E34" s="148"/>
      <c r="F34" s="148"/>
      <c r="G34" s="149"/>
      <c r="H34" s="63" t="s">
        <v>9</v>
      </c>
      <c r="I34" s="120" t="s">
        <v>10</v>
      </c>
      <c r="J34" s="121"/>
      <c r="K34" s="122">
        <f>K16</f>
        <v>324.25</v>
      </c>
      <c r="L34" s="122"/>
      <c r="M34" s="122"/>
      <c r="N34" s="122"/>
      <c r="O34" s="123">
        <f>+ROUND('[6]Шуш_3 эт и выше'!O42,2)</f>
        <v>3.24</v>
      </c>
      <c r="P34" s="123"/>
      <c r="Q34" s="123"/>
      <c r="R34" s="123"/>
      <c r="S34" s="123"/>
      <c r="T34" s="122">
        <f>ROUND(K34*O34,2)</f>
        <v>1050.57</v>
      </c>
      <c r="U34" s="122"/>
      <c r="V34" s="122"/>
      <c r="W34" s="122"/>
      <c r="X34" s="122"/>
      <c r="Y34" s="49">
        <f>ROUND(T34*$AG$22,2)</f>
        <v>525.29</v>
      </c>
      <c r="Z34" s="50">
        <f>+T34+Y34</f>
        <v>1575.86</v>
      </c>
      <c r="AG34" s="114">
        <f>Z34+Z35</f>
        <v>2988.076325</v>
      </c>
      <c r="AI34" s="19"/>
      <c r="AJ34" s="116">
        <v>810.49</v>
      </c>
      <c r="AL34" s="118">
        <f>AG34/AJ34</f>
        <v>3.686752859381362</v>
      </c>
    </row>
    <row r="35" spans="1:38" ht="12.75" customHeight="1">
      <c r="A35" s="86"/>
      <c r="B35" s="88"/>
      <c r="C35" s="150"/>
      <c r="D35" s="151"/>
      <c r="E35" s="151"/>
      <c r="F35" s="151"/>
      <c r="G35" s="152"/>
      <c r="H35" s="63" t="s">
        <v>11</v>
      </c>
      <c r="I35" s="120" t="s">
        <v>12</v>
      </c>
      <c r="J35" s="121"/>
      <c r="K35" s="122">
        <f>K17</f>
        <v>6352.75</v>
      </c>
      <c r="L35" s="122"/>
      <c r="M35" s="122"/>
      <c r="N35" s="122"/>
      <c r="O35" s="123">
        <f>+'[6]Син_2'!O35</f>
        <v>0.2223</v>
      </c>
      <c r="P35" s="123"/>
      <c r="Q35" s="123"/>
      <c r="R35" s="123"/>
      <c r="S35" s="123"/>
      <c r="T35" s="122">
        <f>K35*O35</f>
        <v>1412.216325</v>
      </c>
      <c r="U35" s="122"/>
      <c r="V35" s="122"/>
      <c r="W35" s="122"/>
      <c r="X35" s="122"/>
      <c r="Y35" s="44">
        <v>0</v>
      </c>
      <c r="Z35" s="50">
        <f>+T35+Y35</f>
        <v>1412.216325</v>
      </c>
      <c r="AG35" s="115"/>
      <c r="AI35" s="19"/>
      <c r="AJ35" s="117"/>
      <c r="AL35" s="119"/>
    </row>
    <row r="36" spans="1:38" ht="12.75" customHeight="1">
      <c r="A36" s="124" t="s">
        <v>8</v>
      </c>
      <c r="B36" s="85"/>
      <c r="C36" s="147" t="s">
        <v>75</v>
      </c>
      <c r="D36" s="148"/>
      <c r="E36" s="148"/>
      <c r="F36" s="148"/>
      <c r="G36" s="149"/>
      <c r="H36" s="63" t="s">
        <v>9</v>
      </c>
      <c r="I36" s="120" t="s">
        <v>10</v>
      </c>
      <c r="J36" s="121"/>
      <c r="K36" s="122">
        <f>K18</f>
        <v>324.25</v>
      </c>
      <c r="L36" s="122"/>
      <c r="M36" s="122"/>
      <c r="N36" s="122"/>
      <c r="O36" s="123">
        <f>+ROUND('[6]Шуш_3 эт и выше'!O44,2)</f>
        <v>3.24</v>
      </c>
      <c r="P36" s="123"/>
      <c r="Q36" s="123"/>
      <c r="R36" s="123"/>
      <c r="S36" s="123"/>
      <c r="T36" s="122">
        <f>ROUND(K36*O36,2)</f>
        <v>1050.57</v>
      </c>
      <c r="U36" s="122"/>
      <c r="V36" s="122"/>
      <c r="W36" s="122"/>
      <c r="X36" s="122"/>
      <c r="Y36" s="49">
        <f>ROUND(T36*$AG$22,2)</f>
        <v>525.29</v>
      </c>
      <c r="Z36" s="50">
        <f>+T36+Y36</f>
        <v>1575.86</v>
      </c>
      <c r="AG36" s="114">
        <f>Z36+Z37</f>
        <v>2882.620675</v>
      </c>
      <c r="AI36" s="19"/>
      <c r="AJ36" s="116">
        <v>810.49</v>
      </c>
      <c r="AL36" s="118">
        <f>AG36/AJ36</f>
        <v>3.5566394094930227</v>
      </c>
    </row>
    <row r="37" spans="1:38" ht="12.75" customHeight="1">
      <c r="A37" s="86"/>
      <c r="B37" s="88"/>
      <c r="C37" s="150"/>
      <c r="D37" s="151"/>
      <c r="E37" s="151"/>
      <c r="F37" s="151"/>
      <c r="G37" s="152"/>
      <c r="H37" s="63" t="s">
        <v>11</v>
      </c>
      <c r="I37" s="120" t="s">
        <v>12</v>
      </c>
      <c r="J37" s="121"/>
      <c r="K37" s="122">
        <f>K19</f>
        <v>6352.75</v>
      </c>
      <c r="L37" s="122"/>
      <c r="M37" s="122"/>
      <c r="N37" s="122"/>
      <c r="O37" s="123">
        <f>+'[6]Син_2'!O37</f>
        <v>0.2057</v>
      </c>
      <c r="P37" s="123"/>
      <c r="Q37" s="123"/>
      <c r="R37" s="123"/>
      <c r="S37" s="123"/>
      <c r="T37" s="122">
        <f>K37*O37</f>
        <v>1306.760675</v>
      </c>
      <c r="U37" s="122"/>
      <c r="V37" s="122"/>
      <c r="W37" s="122"/>
      <c r="X37" s="122"/>
      <c r="Y37" s="44">
        <v>0</v>
      </c>
      <c r="Z37" s="50">
        <f>+T37+Y37</f>
        <v>1306.760675</v>
      </c>
      <c r="AG37" s="115"/>
      <c r="AI37" s="19"/>
      <c r="AJ37" s="117"/>
      <c r="AL37" s="119"/>
    </row>
    <row r="38" spans="4:35" ht="12.75" hidden="1">
      <c r="D38" s="60"/>
      <c r="E38" s="60"/>
      <c r="F38" s="60"/>
      <c r="G38" s="60"/>
      <c r="H38" s="60"/>
      <c r="I38" s="60"/>
      <c r="J38" s="60"/>
      <c r="AG38" s="14"/>
      <c r="AI38" s="19"/>
    </row>
    <row r="39" spans="1:33" s="20" customFormat="1" ht="38.25" customHeight="1" hidden="1">
      <c r="A39" s="131" t="s">
        <v>36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</row>
    <row r="40" spans="1:35" ht="51" customHeight="1" hidden="1">
      <c r="A40" s="141" t="s">
        <v>5</v>
      </c>
      <c r="B40" s="142"/>
      <c r="C40" s="143" t="s">
        <v>25</v>
      </c>
      <c r="D40" s="144"/>
      <c r="E40" s="144"/>
      <c r="F40" s="144"/>
      <c r="G40" s="144"/>
      <c r="H40" s="145"/>
      <c r="I40" s="133" t="s">
        <v>6</v>
      </c>
      <c r="J40" s="133"/>
      <c r="K40" s="133" t="s">
        <v>26</v>
      </c>
      <c r="L40" s="133"/>
      <c r="M40" s="133"/>
      <c r="N40" s="133"/>
      <c r="O40" s="133" t="str">
        <f>+O32</f>
        <v>Объем теплоносителя, Гкал на нагрев, (м3, Гкал)</v>
      </c>
      <c r="P40" s="133"/>
      <c r="Q40" s="133"/>
      <c r="R40" s="133"/>
      <c r="S40" s="133"/>
      <c r="T40" s="133" t="s">
        <v>68</v>
      </c>
      <c r="U40" s="133"/>
      <c r="V40" s="133"/>
      <c r="W40" s="133"/>
      <c r="X40" s="133"/>
      <c r="Y40" s="46" t="s">
        <v>69</v>
      </c>
      <c r="Z40" s="46" t="s">
        <v>70</v>
      </c>
      <c r="AG40" s="14"/>
      <c r="AI40" s="19"/>
    </row>
    <row r="41" spans="1:38" ht="12.75" customHeight="1" hidden="1">
      <c r="A41" s="134">
        <v>1</v>
      </c>
      <c r="B41" s="135"/>
      <c r="C41" s="134">
        <v>2</v>
      </c>
      <c r="D41" s="136"/>
      <c r="E41" s="136"/>
      <c r="F41" s="136"/>
      <c r="G41" s="136"/>
      <c r="H41" s="135"/>
      <c r="I41" s="137">
        <v>3</v>
      </c>
      <c r="J41" s="137"/>
      <c r="K41" s="137">
        <v>4</v>
      </c>
      <c r="L41" s="137"/>
      <c r="M41" s="137"/>
      <c r="N41" s="137"/>
      <c r="O41" s="137">
        <v>5</v>
      </c>
      <c r="P41" s="137"/>
      <c r="Q41" s="137"/>
      <c r="R41" s="137"/>
      <c r="S41" s="137"/>
      <c r="T41" s="137">
        <v>6</v>
      </c>
      <c r="U41" s="137"/>
      <c r="V41" s="137"/>
      <c r="W41" s="137"/>
      <c r="X41" s="137"/>
      <c r="Y41" s="45">
        <v>7</v>
      </c>
      <c r="Z41" s="45">
        <v>8</v>
      </c>
      <c r="AG41" s="14"/>
      <c r="AI41" s="19"/>
      <c r="AJ41" s="14"/>
      <c r="AL41" s="14"/>
    </row>
    <row r="42" spans="1:38" ht="12.75" customHeight="1" hidden="1">
      <c r="A42" s="124" t="s">
        <v>8</v>
      </c>
      <c r="B42" s="85"/>
      <c r="C42" s="147" t="s">
        <v>74</v>
      </c>
      <c r="D42" s="148"/>
      <c r="E42" s="148"/>
      <c r="F42" s="148"/>
      <c r="G42" s="149"/>
      <c r="H42" s="63" t="s">
        <v>9</v>
      </c>
      <c r="I42" s="120" t="s">
        <v>10</v>
      </c>
      <c r="J42" s="121"/>
      <c r="K42" s="122">
        <f>K16</f>
        <v>324.25</v>
      </c>
      <c r="L42" s="122"/>
      <c r="M42" s="122"/>
      <c r="N42" s="122"/>
      <c r="O42" s="123">
        <f>+ROUND('[6]Шуш_3 эт и выше'!O54,2)</f>
        <v>3.19</v>
      </c>
      <c r="P42" s="123"/>
      <c r="Q42" s="123"/>
      <c r="R42" s="123"/>
      <c r="S42" s="123"/>
      <c r="T42" s="122">
        <f>ROUND(K42*O42,2)</f>
        <v>1034.36</v>
      </c>
      <c r="U42" s="122"/>
      <c r="V42" s="122"/>
      <c r="W42" s="122"/>
      <c r="X42" s="122"/>
      <c r="Y42" s="49">
        <f>ROUND(T42*$AG$22,2)</f>
        <v>517.18</v>
      </c>
      <c r="Z42" s="50">
        <f>+T42+Y42</f>
        <v>1551.54</v>
      </c>
      <c r="AG42" s="114">
        <f>Z42+Z43</f>
        <v>2941.5217000000002</v>
      </c>
      <c r="AI42" s="19"/>
      <c r="AJ42" s="116">
        <v>777.52</v>
      </c>
      <c r="AL42" s="118">
        <f>AG42/AJ42</f>
        <v>3.783210335425456</v>
      </c>
    </row>
    <row r="43" spans="1:38" ht="12.75" customHeight="1" hidden="1">
      <c r="A43" s="86"/>
      <c r="B43" s="88"/>
      <c r="C43" s="150"/>
      <c r="D43" s="151"/>
      <c r="E43" s="151"/>
      <c r="F43" s="151"/>
      <c r="G43" s="152"/>
      <c r="H43" s="63" t="s">
        <v>11</v>
      </c>
      <c r="I43" s="120" t="s">
        <v>12</v>
      </c>
      <c r="J43" s="121"/>
      <c r="K43" s="122">
        <f>K17</f>
        <v>6352.75</v>
      </c>
      <c r="L43" s="122"/>
      <c r="M43" s="122"/>
      <c r="N43" s="122"/>
      <c r="O43" s="123">
        <f>+'[6]Син_2'!O43</f>
        <v>0.2188</v>
      </c>
      <c r="P43" s="123"/>
      <c r="Q43" s="123"/>
      <c r="R43" s="123"/>
      <c r="S43" s="123"/>
      <c r="T43" s="122">
        <f>K43*O43</f>
        <v>1389.9817</v>
      </c>
      <c r="U43" s="122"/>
      <c r="V43" s="122"/>
      <c r="W43" s="122"/>
      <c r="X43" s="122"/>
      <c r="Y43" s="44">
        <v>0</v>
      </c>
      <c r="Z43" s="50">
        <f>+T43+Y43</f>
        <v>1389.9817</v>
      </c>
      <c r="AG43" s="115"/>
      <c r="AI43" s="19"/>
      <c r="AJ43" s="117"/>
      <c r="AL43" s="119"/>
    </row>
    <row r="44" spans="1:38" ht="12.75" customHeight="1" hidden="1">
      <c r="A44" s="124" t="s">
        <v>8</v>
      </c>
      <c r="B44" s="85"/>
      <c r="C44" s="147" t="s">
        <v>75</v>
      </c>
      <c r="D44" s="148"/>
      <c r="E44" s="148"/>
      <c r="F44" s="148"/>
      <c r="G44" s="149"/>
      <c r="H44" s="63" t="s">
        <v>9</v>
      </c>
      <c r="I44" s="120" t="s">
        <v>10</v>
      </c>
      <c r="J44" s="121"/>
      <c r="K44" s="122">
        <f>K18</f>
        <v>324.25</v>
      </c>
      <c r="L44" s="122"/>
      <c r="M44" s="122"/>
      <c r="N44" s="122"/>
      <c r="O44" s="123">
        <f>+ROUND('[6]Шуш_3 эт и выше'!O56,2)</f>
        <v>3.19</v>
      </c>
      <c r="P44" s="123"/>
      <c r="Q44" s="123"/>
      <c r="R44" s="123"/>
      <c r="S44" s="123"/>
      <c r="T44" s="122">
        <f>ROUND(K44*O44,2)</f>
        <v>1034.36</v>
      </c>
      <c r="U44" s="122"/>
      <c r="V44" s="122"/>
      <c r="W44" s="122"/>
      <c r="X44" s="122"/>
      <c r="Y44" s="49">
        <f>ROUND(T44*$AG$22,2)</f>
        <v>517.18</v>
      </c>
      <c r="Z44" s="50">
        <f>+T44+Y44</f>
        <v>1551.54</v>
      </c>
      <c r="AG44" s="114">
        <f>Z44+Z45</f>
        <v>2838.60715</v>
      </c>
      <c r="AI44" s="19"/>
      <c r="AJ44" s="116">
        <v>777.52</v>
      </c>
      <c r="AL44" s="118">
        <f>AG44/AJ44</f>
        <v>3.6508477595431628</v>
      </c>
    </row>
    <row r="45" spans="1:38" ht="12.75" customHeight="1" hidden="1">
      <c r="A45" s="86"/>
      <c r="B45" s="88"/>
      <c r="C45" s="150"/>
      <c r="D45" s="151"/>
      <c r="E45" s="151"/>
      <c r="F45" s="151"/>
      <c r="G45" s="152"/>
      <c r="H45" s="63" t="s">
        <v>11</v>
      </c>
      <c r="I45" s="120" t="s">
        <v>12</v>
      </c>
      <c r="J45" s="121"/>
      <c r="K45" s="122">
        <f>K19</f>
        <v>6352.75</v>
      </c>
      <c r="L45" s="122"/>
      <c r="M45" s="122"/>
      <c r="N45" s="122"/>
      <c r="O45" s="123">
        <f>+'[6]Син_2'!O45</f>
        <v>0.2026</v>
      </c>
      <c r="P45" s="123"/>
      <c r="Q45" s="123"/>
      <c r="R45" s="123"/>
      <c r="S45" s="123"/>
      <c r="T45" s="122">
        <f>K45*O45</f>
        <v>1287.06715</v>
      </c>
      <c r="U45" s="122"/>
      <c r="V45" s="122"/>
      <c r="W45" s="122"/>
      <c r="X45" s="122"/>
      <c r="Y45" s="44">
        <v>0</v>
      </c>
      <c r="Z45" s="50">
        <f>+T45+Y45</f>
        <v>1287.06715</v>
      </c>
      <c r="AG45" s="115"/>
      <c r="AI45" s="19"/>
      <c r="AJ45" s="117"/>
      <c r="AL45" s="119"/>
    </row>
    <row r="46" spans="4:35" ht="12.75" hidden="1">
      <c r="D46" s="60"/>
      <c r="E46" s="60"/>
      <c r="F46" s="60"/>
      <c r="G46" s="60"/>
      <c r="H46" s="60"/>
      <c r="I46" s="60"/>
      <c r="J46" s="60"/>
      <c r="AG46" s="14"/>
      <c r="AI46" s="19"/>
    </row>
    <row r="47" spans="1:33" s="20" customFormat="1" ht="45" customHeight="1">
      <c r="A47" s="131" t="s">
        <v>37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</row>
    <row r="48" spans="1:35" ht="51" customHeight="1" hidden="1">
      <c r="A48" s="141" t="s">
        <v>5</v>
      </c>
      <c r="B48" s="142"/>
      <c r="C48" s="143" t="s">
        <v>25</v>
      </c>
      <c r="D48" s="144"/>
      <c r="E48" s="144"/>
      <c r="F48" s="144"/>
      <c r="G48" s="144"/>
      <c r="H48" s="145"/>
      <c r="I48" s="133" t="s">
        <v>6</v>
      </c>
      <c r="J48" s="133"/>
      <c r="K48" s="133" t="s">
        <v>26</v>
      </c>
      <c r="L48" s="133"/>
      <c r="M48" s="133"/>
      <c r="N48" s="133"/>
      <c r="O48" s="133" t="str">
        <f>+O40</f>
        <v>Объем теплоносителя, Гкал на нагрев, (м3, Гкал)</v>
      </c>
      <c r="P48" s="133"/>
      <c r="Q48" s="133"/>
      <c r="R48" s="133"/>
      <c r="S48" s="133"/>
      <c r="T48" s="133" t="s">
        <v>68</v>
      </c>
      <c r="U48" s="133"/>
      <c r="V48" s="133"/>
      <c r="W48" s="133"/>
      <c r="X48" s="133"/>
      <c r="Y48" s="46" t="s">
        <v>69</v>
      </c>
      <c r="Z48" s="46" t="s">
        <v>70</v>
      </c>
      <c r="AG48" s="14"/>
      <c r="AI48" s="19"/>
    </row>
    <row r="49" spans="1:38" ht="12.75" customHeight="1" hidden="1">
      <c r="A49" s="134">
        <v>1</v>
      </c>
      <c r="B49" s="135"/>
      <c r="C49" s="134">
        <v>2</v>
      </c>
      <c r="D49" s="136"/>
      <c r="E49" s="136"/>
      <c r="F49" s="136"/>
      <c r="G49" s="136"/>
      <c r="H49" s="135"/>
      <c r="I49" s="137">
        <v>3</v>
      </c>
      <c r="J49" s="137"/>
      <c r="K49" s="137">
        <v>4</v>
      </c>
      <c r="L49" s="137"/>
      <c r="M49" s="137"/>
      <c r="N49" s="137"/>
      <c r="O49" s="137">
        <v>5</v>
      </c>
      <c r="P49" s="137"/>
      <c r="Q49" s="137"/>
      <c r="R49" s="137"/>
      <c r="S49" s="137"/>
      <c r="T49" s="137">
        <v>6</v>
      </c>
      <c r="U49" s="137"/>
      <c r="V49" s="137"/>
      <c r="W49" s="137"/>
      <c r="X49" s="137"/>
      <c r="Y49" s="45">
        <v>7</v>
      </c>
      <c r="Z49" s="45">
        <v>8</v>
      </c>
      <c r="AG49" s="14"/>
      <c r="AI49" s="19"/>
      <c r="AJ49" s="14"/>
      <c r="AL49" s="14"/>
    </row>
    <row r="50" spans="1:38" ht="12.75" customHeight="1">
      <c r="A50" s="124" t="s">
        <v>8</v>
      </c>
      <c r="B50" s="85"/>
      <c r="C50" s="147" t="s">
        <v>74</v>
      </c>
      <c r="D50" s="148"/>
      <c r="E50" s="148"/>
      <c r="F50" s="148"/>
      <c r="G50" s="149"/>
      <c r="H50" s="63" t="s">
        <v>9</v>
      </c>
      <c r="I50" s="120" t="s">
        <v>10</v>
      </c>
      <c r="J50" s="121"/>
      <c r="K50" s="122">
        <f>K16</f>
        <v>324.25</v>
      </c>
      <c r="L50" s="122"/>
      <c r="M50" s="122"/>
      <c r="N50" s="122"/>
      <c r="O50" s="123">
        <f>+ROUND('[6]Шуш_3 эт и выше'!O66,2)</f>
        <v>2.63</v>
      </c>
      <c r="P50" s="123"/>
      <c r="Q50" s="123"/>
      <c r="R50" s="123"/>
      <c r="S50" s="123"/>
      <c r="T50" s="122">
        <f>ROUND(K50*O50,2)</f>
        <v>852.78</v>
      </c>
      <c r="U50" s="122"/>
      <c r="V50" s="122"/>
      <c r="W50" s="122"/>
      <c r="X50" s="122"/>
      <c r="Y50" s="49">
        <f>ROUND(T50*$AG$22,2)</f>
        <v>426.39</v>
      </c>
      <c r="Z50" s="50">
        <f>+T50+Y50</f>
        <v>1279.17</v>
      </c>
      <c r="AG50" s="114">
        <f>Z50+Z51</f>
        <v>2425.2061000000003</v>
      </c>
      <c r="AI50" s="19"/>
      <c r="AJ50" s="116">
        <v>693.58</v>
      </c>
      <c r="AL50" s="118">
        <f>AG50/AJ50</f>
        <v>3.4966494131895387</v>
      </c>
    </row>
    <row r="51" spans="1:38" ht="12.75" customHeight="1">
      <c r="A51" s="86"/>
      <c r="B51" s="88"/>
      <c r="C51" s="150"/>
      <c r="D51" s="151"/>
      <c r="E51" s="151"/>
      <c r="F51" s="151"/>
      <c r="G51" s="152"/>
      <c r="H51" s="63" t="s">
        <v>11</v>
      </c>
      <c r="I51" s="120" t="s">
        <v>12</v>
      </c>
      <c r="J51" s="121"/>
      <c r="K51" s="122">
        <f>K17</f>
        <v>6352.75</v>
      </c>
      <c r="L51" s="122"/>
      <c r="M51" s="122"/>
      <c r="N51" s="122"/>
      <c r="O51" s="123">
        <f>+'[6]Син_2'!O51</f>
        <v>0.1804</v>
      </c>
      <c r="P51" s="123"/>
      <c r="Q51" s="123"/>
      <c r="R51" s="123"/>
      <c r="S51" s="123"/>
      <c r="T51" s="122">
        <f>K51*O51</f>
        <v>1146.0361</v>
      </c>
      <c r="U51" s="122"/>
      <c r="V51" s="122"/>
      <c r="W51" s="122"/>
      <c r="X51" s="122"/>
      <c r="Y51" s="44">
        <v>0</v>
      </c>
      <c r="Z51" s="50">
        <f>+T51+Y51</f>
        <v>1146.0361</v>
      </c>
      <c r="AG51" s="115"/>
      <c r="AI51" s="19"/>
      <c r="AJ51" s="117"/>
      <c r="AL51" s="119"/>
    </row>
    <row r="52" spans="1:38" ht="12.75" customHeight="1">
      <c r="A52" s="124" t="s">
        <v>8</v>
      </c>
      <c r="B52" s="85"/>
      <c r="C52" s="147" t="s">
        <v>75</v>
      </c>
      <c r="D52" s="148"/>
      <c r="E52" s="148"/>
      <c r="F52" s="148"/>
      <c r="G52" s="149"/>
      <c r="H52" s="63" t="s">
        <v>9</v>
      </c>
      <c r="I52" s="120" t="s">
        <v>10</v>
      </c>
      <c r="J52" s="121"/>
      <c r="K52" s="122">
        <f>K18</f>
        <v>324.25</v>
      </c>
      <c r="L52" s="122"/>
      <c r="M52" s="122"/>
      <c r="N52" s="122"/>
      <c r="O52" s="123">
        <f>+ROUND('[6]Шуш_3 эт и выше'!O68,2)</f>
        <v>2.63</v>
      </c>
      <c r="P52" s="123"/>
      <c r="Q52" s="123"/>
      <c r="R52" s="123"/>
      <c r="S52" s="123"/>
      <c r="T52" s="122">
        <f>ROUND(K52*O52,2)</f>
        <v>852.78</v>
      </c>
      <c r="U52" s="122"/>
      <c r="V52" s="122"/>
      <c r="W52" s="122"/>
      <c r="X52" s="122"/>
      <c r="Y52" s="49">
        <f>ROUND(T52*$AG$22,2)</f>
        <v>426.39</v>
      </c>
      <c r="Z52" s="50">
        <f>+T52+Y52</f>
        <v>1279.17</v>
      </c>
      <c r="AG52" s="114">
        <f>Z52+Z53</f>
        <v>2340.0792500000002</v>
      </c>
      <c r="AI52" s="19"/>
      <c r="AJ52" s="116">
        <v>693.58</v>
      </c>
      <c r="AL52" s="118">
        <f>AG52/AJ52</f>
        <v>3.3739139681075003</v>
      </c>
    </row>
    <row r="53" spans="1:38" ht="12.75" customHeight="1">
      <c r="A53" s="86"/>
      <c r="B53" s="88"/>
      <c r="C53" s="150"/>
      <c r="D53" s="151"/>
      <c r="E53" s="151"/>
      <c r="F53" s="151"/>
      <c r="G53" s="152"/>
      <c r="H53" s="63" t="s">
        <v>11</v>
      </c>
      <c r="I53" s="120" t="s">
        <v>12</v>
      </c>
      <c r="J53" s="121"/>
      <c r="K53" s="122">
        <f>K19</f>
        <v>6352.75</v>
      </c>
      <c r="L53" s="122"/>
      <c r="M53" s="122"/>
      <c r="N53" s="122"/>
      <c r="O53" s="123">
        <f>+'[6]Син_2'!O53</f>
        <v>0.167</v>
      </c>
      <c r="P53" s="123"/>
      <c r="Q53" s="123"/>
      <c r="R53" s="123"/>
      <c r="S53" s="123"/>
      <c r="T53" s="122">
        <f>K53*O53</f>
        <v>1060.9092500000002</v>
      </c>
      <c r="U53" s="122"/>
      <c r="V53" s="122"/>
      <c r="W53" s="122"/>
      <c r="X53" s="122"/>
      <c r="Y53" s="44">
        <v>0</v>
      </c>
      <c r="Z53" s="50">
        <f>+T53+Y53</f>
        <v>1060.9092500000002</v>
      </c>
      <c r="AG53" s="115"/>
      <c r="AI53" s="19"/>
      <c r="AJ53" s="117"/>
      <c r="AL53" s="119"/>
    </row>
    <row r="54" spans="4:35" ht="12.75" hidden="1">
      <c r="D54" s="60"/>
      <c r="E54" s="60"/>
      <c r="F54" s="60"/>
      <c r="G54" s="60"/>
      <c r="H54" s="60"/>
      <c r="I54" s="60"/>
      <c r="J54" s="60"/>
      <c r="AG54" s="14"/>
      <c r="AI54" s="19"/>
    </row>
    <row r="55" spans="1:33" s="20" customFormat="1" ht="37.5" customHeight="1" hidden="1">
      <c r="A55" s="131" t="s">
        <v>38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</row>
    <row r="56" spans="1:35" ht="51" customHeight="1" hidden="1">
      <c r="A56" s="141" t="s">
        <v>5</v>
      </c>
      <c r="B56" s="142"/>
      <c r="C56" s="143" t="s">
        <v>25</v>
      </c>
      <c r="D56" s="144"/>
      <c r="E56" s="144"/>
      <c r="F56" s="144"/>
      <c r="G56" s="144"/>
      <c r="H56" s="145"/>
      <c r="I56" s="133" t="s">
        <v>6</v>
      </c>
      <c r="J56" s="133"/>
      <c r="K56" s="133" t="s">
        <v>26</v>
      </c>
      <c r="L56" s="133"/>
      <c r="M56" s="133"/>
      <c r="N56" s="133"/>
      <c r="O56" s="133" t="str">
        <f>+O48</f>
        <v>Объем теплоносителя, Гкал на нагрев, (м3, Гкал)</v>
      </c>
      <c r="P56" s="133"/>
      <c r="Q56" s="133"/>
      <c r="R56" s="133"/>
      <c r="S56" s="133"/>
      <c r="T56" s="133" t="s">
        <v>68</v>
      </c>
      <c r="U56" s="133"/>
      <c r="V56" s="133"/>
      <c r="W56" s="133"/>
      <c r="X56" s="133"/>
      <c r="Y56" s="46" t="s">
        <v>69</v>
      </c>
      <c r="Z56" s="46" t="s">
        <v>70</v>
      </c>
      <c r="AG56" s="14"/>
      <c r="AI56" s="19"/>
    </row>
    <row r="57" spans="1:38" ht="12.75" customHeight="1" hidden="1">
      <c r="A57" s="134">
        <v>1</v>
      </c>
      <c r="B57" s="135"/>
      <c r="C57" s="134">
        <v>2</v>
      </c>
      <c r="D57" s="136"/>
      <c r="E57" s="136"/>
      <c r="F57" s="136"/>
      <c r="G57" s="136"/>
      <c r="H57" s="135"/>
      <c r="I57" s="137">
        <v>3</v>
      </c>
      <c r="J57" s="137"/>
      <c r="K57" s="137">
        <v>4</v>
      </c>
      <c r="L57" s="137"/>
      <c r="M57" s="137"/>
      <c r="N57" s="137"/>
      <c r="O57" s="137">
        <v>5</v>
      </c>
      <c r="P57" s="137"/>
      <c r="Q57" s="137"/>
      <c r="R57" s="137"/>
      <c r="S57" s="137"/>
      <c r="T57" s="137">
        <v>6</v>
      </c>
      <c r="U57" s="137"/>
      <c r="V57" s="137"/>
      <c r="W57" s="137"/>
      <c r="X57" s="137"/>
      <c r="Y57" s="45">
        <v>7</v>
      </c>
      <c r="Z57" s="45">
        <v>8</v>
      </c>
      <c r="AG57" s="14"/>
      <c r="AI57" s="19"/>
      <c r="AJ57" s="14"/>
      <c r="AL57" s="14"/>
    </row>
    <row r="58" spans="1:38" ht="12.75" customHeight="1" hidden="1">
      <c r="A58" s="124" t="s">
        <v>8</v>
      </c>
      <c r="B58" s="85"/>
      <c r="C58" s="147" t="s">
        <v>74</v>
      </c>
      <c r="D58" s="148"/>
      <c r="E58" s="148"/>
      <c r="F58" s="148"/>
      <c r="G58" s="149"/>
      <c r="H58" s="63" t="s">
        <v>9</v>
      </c>
      <c r="I58" s="120" t="s">
        <v>10</v>
      </c>
      <c r="J58" s="121"/>
      <c r="K58" s="122">
        <f>K16</f>
        <v>324.25</v>
      </c>
      <c r="L58" s="122"/>
      <c r="M58" s="122"/>
      <c r="N58" s="122"/>
      <c r="O58" s="123">
        <f>+ROUND('[6]Шуш_3 эт и выше'!O78,2)</f>
        <v>1.69</v>
      </c>
      <c r="P58" s="123"/>
      <c r="Q58" s="123"/>
      <c r="R58" s="123"/>
      <c r="S58" s="123"/>
      <c r="T58" s="122">
        <f>ROUND(K58*O58,2)</f>
        <v>547.98</v>
      </c>
      <c r="U58" s="122"/>
      <c r="V58" s="122"/>
      <c r="W58" s="122"/>
      <c r="X58" s="122"/>
      <c r="Y58" s="49">
        <f>ROUND(T58*$AG$22,2)</f>
        <v>273.99</v>
      </c>
      <c r="Z58" s="50">
        <f>+T58+Y58</f>
        <v>821.97</v>
      </c>
      <c r="AG58" s="114">
        <f>Z58+Z59</f>
        <v>1558.253725</v>
      </c>
      <c r="AI58" s="19"/>
      <c r="AJ58" s="116">
        <v>609.59</v>
      </c>
      <c r="AL58" s="118">
        <f>AG58/AJ58</f>
        <v>2.5562324267130365</v>
      </c>
    </row>
    <row r="59" spans="1:38" ht="12.75" customHeight="1" hidden="1">
      <c r="A59" s="86"/>
      <c r="B59" s="88"/>
      <c r="C59" s="150"/>
      <c r="D59" s="151"/>
      <c r="E59" s="151"/>
      <c r="F59" s="151"/>
      <c r="G59" s="152"/>
      <c r="H59" s="63" t="s">
        <v>11</v>
      </c>
      <c r="I59" s="120" t="s">
        <v>12</v>
      </c>
      <c r="J59" s="121"/>
      <c r="K59" s="122">
        <f>K17</f>
        <v>6352.75</v>
      </c>
      <c r="L59" s="122"/>
      <c r="M59" s="122"/>
      <c r="N59" s="122"/>
      <c r="O59" s="123">
        <f>+'[6]Син_2'!O59</f>
        <v>0.1159</v>
      </c>
      <c r="P59" s="123"/>
      <c r="Q59" s="123"/>
      <c r="R59" s="123"/>
      <c r="S59" s="123"/>
      <c r="T59" s="122">
        <f>K59*O59</f>
        <v>736.283725</v>
      </c>
      <c r="U59" s="122"/>
      <c r="V59" s="122"/>
      <c r="W59" s="122"/>
      <c r="X59" s="122"/>
      <c r="Y59" s="44">
        <v>0</v>
      </c>
      <c r="Z59" s="50">
        <f>+T59+Y59</f>
        <v>736.283725</v>
      </c>
      <c r="AG59" s="115"/>
      <c r="AI59" s="19"/>
      <c r="AJ59" s="117"/>
      <c r="AL59" s="119"/>
    </row>
    <row r="60" spans="1:38" ht="12.75" customHeight="1" hidden="1">
      <c r="A60" s="124" t="s">
        <v>8</v>
      </c>
      <c r="B60" s="85"/>
      <c r="C60" s="147" t="s">
        <v>75</v>
      </c>
      <c r="D60" s="148"/>
      <c r="E60" s="148"/>
      <c r="F60" s="148"/>
      <c r="G60" s="149"/>
      <c r="H60" s="63" t="s">
        <v>9</v>
      </c>
      <c r="I60" s="120" t="s">
        <v>10</v>
      </c>
      <c r="J60" s="121"/>
      <c r="K60" s="122">
        <f>K18</f>
        <v>324.25</v>
      </c>
      <c r="L60" s="122"/>
      <c r="M60" s="122"/>
      <c r="N60" s="122"/>
      <c r="O60" s="123">
        <f>+ROUND('[6]Шуш_3 эт и выше'!O80,2)</f>
        <v>1.69</v>
      </c>
      <c r="P60" s="123"/>
      <c r="Q60" s="123"/>
      <c r="R60" s="123"/>
      <c r="S60" s="123"/>
      <c r="T60" s="122">
        <f>ROUND(K60*O60,2)</f>
        <v>547.98</v>
      </c>
      <c r="U60" s="122"/>
      <c r="V60" s="122"/>
      <c r="W60" s="122"/>
      <c r="X60" s="122"/>
      <c r="Y60" s="49">
        <f>ROUND(T60*$AG$22,2)</f>
        <v>273.99</v>
      </c>
      <c r="Z60" s="50">
        <f>+T60+Y60</f>
        <v>821.97</v>
      </c>
      <c r="AG60" s="114">
        <f>Z60+Z61</f>
        <v>1503.620075</v>
      </c>
      <c r="AI60" s="19"/>
      <c r="AJ60" s="116">
        <v>609.59</v>
      </c>
      <c r="AL60" s="118">
        <f>AG60/AJ60</f>
        <v>2.4666088272445412</v>
      </c>
    </row>
    <row r="61" spans="1:38" ht="12.75" customHeight="1" hidden="1">
      <c r="A61" s="86"/>
      <c r="B61" s="88"/>
      <c r="C61" s="150"/>
      <c r="D61" s="151"/>
      <c r="E61" s="151"/>
      <c r="F61" s="151"/>
      <c r="G61" s="152"/>
      <c r="H61" s="63" t="s">
        <v>11</v>
      </c>
      <c r="I61" s="120" t="s">
        <v>12</v>
      </c>
      <c r="J61" s="121"/>
      <c r="K61" s="122">
        <f>K19</f>
        <v>6352.75</v>
      </c>
      <c r="L61" s="122"/>
      <c r="M61" s="122"/>
      <c r="N61" s="122"/>
      <c r="O61" s="123">
        <f>+'[6]Син_2'!O61</f>
        <v>0.1073</v>
      </c>
      <c r="P61" s="123"/>
      <c r="Q61" s="123"/>
      <c r="R61" s="123"/>
      <c r="S61" s="123"/>
      <c r="T61" s="122">
        <f>K61*O61</f>
        <v>681.650075</v>
      </c>
      <c r="U61" s="122"/>
      <c r="V61" s="122"/>
      <c r="W61" s="122"/>
      <c r="X61" s="122"/>
      <c r="Y61" s="44">
        <v>0</v>
      </c>
      <c r="Z61" s="50">
        <f>+T61+Y61</f>
        <v>681.650075</v>
      </c>
      <c r="AG61" s="115"/>
      <c r="AI61" s="19"/>
      <c r="AJ61" s="117"/>
      <c r="AL61" s="119"/>
    </row>
    <row r="62" spans="4:35" ht="5.25" customHeight="1" hidden="1">
      <c r="D62" s="60"/>
      <c r="E62" s="60"/>
      <c r="F62" s="60"/>
      <c r="G62" s="60"/>
      <c r="H62" s="60"/>
      <c r="I62" s="60"/>
      <c r="J62" s="60"/>
      <c r="AG62" s="14"/>
      <c r="AI62" s="19"/>
    </row>
    <row r="63" spans="1:33" s="20" customFormat="1" ht="30" customHeight="1" hidden="1">
      <c r="A63" s="131" t="s">
        <v>39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</row>
    <row r="64" spans="1:35" ht="51" customHeight="1" hidden="1">
      <c r="A64" s="141" t="s">
        <v>5</v>
      </c>
      <c r="B64" s="142"/>
      <c r="C64" s="143" t="s">
        <v>25</v>
      </c>
      <c r="D64" s="144"/>
      <c r="E64" s="144"/>
      <c r="F64" s="144"/>
      <c r="G64" s="144"/>
      <c r="H64" s="145"/>
      <c r="I64" s="133" t="s">
        <v>6</v>
      </c>
      <c r="J64" s="133"/>
      <c r="K64" s="133" t="s">
        <v>26</v>
      </c>
      <c r="L64" s="133"/>
      <c r="M64" s="133"/>
      <c r="N64" s="133"/>
      <c r="O64" s="133" t="str">
        <f>+O56</f>
        <v>Объем теплоносителя, Гкал на нагрев, (м3, Гкал)</v>
      </c>
      <c r="P64" s="133"/>
      <c r="Q64" s="133"/>
      <c r="R64" s="133"/>
      <c r="S64" s="133"/>
      <c r="T64" s="133" t="s">
        <v>68</v>
      </c>
      <c r="U64" s="133"/>
      <c r="V64" s="133"/>
      <c r="W64" s="133"/>
      <c r="X64" s="133"/>
      <c r="Y64" s="46" t="s">
        <v>69</v>
      </c>
      <c r="Z64" s="46" t="s">
        <v>70</v>
      </c>
      <c r="AG64" s="14"/>
      <c r="AI64" s="19"/>
    </row>
    <row r="65" spans="1:38" ht="12.75" customHeight="1" hidden="1">
      <c r="A65" s="134">
        <v>1</v>
      </c>
      <c r="B65" s="135"/>
      <c r="C65" s="134">
        <v>2</v>
      </c>
      <c r="D65" s="136"/>
      <c r="E65" s="136"/>
      <c r="F65" s="136"/>
      <c r="G65" s="136"/>
      <c r="H65" s="135"/>
      <c r="I65" s="137">
        <v>3</v>
      </c>
      <c r="J65" s="137"/>
      <c r="K65" s="137">
        <v>4</v>
      </c>
      <c r="L65" s="137"/>
      <c r="M65" s="137"/>
      <c r="N65" s="137"/>
      <c r="O65" s="137">
        <v>5</v>
      </c>
      <c r="P65" s="137"/>
      <c r="Q65" s="137"/>
      <c r="R65" s="137"/>
      <c r="S65" s="137"/>
      <c r="T65" s="137">
        <v>6</v>
      </c>
      <c r="U65" s="137"/>
      <c r="V65" s="137"/>
      <c r="W65" s="137"/>
      <c r="X65" s="137"/>
      <c r="Y65" s="45">
        <v>7</v>
      </c>
      <c r="Z65" s="45">
        <v>8</v>
      </c>
      <c r="AG65" s="14"/>
      <c r="AI65" s="19"/>
      <c r="AJ65" s="14"/>
      <c r="AL65" s="14"/>
    </row>
    <row r="66" spans="1:38" ht="12.75" customHeight="1" hidden="1">
      <c r="A66" s="124" t="s">
        <v>8</v>
      </c>
      <c r="B66" s="85"/>
      <c r="C66" s="147" t="s">
        <v>74</v>
      </c>
      <c r="D66" s="148"/>
      <c r="E66" s="148"/>
      <c r="F66" s="148"/>
      <c r="G66" s="149"/>
      <c r="H66" s="63" t="s">
        <v>9</v>
      </c>
      <c r="I66" s="120" t="s">
        <v>10</v>
      </c>
      <c r="J66" s="121"/>
      <c r="K66" s="122">
        <f>K16</f>
        <v>324.25</v>
      </c>
      <c r="L66" s="122"/>
      <c r="M66" s="122"/>
      <c r="N66" s="122"/>
      <c r="O66" s="123">
        <f>+ROUND('[6]Шуш_3 эт и выше'!O90,2)</f>
        <v>1.24</v>
      </c>
      <c r="P66" s="123"/>
      <c r="Q66" s="123"/>
      <c r="R66" s="123"/>
      <c r="S66" s="123"/>
      <c r="T66" s="122">
        <f>ROUND(K66*O66,2)</f>
        <v>402.07</v>
      </c>
      <c r="U66" s="122"/>
      <c r="V66" s="122"/>
      <c r="W66" s="122"/>
      <c r="X66" s="122"/>
      <c r="Y66" s="49">
        <f>ROUND(T66*$AG$22,2)</f>
        <v>201.04</v>
      </c>
      <c r="Z66" s="50">
        <f>+T66+Y66</f>
        <v>603.11</v>
      </c>
      <c r="AG66" s="114">
        <f>Z66+Z67</f>
        <v>1143.729025</v>
      </c>
      <c r="AI66" s="19"/>
      <c r="AJ66" s="116">
        <v>440.15</v>
      </c>
      <c r="AL66" s="118">
        <f>AG66/AJ66</f>
        <v>2.598498296035443</v>
      </c>
    </row>
    <row r="67" spans="1:38" ht="12.75" customHeight="1" hidden="1">
      <c r="A67" s="86"/>
      <c r="B67" s="88"/>
      <c r="C67" s="150"/>
      <c r="D67" s="151"/>
      <c r="E67" s="151"/>
      <c r="F67" s="151"/>
      <c r="G67" s="152"/>
      <c r="H67" s="63" t="s">
        <v>11</v>
      </c>
      <c r="I67" s="120" t="s">
        <v>12</v>
      </c>
      <c r="J67" s="121"/>
      <c r="K67" s="122">
        <f>K17</f>
        <v>6352.75</v>
      </c>
      <c r="L67" s="122"/>
      <c r="M67" s="122"/>
      <c r="N67" s="122"/>
      <c r="O67" s="123">
        <f>+'[6]Син_2'!O67</f>
        <v>0.0851</v>
      </c>
      <c r="P67" s="123"/>
      <c r="Q67" s="123"/>
      <c r="R67" s="123"/>
      <c r="S67" s="123"/>
      <c r="T67" s="122">
        <f>K67*O67</f>
        <v>540.619025</v>
      </c>
      <c r="U67" s="122"/>
      <c r="V67" s="122"/>
      <c r="W67" s="122"/>
      <c r="X67" s="122"/>
      <c r="Y67" s="44">
        <v>0</v>
      </c>
      <c r="Z67" s="50">
        <f>+T67+Y67</f>
        <v>540.619025</v>
      </c>
      <c r="AG67" s="115"/>
      <c r="AI67" s="19"/>
      <c r="AJ67" s="117"/>
      <c r="AL67" s="119"/>
    </row>
    <row r="68" spans="1:38" ht="12.75" customHeight="1" hidden="1">
      <c r="A68" s="124" t="s">
        <v>8</v>
      </c>
      <c r="B68" s="85"/>
      <c r="C68" s="147" t="s">
        <v>75</v>
      </c>
      <c r="D68" s="148"/>
      <c r="E68" s="148"/>
      <c r="F68" s="148"/>
      <c r="G68" s="149"/>
      <c r="H68" s="63" t="s">
        <v>9</v>
      </c>
      <c r="I68" s="120" t="s">
        <v>10</v>
      </c>
      <c r="J68" s="121"/>
      <c r="K68" s="122">
        <f>K18</f>
        <v>324.25</v>
      </c>
      <c r="L68" s="122"/>
      <c r="M68" s="122"/>
      <c r="N68" s="122"/>
      <c r="O68" s="123">
        <f>+ROUND('[6]Шуш_3 эт и выше'!O92,2)</f>
        <v>1.24</v>
      </c>
      <c r="P68" s="123"/>
      <c r="Q68" s="123"/>
      <c r="R68" s="123"/>
      <c r="S68" s="123"/>
      <c r="T68" s="122">
        <f>ROUND(K68*O68,2)</f>
        <v>402.07</v>
      </c>
      <c r="U68" s="122"/>
      <c r="V68" s="122"/>
      <c r="W68" s="122"/>
      <c r="X68" s="122"/>
      <c r="Y68" s="49">
        <f>ROUND(T68*$AG$22,2)</f>
        <v>201.04</v>
      </c>
      <c r="Z68" s="50">
        <f>+T68+Y68</f>
        <v>603.11</v>
      </c>
      <c r="AG68" s="114">
        <f>Z68+Z69</f>
        <v>1103.071425</v>
      </c>
      <c r="AI68" s="19"/>
      <c r="AJ68" s="116">
        <v>440.15</v>
      </c>
      <c r="AL68" s="118">
        <f>AG68/AJ68</f>
        <v>2.5061261501760765</v>
      </c>
    </row>
    <row r="69" spans="1:38" ht="12.75" customHeight="1" hidden="1">
      <c r="A69" s="86"/>
      <c r="B69" s="88"/>
      <c r="C69" s="150"/>
      <c r="D69" s="151"/>
      <c r="E69" s="151"/>
      <c r="F69" s="151"/>
      <c r="G69" s="152"/>
      <c r="H69" s="63" t="s">
        <v>11</v>
      </c>
      <c r="I69" s="120" t="s">
        <v>12</v>
      </c>
      <c r="J69" s="121"/>
      <c r="K69" s="122">
        <f>K19</f>
        <v>6352.75</v>
      </c>
      <c r="L69" s="122"/>
      <c r="M69" s="122"/>
      <c r="N69" s="122"/>
      <c r="O69" s="123">
        <f>+'[6]Син_2'!O69</f>
        <v>0.0787</v>
      </c>
      <c r="P69" s="123"/>
      <c r="Q69" s="123"/>
      <c r="R69" s="123"/>
      <c r="S69" s="123"/>
      <c r="T69" s="122">
        <f>K69*O69</f>
        <v>499.961425</v>
      </c>
      <c r="U69" s="122"/>
      <c r="V69" s="122"/>
      <c r="W69" s="122"/>
      <c r="X69" s="122"/>
      <c r="Y69" s="44">
        <v>0</v>
      </c>
      <c r="Z69" s="50">
        <f>+T69+Y69</f>
        <v>499.961425</v>
      </c>
      <c r="AG69" s="115"/>
      <c r="AI69" s="19"/>
      <c r="AJ69" s="117"/>
      <c r="AL69" s="119"/>
    </row>
    <row r="70" spans="4:35" ht="6" customHeight="1" hidden="1">
      <c r="D70" s="60"/>
      <c r="E70" s="60"/>
      <c r="F70" s="60"/>
      <c r="G70" s="60"/>
      <c r="H70" s="60"/>
      <c r="I70" s="60"/>
      <c r="J70" s="60"/>
      <c r="AG70" s="14"/>
      <c r="AI70" s="19"/>
    </row>
    <row r="71" spans="1:33" s="20" customFormat="1" ht="29.25" customHeight="1" hidden="1">
      <c r="A71" s="131" t="s">
        <v>40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</row>
    <row r="72" spans="1:35" ht="51" customHeight="1" hidden="1">
      <c r="A72" s="141" t="s">
        <v>5</v>
      </c>
      <c r="B72" s="142"/>
      <c r="C72" s="143" t="s">
        <v>25</v>
      </c>
      <c r="D72" s="144"/>
      <c r="E72" s="144"/>
      <c r="F72" s="144"/>
      <c r="G72" s="144"/>
      <c r="H72" s="145"/>
      <c r="I72" s="133" t="s">
        <v>6</v>
      </c>
      <c r="J72" s="133"/>
      <c r="K72" s="133" t="s">
        <v>26</v>
      </c>
      <c r="L72" s="133"/>
      <c r="M72" s="133"/>
      <c r="N72" s="133"/>
      <c r="O72" s="133" t="str">
        <f>+O64</f>
        <v>Объем теплоносителя, Гкал на нагрев, (м3, Гкал)</v>
      </c>
      <c r="P72" s="133"/>
      <c r="Q72" s="133"/>
      <c r="R72" s="133"/>
      <c r="S72" s="133"/>
      <c r="T72" s="133" t="s">
        <v>68</v>
      </c>
      <c r="U72" s="133"/>
      <c r="V72" s="133"/>
      <c r="W72" s="133"/>
      <c r="X72" s="133"/>
      <c r="Y72" s="46" t="s">
        <v>69</v>
      </c>
      <c r="Z72" s="46" t="s">
        <v>70</v>
      </c>
      <c r="AG72" s="14"/>
      <c r="AI72" s="19"/>
    </row>
    <row r="73" spans="1:38" ht="25.5" customHeight="1" hidden="1">
      <c r="A73" s="134">
        <v>1</v>
      </c>
      <c r="B73" s="135"/>
      <c r="C73" s="134">
        <v>2</v>
      </c>
      <c r="D73" s="136"/>
      <c r="E73" s="136"/>
      <c r="F73" s="136"/>
      <c r="G73" s="136"/>
      <c r="H73" s="135"/>
      <c r="I73" s="137">
        <v>3</v>
      </c>
      <c r="J73" s="137"/>
      <c r="K73" s="137">
        <v>4</v>
      </c>
      <c r="L73" s="137"/>
      <c r="M73" s="137"/>
      <c r="N73" s="137"/>
      <c r="O73" s="137">
        <v>5</v>
      </c>
      <c r="P73" s="137"/>
      <c r="Q73" s="137"/>
      <c r="R73" s="137"/>
      <c r="S73" s="137"/>
      <c r="T73" s="138" t="s">
        <v>71</v>
      </c>
      <c r="U73" s="139"/>
      <c r="V73" s="139"/>
      <c r="W73" s="139"/>
      <c r="X73" s="140"/>
      <c r="Y73" s="45" t="s">
        <v>76</v>
      </c>
      <c r="Z73" s="45" t="s">
        <v>72</v>
      </c>
      <c r="AG73" s="14"/>
      <c r="AI73" s="19"/>
      <c r="AJ73" s="14"/>
      <c r="AL73" s="14"/>
    </row>
    <row r="74" spans="1:38" ht="12.75" customHeight="1" hidden="1">
      <c r="A74" s="124" t="s">
        <v>8</v>
      </c>
      <c r="B74" s="85"/>
      <c r="C74" s="147" t="s">
        <v>74</v>
      </c>
      <c r="D74" s="148"/>
      <c r="E74" s="148"/>
      <c r="F74" s="148"/>
      <c r="G74" s="149"/>
      <c r="H74" s="63" t="s">
        <v>9</v>
      </c>
      <c r="I74" s="120" t="s">
        <v>10</v>
      </c>
      <c r="J74" s="121"/>
      <c r="K74" s="122">
        <f>K16</f>
        <v>324.25</v>
      </c>
      <c r="L74" s="122"/>
      <c r="M74" s="122"/>
      <c r="N74" s="122"/>
      <c r="O74" s="123">
        <f>+ROUND('[6]Шуш_3 эт и выше'!O102,2)</f>
        <v>0.77</v>
      </c>
      <c r="P74" s="123"/>
      <c r="Q74" s="123"/>
      <c r="R74" s="123"/>
      <c r="S74" s="123"/>
      <c r="T74" s="122">
        <f>ROUND(K74*O74,2)</f>
        <v>249.67</v>
      </c>
      <c r="U74" s="122"/>
      <c r="V74" s="122"/>
      <c r="W74" s="122"/>
      <c r="X74" s="122"/>
      <c r="Y74" s="49">
        <f>ROUND(T74*$AG$22,2)</f>
        <v>124.84</v>
      </c>
      <c r="Z74" s="50">
        <f>+T74+Y74</f>
        <v>374.51</v>
      </c>
      <c r="AG74" s="114">
        <f>Z74+Z75</f>
        <v>709.9352</v>
      </c>
      <c r="AI74" s="19"/>
      <c r="AJ74" s="116">
        <v>440.15</v>
      </c>
      <c r="AL74" s="118">
        <f>AG74/AJ74</f>
        <v>1.6129392252641146</v>
      </c>
    </row>
    <row r="75" spans="1:38" ht="12.75" customHeight="1" hidden="1">
      <c r="A75" s="86"/>
      <c r="B75" s="88"/>
      <c r="C75" s="150"/>
      <c r="D75" s="151"/>
      <c r="E75" s="151"/>
      <c r="F75" s="151"/>
      <c r="G75" s="152"/>
      <c r="H75" s="63" t="s">
        <v>11</v>
      </c>
      <c r="I75" s="120" t="s">
        <v>12</v>
      </c>
      <c r="J75" s="121"/>
      <c r="K75" s="122">
        <f>K17</f>
        <v>6352.75</v>
      </c>
      <c r="L75" s="122"/>
      <c r="M75" s="122"/>
      <c r="N75" s="122"/>
      <c r="O75" s="123">
        <f>+'[6]Син_2'!O75</f>
        <v>0.0528</v>
      </c>
      <c r="P75" s="123"/>
      <c r="Q75" s="123"/>
      <c r="R75" s="123"/>
      <c r="S75" s="123"/>
      <c r="T75" s="122">
        <f>K75*O75</f>
        <v>335.4252</v>
      </c>
      <c r="U75" s="122"/>
      <c r="V75" s="122"/>
      <c r="W75" s="122"/>
      <c r="X75" s="122"/>
      <c r="Y75" s="44">
        <v>0</v>
      </c>
      <c r="Z75" s="50">
        <f>+T75+Y75</f>
        <v>335.4252</v>
      </c>
      <c r="AG75" s="115"/>
      <c r="AI75" s="19"/>
      <c r="AJ75" s="117"/>
      <c r="AL75" s="119"/>
    </row>
    <row r="76" spans="1:38" ht="12.75" customHeight="1" hidden="1">
      <c r="A76" s="124" t="s">
        <v>8</v>
      </c>
      <c r="B76" s="85"/>
      <c r="C76" s="147" t="s">
        <v>75</v>
      </c>
      <c r="D76" s="148"/>
      <c r="E76" s="148"/>
      <c r="F76" s="148"/>
      <c r="G76" s="149"/>
      <c r="H76" s="63" t="s">
        <v>9</v>
      </c>
      <c r="I76" s="120" t="s">
        <v>10</v>
      </c>
      <c r="J76" s="121"/>
      <c r="K76" s="122">
        <f>K18</f>
        <v>324.25</v>
      </c>
      <c r="L76" s="122"/>
      <c r="M76" s="122"/>
      <c r="N76" s="122"/>
      <c r="O76" s="123">
        <f>+ROUND('[6]Шуш_3 эт и выше'!O104,2)</f>
        <v>0.77</v>
      </c>
      <c r="P76" s="123"/>
      <c r="Q76" s="123"/>
      <c r="R76" s="123"/>
      <c r="S76" s="123"/>
      <c r="T76" s="122">
        <f>ROUND(K76*O76,2)</f>
        <v>249.67</v>
      </c>
      <c r="U76" s="122"/>
      <c r="V76" s="122"/>
      <c r="W76" s="122"/>
      <c r="X76" s="122"/>
      <c r="Y76" s="49">
        <f>ROUND(T76*$AG$22,2)</f>
        <v>124.84</v>
      </c>
      <c r="Z76" s="50">
        <f>+T76+Y76</f>
        <v>374.51</v>
      </c>
      <c r="AG76" s="114">
        <f>Z76+Z77</f>
        <v>685.1594749999999</v>
      </c>
      <c r="AI76" s="19"/>
      <c r="AJ76" s="116">
        <v>440.15</v>
      </c>
      <c r="AL76" s="118">
        <f>AG76/AJ76</f>
        <v>1.5566499488810632</v>
      </c>
    </row>
    <row r="77" spans="1:38" ht="12.75" customHeight="1" hidden="1">
      <c r="A77" s="86"/>
      <c r="B77" s="88"/>
      <c r="C77" s="150"/>
      <c r="D77" s="151"/>
      <c r="E77" s="151"/>
      <c r="F77" s="151"/>
      <c r="G77" s="152"/>
      <c r="H77" s="63" t="s">
        <v>11</v>
      </c>
      <c r="I77" s="120" t="s">
        <v>12</v>
      </c>
      <c r="J77" s="121"/>
      <c r="K77" s="122">
        <f>K19</f>
        <v>6352.75</v>
      </c>
      <c r="L77" s="122"/>
      <c r="M77" s="122"/>
      <c r="N77" s="122"/>
      <c r="O77" s="123">
        <f>+'[6]Син_2'!O77</f>
        <v>0.0489</v>
      </c>
      <c r="P77" s="123"/>
      <c r="Q77" s="123"/>
      <c r="R77" s="123"/>
      <c r="S77" s="123"/>
      <c r="T77" s="122">
        <f>K77*O77</f>
        <v>310.649475</v>
      </c>
      <c r="U77" s="122"/>
      <c r="V77" s="122"/>
      <c r="W77" s="122"/>
      <c r="X77" s="122"/>
      <c r="Y77" s="44">
        <v>0</v>
      </c>
      <c r="Z77" s="50">
        <f>+T77+Y77</f>
        <v>310.649475</v>
      </c>
      <c r="AG77" s="115"/>
      <c r="AI77" s="19"/>
      <c r="AJ77" s="117"/>
      <c r="AL77" s="119"/>
    </row>
    <row r="78" spans="4:35" ht="12.75" hidden="1">
      <c r="D78" s="60"/>
      <c r="E78" s="60"/>
      <c r="F78" s="60"/>
      <c r="G78" s="60"/>
      <c r="H78" s="60"/>
      <c r="I78" s="60"/>
      <c r="J78" s="60"/>
      <c r="AG78" s="14"/>
      <c r="AI78" s="19"/>
    </row>
    <row r="79" spans="1:33" s="20" customFormat="1" ht="29.25" customHeight="1" hidden="1">
      <c r="A79" s="131" t="s">
        <v>41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</row>
    <row r="80" spans="1:35" ht="51" customHeight="1" hidden="1">
      <c r="A80" s="141" t="s">
        <v>5</v>
      </c>
      <c r="B80" s="142"/>
      <c r="C80" s="143" t="s">
        <v>25</v>
      </c>
      <c r="D80" s="144"/>
      <c r="E80" s="144"/>
      <c r="F80" s="144"/>
      <c r="G80" s="144"/>
      <c r="H80" s="145"/>
      <c r="I80" s="133" t="s">
        <v>6</v>
      </c>
      <c r="J80" s="133"/>
      <c r="K80" s="133" t="s">
        <v>26</v>
      </c>
      <c r="L80" s="133"/>
      <c r="M80" s="133"/>
      <c r="N80" s="133"/>
      <c r="O80" s="133" t="str">
        <f>+O72</f>
        <v>Объем теплоносителя, Гкал на нагрев, (м3, Гкал)</v>
      </c>
      <c r="P80" s="133"/>
      <c r="Q80" s="133"/>
      <c r="R80" s="133"/>
      <c r="S80" s="133"/>
      <c r="T80" s="133" t="s">
        <v>68</v>
      </c>
      <c r="U80" s="133"/>
      <c r="V80" s="133"/>
      <c r="W80" s="133"/>
      <c r="X80" s="133"/>
      <c r="Y80" s="46" t="s">
        <v>69</v>
      </c>
      <c r="Z80" s="46" t="s">
        <v>70</v>
      </c>
      <c r="AG80" s="14"/>
      <c r="AI80" s="19"/>
    </row>
    <row r="81" spans="1:38" ht="12.75" customHeight="1" hidden="1">
      <c r="A81" s="134">
        <v>1</v>
      </c>
      <c r="B81" s="135"/>
      <c r="C81" s="134">
        <v>2</v>
      </c>
      <c r="D81" s="136"/>
      <c r="E81" s="136"/>
      <c r="F81" s="136"/>
      <c r="G81" s="136"/>
      <c r="H81" s="135"/>
      <c r="I81" s="137">
        <v>3</v>
      </c>
      <c r="J81" s="137"/>
      <c r="K81" s="137">
        <v>4</v>
      </c>
      <c r="L81" s="137"/>
      <c r="M81" s="137"/>
      <c r="N81" s="137"/>
      <c r="O81" s="137">
        <v>5</v>
      </c>
      <c r="P81" s="137"/>
      <c r="Q81" s="137"/>
      <c r="R81" s="137"/>
      <c r="S81" s="137"/>
      <c r="T81" s="137">
        <v>6</v>
      </c>
      <c r="U81" s="137"/>
      <c r="V81" s="137"/>
      <c r="W81" s="137"/>
      <c r="X81" s="137"/>
      <c r="Y81" s="45">
        <v>7</v>
      </c>
      <c r="Z81" s="45">
        <v>8</v>
      </c>
      <c r="AG81" s="14"/>
      <c r="AI81" s="19"/>
      <c r="AJ81" s="14"/>
      <c r="AL81" s="14"/>
    </row>
    <row r="82" spans="1:38" ht="12.75" customHeight="1" hidden="1">
      <c r="A82" s="124" t="s">
        <v>8</v>
      </c>
      <c r="B82" s="85"/>
      <c r="C82" s="147" t="s">
        <v>74</v>
      </c>
      <c r="D82" s="148"/>
      <c r="E82" s="148"/>
      <c r="F82" s="148"/>
      <c r="G82" s="149"/>
      <c r="H82" s="63" t="s">
        <v>9</v>
      </c>
      <c r="I82" s="120" t="s">
        <v>10</v>
      </c>
      <c r="J82" s="121"/>
      <c r="K82" s="122">
        <f>K16</f>
        <v>324.25</v>
      </c>
      <c r="L82" s="122"/>
      <c r="M82" s="122"/>
      <c r="N82" s="122"/>
      <c r="O82" s="123">
        <f>+ROUND('[6]Шуш_3 эт и выше'!O114,2)</f>
        <v>1.24</v>
      </c>
      <c r="P82" s="123"/>
      <c r="Q82" s="123"/>
      <c r="R82" s="123"/>
      <c r="S82" s="123"/>
      <c r="T82" s="122">
        <f>ROUND(K82*O82,2)</f>
        <v>402.07</v>
      </c>
      <c r="U82" s="122"/>
      <c r="V82" s="122"/>
      <c r="W82" s="122"/>
      <c r="X82" s="122"/>
      <c r="Y82" s="49">
        <f>ROUND(T82*$AG$22,2)</f>
        <v>201.04</v>
      </c>
      <c r="Z82" s="50">
        <f>+T82+Y82</f>
        <v>603.11</v>
      </c>
      <c r="AG82" s="114">
        <f>Z82+Z83</f>
        <v>1143.729025</v>
      </c>
      <c r="AI82" s="19"/>
      <c r="AJ82" s="116">
        <v>155.6</v>
      </c>
      <c r="AL82" s="118">
        <f>AG82/AJ82</f>
        <v>7.350443605398459</v>
      </c>
    </row>
    <row r="83" spans="1:38" ht="12.75" customHeight="1" hidden="1">
      <c r="A83" s="86"/>
      <c r="B83" s="88"/>
      <c r="C83" s="150"/>
      <c r="D83" s="151"/>
      <c r="E83" s="151"/>
      <c r="F83" s="151"/>
      <c r="G83" s="152"/>
      <c r="H83" s="63" t="s">
        <v>11</v>
      </c>
      <c r="I83" s="120" t="s">
        <v>12</v>
      </c>
      <c r="J83" s="121"/>
      <c r="K83" s="122">
        <f>K17</f>
        <v>6352.75</v>
      </c>
      <c r="L83" s="122"/>
      <c r="M83" s="122"/>
      <c r="N83" s="122"/>
      <c r="O83" s="123">
        <f>+'[6]Син_2'!O83</f>
        <v>0.0851</v>
      </c>
      <c r="P83" s="123"/>
      <c r="Q83" s="123"/>
      <c r="R83" s="123"/>
      <c r="S83" s="123"/>
      <c r="T83" s="122">
        <f>K83*O83</f>
        <v>540.619025</v>
      </c>
      <c r="U83" s="122"/>
      <c r="V83" s="122"/>
      <c r="W83" s="122"/>
      <c r="X83" s="122"/>
      <c r="Y83" s="44">
        <v>0</v>
      </c>
      <c r="Z83" s="50">
        <f>+T83+Y83</f>
        <v>540.619025</v>
      </c>
      <c r="AG83" s="115"/>
      <c r="AI83" s="19"/>
      <c r="AJ83" s="117"/>
      <c r="AL83" s="119"/>
    </row>
    <row r="84" spans="1:38" ht="12.75" customHeight="1" hidden="1">
      <c r="A84" s="124" t="s">
        <v>8</v>
      </c>
      <c r="B84" s="85"/>
      <c r="C84" s="147" t="s">
        <v>75</v>
      </c>
      <c r="D84" s="148"/>
      <c r="E84" s="148"/>
      <c r="F84" s="148"/>
      <c r="G84" s="149"/>
      <c r="H84" s="63" t="s">
        <v>9</v>
      </c>
      <c r="I84" s="120" t="s">
        <v>10</v>
      </c>
      <c r="J84" s="121"/>
      <c r="K84" s="122">
        <f>K18</f>
        <v>324.25</v>
      </c>
      <c r="L84" s="122"/>
      <c r="M84" s="122"/>
      <c r="N84" s="122"/>
      <c r="O84" s="123">
        <f>+ROUND('[6]Шуш_3 эт и выше'!O116,2)</f>
        <v>1.24</v>
      </c>
      <c r="P84" s="123"/>
      <c r="Q84" s="123"/>
      <c r="R84" s="123"/>
      <c r="S84" s="123"/>
      <c r="T84" s="122">
        <f>ROUND(K84*O84,2)</f>
        <v>402.07</v>
      </c>
      <c r="U84" s="122"/>
      <c r="V84" s="122"/>
      <c r="W84" s="122"/>
      <c r="X84" s="122"/>
      <c r="Y84" s="49">
        <f>ROUND(T84*$AG$22,2)</f>
        <v>201.04</v>
      </c>
      <c r="Z84" s="50">
        <f>+T84+Y84</f>
        <v>603.11</v>
      </c>
      <c r="AG84" s="114">
        <f>Z84+Z85</f>
        <v>1103.071425</v>
      </c>
      <c r="AI84" s="19"/>
      <c r="AJ84" s="116">
        <v>155.6</v>
      </c>
      <c r="AL84" s="118">
        <f>AG84/AJ84</f>
        <v>7.089147975578407</v>
      </c>
    </row>
    <row r="85" spans="1:38" ht="12.75" customHeight="1" hidden="1">
      <c r="A85" s="86"/>
      <c r="B85" s="88"/>
      <c r="C85" s="150"/>
      <c r="D85" s="151"/>
      <c r="E85" s="151"/>
      <c r="F85" s="151"/>
      <c r="G85" s="152"/>
      <c r="H85" s="63" t="s">
        <v>11</v>
      </c>
      <c r="I85" s="120" t="s">
        <v>12</v>
      </c>
      <c r="J85" s="121"/>
      <c r="K85" s="122">
        <f>K19</f>
        <v>6352.75</v>
      </c>
      <c r="L85" s="122"/>
      <c r="M85" s="122"/>
      <c r="N85" s="122"/>
      <c r="O85" s="123">
        <f>+'[6]Син_2'!O85</f>
        <v>0.0787</v>
      </c>
      <c r="P85" s="123"/>
      <c r="Q85" s="123"/>
      <c r="R85" s="123"/>
      <c r="S85" s="123"/>
      <c r="T85" s="122">
        <f>K85*O85</f>
        <v>499.961425</v>
      </c>
      <c r="U85" s="122"/>
      <c r="V85" s="122"/>
      <c r="W85" s="122"/>
      <c r="X85" s="122"/>
      <c r="Y85" s="44">
        <v>0</v>
      </c>
      <c r="Z85" s="50">
        <f>+T85+Y85</f>
        <v>499.961425</v>
      </c>
      <c r="AG85" s="115"/>
      <c r="AI85" s="19"/>
      <c r="AJ85" s="117"/>
      <c r="AL85" s="119"/>
    </row>
    <row r="86" spans="4:35" ht="6.75" customHeight="1" hidden="1">
      <c r="D86" s="60"/>
      <c r="E86" s="60"/>
      <c r="F86" s="60"/>
      <c r="G86" s="60"/>
      <c r="H86" s="60"/>
      <c r="I86" s="60"/>
      <c r="J86" s="60"/>
      <c r="AG86" s="14"/>
      <c r="AI86" s="19"/>
    </row>
    <row r="87" spans="1:33" s="20" customFormat="1" ht="29.25" customHeight="1">
      <c r="A87" s="131" t="s">
        <v>42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</row>
    <row r="88" spans="1:35" ht="51" customHeight="1" hidden="1">
      <c r="A88" s="141" t="s">
        <v>5</v>
      </c>
      <c r="B88" s="142"/>
      <c r="C88" s="143" t="s">
        <v>25</v>
      </c>
      <c r="D88" s="144"/>
      <c r="E88" s="144"/>
      <c r="F88" s="144"/>
      <c r="G88" s="144"/>
      <c r="H88" s="145"/>
      <c r="I88" s="133" t="s">
        <v>6</v>
      </c>
      <c r="J88" s="133"/>
      <c r="K88" s="133" t="s">
        <v>26</v>
      </c>
      <c r="L88" s="133"/>
      <c r="M88" s="133"/>
      <c r="N88" s="133"/>
      <c r="O88" s="133" t="str">
        <f>+O80</f>
        <v>Объем теплоносителя, Гкал на нагрев, (м3, Гкал)</v>
      </c>
      <c r="P88" s="133"/>
      <c r="Q88" s="133"/>
      <c r="R88" s="133"/>
      <c r="S88" s="133"/>
      <c r="T88" s="133" t="s">
        <v>68</v>
      </c>
      <c r="U88" s="133"/>
      <c r="V88" s="133"/>
      <c r="W88" s="133"/>
      <c r="X88" s="133"/>
      <c r="Y88" s="46" t="s">
        <v>69</v>
      </c>
      <c r="Z88" s="46" t="s">
        <v>70</v>
      </c>
      <c r="AG88" s="14"/>
      <c r="AI88" s="19"/>
    </row>
    <row r="89" spans="1:38" ht="12.75" customHeight="1" hidden="1">
      <c r="A89" s="134">
        <v>1</v>
      </c>
      <c r="B89" s="135"/>
      <c r="C89" s="134">
        <v>2</v>
      </c>
      <c r="D89" s="136"/>
      <c r="E89" s="136"/>
      <c r="F89" s="136"/>
      <c r="G89" s="136"/>
      <c r="H89" s="135"/>
      <c r="I89" s="137">
        <v>3</v>
      </c>
      <c r="J89" s="137"/>
      <c r="K89" s="137">
        <v>4</v>
      </c>
      <c r="L89" s="137"/>
      <c r="M89" s="137"/>
      <c r="N89" s="137"/>
      <c r="O89" s="137">
        <v>5</v>
      </c>
      <c r="P89" s="137"/>
      <c r="Q89" s="137"/>
      <c r="R89" s="137"/>
      <c r="S89" s="137"/>
      <c r="T89" s="137">
        <v>6</v>
      </c>
      <c r="U89" s="137"/>
      <c r="V89" s="137"/>
      <c r="W89" s="137"/>
      <c r="X89" s="137"/>
      <c r="Y89" s="45">
        <v>7</v>
      </c>
      <c r="Z89" s="45">
        <v>8</v>
      </c>
      <c r="AG89" s="14"/>
      <c r="AI89" s="19"/>
      <c r="AJ89" s="14"/>
      <c r="AL89" s="14"/>
    </row>
    <row r="90" spans="1:38" ht="12.75" customHeight="1">
      <c r="A90" s="124" t="s">
        <v>8</v>
      </c>
      <c r="B90" s="85"/>
      <c r="C90" s="147" t="s">
        <v>74</v>
      </c>
      <c r="D90" s="148"/>
      <c r="E90" s="148"/>
      <c r="F90" s="148"/>
      <c r="G90" s="149"/>
      <c r="H90" s="63" t="s">
        <v>9</v>
      </c>
      <c r="I90" s="120" t="s">
        <v>10</v>
      </c>
      <c r="J90" s="121"/>
      <c r="K90" s="122">
        <f>K16</f>
        <v>324.25</v>
      </c>
      <c r="L90" s="122"/>
      <c r="M90" s="122"/>
      <c r="N90" s="122"/>
      <c r="O90" s="123">
        <f>+ROUND('[6]Шуш_3 эт и выше'!O126,2)</f>
        <v>0.55</v>
      </c>
      <c r="P90" s="123"/>
      <c r="Q90" s="123"/>
      <c r="R90" s="123"/>
      <c r="S90" s="123"/>
      <c r="T90" s="122">
        <f>ROUND(K90*O90,2)</f>
        <v>178.34</v>
      </c>
      <c r="U90" s="122"/>
      <c r="V90" s="122"/>
      <c r="W90" s="122"/>
      <c r="X90" s="122"/>
      <c r="Y90" s="49">
        <f>ROUND(T90*$AG$22,2)</f>
        <v>89.17</v>
      </c>
      <c r="Z90" s="50">
        <f>+T90+Y90</f>
        <v>267.51</v>
      </c>
      <c r="AG90" s="114">
        <f>Z90+Z91</f>
        <v>507.008675</v>
      </c>
      <c r="AI90" s="19"/>
      <c r="AJ90" s="116">
        <v>155.6</v>
      </c>
      <c r="AL90" s="118">
        <f>AG90/AJ90</f>
        <v>3.258410507712082</v>
      </c>
    </row>
    <row r="91" spans="1:38" ht="12.75" customHeight="1">
      <c r="A91" s="86"/>
      <c r="B91" s="88"/>
      <c r="C91" s="150"/>
      <c r="D91" s="151"/>
      <c r="E91" s="151"/>
      <c r="F91" s="151"/>
      <c r="G91" s="152"/>
      <c r="H91" s="63" t="s">
        <v>11</v>
      </c>
      <c r="I91" s="120" t="s">
        <v>12</v>
      </c>
      <c r="J91" s="121"/>
      <c r="K91" s="122">
        <f>K17</f>
        <v>6352.75</v>
      </c>
      <c r="L91" s="122"/>
      <c r="M91" s="122"/>
      <c r="N91" s="122"/>
      <c r="O91" s="123">
        <f>+'[6]Син_2'!O91</f>
        <v>0.0377</v>
      </c>
      <c r="P91" s="123"/>
      <c r="Q91" s="123"/>
      <c r="R91" s="123"/>
      <c r="S91" s="123"/>
      <c r="T91" s="122">
        <f>K91*O91</f>
        <v>239.498675</v>
      </c>
      <c r="U91" s="122"/>
      <c r="V91" s="122"/>
      <c r="W91" s="122"/>
      <c r="X91" s="122"/>
      <c r="Y91" s="44">
        <v>0</v>
      </c>
      <c r="Z91" s="50">
        <f>+T91+Y91</f>
        <v>239.498675</v>
      </c>
      <c r="AG91" s="115"/>
      <c r="AI91" s="19"/>
      <c r="AJ91" s="117"/>
      <c r="AL91" s="119"/>
    </row>
    <row r="92" spans="1:38" ht="12.75" customHeight="1">
      <c r="A92" s="124" t="s">
        <v>8</v>
      </c>
      <c r="B92" s="85"/>
      <c r="C92" s="147" t="s">
        <v>75</v>
      </c>
      <c r="D92" s="148"/>
      <c r="E92" s="148"/>
      <c r="F92" s="148"/>
      <c r="G92" s="149"/>
      <c r="H92" s="63" t="s">
        <v>9</v>
      </c>
      <c r="I92" s="120" t="s">
        <v>10</v>
      </c>
      <c r="J92" s="121"/>
      <c r="K92" s="122">
        <f>K18</f>
        <v>324.25</v>
      </c>
      <c r="L92" s="122"/>
      <c r="M92" s="122"/>
      <c r="N92" s="122"/>
      <c r="O92" s="123">
        <f>+ROUND('[6]Шуш_3 эт и выше'!O128,2)</f>
        <v>0.55</v>
      </c>
      <c r="P92" s="123"/>
      <c r="Q92" s="123"/>
      <c r="R92" s="123"/>
      <c r="S92" s="123"/>
      <c r="T92" s="122">
        <f>ROUND(K92*O92,2)</f>
        <v>178.34</v>
      </c>
      <c r="U92" s="122"/>
      <c r="V92" s="122"/>
      <c r="W92" s="122"/>
      <c r="X92" s="122"/>
      <c r="Y92" s="49">
        <f>ROUND(T92*$AG$22,2)</f>
        <v>89.17</v>
      </c>
      <c r="Z92" s="50">
        <f>+T92+Y92</f>
        <v>267.51</v>
      </c>
      <c r="AG92" s="114">
        <f>Z92+Z93</f>
        <v>489.22097499999995</v>
      </c>
      <c r="AI92" s="19"/>
      <c r="AJ92" s="116">
        <v>155.6</v>
      </c>
      <c r="AL92" s="118">
        <f>AG92/AJ92</f>
        <v>3.1440936696658097</v>
      </c>
    </row>
    <row r="93" spans="1:38" ht="12.75" customHeight="1">
      <c r="A93" s="86"/>
      <c r="B93" s="88"/>
      <c r="C93" s="150"/>
      <c r="D93" s="151"/>
      <c r="E93" s="151"/>
      <c r="F93" s="151"/>
      <c r="G93" s="152"/>
      <c r="H93" s="63" t="s">
        <v>11</v>
      </c>
      <c r="I93" s="120" t="s">
        <v>12</v>
      </c>
      <c r="J93" s="121"/>
      <c r="K93" s="122">
        <f>K19</f>
        <v>6352.75</v>
      </c>
      <c r="L93" s="122"/>
      <c r="M93" s="122"/>
      <c r="N93" s="122"/>
      <c r="O93" s="123">
        <f>+'[6]Син_2'!O93</f>
        <v>0.0349</v>
      </c>
      <c r="P93" s="123"/>
      <c r="Q93" s="123"/>
      <c r="R93" s="123"/>
      <c r="S93" s="123"/>
      <c r="T93" s="122">
        <f>K93*O93</f>
        <v>221.710975</v>
      </c>
      <c r="U93" s="122"/>
      <c r="V93" s="122"/>
      <c r="W93" s="122"/>
      <c r="X93" s="122"/>
      <c r="Y93" s="44">
        <v>0</v>
      </c>
      <c r="Z93" s="50">
        <f>+T93+Y93</f>
        <v>221.710975</v>
      </c>
      <c r="AG93" s="115"/>
      <c r="AI93" s="19"/>
      <c r="AJ93" s="117"/>
      <c r="AL93" s="119"/>
    </row>
    <row r="94" spans="4:35" ht="12.75">
      <c r="D94" s="60"/>
      <c r="E94" s="60"/>
      <c r="F94" s="60"/>
      <c r="G94" s="60"/>
      <c r="H94" s="60"/>
      <c r="I94" s="60"/>
      <c r="J94" s="60"/>
      <c r="AG94" s="14"/>
      <c r="AI94" s="19"/>
    </row>
    <row r="95" spans="1:33" s="20" customFormat="1" ht="29.25" customHeight="1">
      <c r="A95" s="131" t="s">
        <v>43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</row>
    <row r="96" spans="1:35" ht="51" customHeight="1" hidden="1">
      <c r="A96" s="141" t="s">
        <v>5</v>
      </c>
      <c r="B96" s="142"/>
      <c r="C96" s="143" t="s">
        <v>25</v>
      </c>
      <c r="D96" s="144"/>
      <c r="E96" s="144"/>
      <c r="F96" s="144"/>
      <c r="G96" s="144"/>
      <c r="H96" s="145"/>
      <c r="I96" s="133" t="s">
        <v>6</v>
      </c>
      <c r="J96" s="133"/>
      <c r="K96" s="133" t="s">
        <v>26</v>
      </c>
      <c r="L96" s="133"/>
      <c r="M96" s="133"/>
      <c r="N96" s="133"/>
      <c r="O96" s="133" t="str">
        <f>+O88</f>
        <v>Объем теплоносителя, Гкал на нагрев, (м3, Гкал)</v>
      </c>
      <c r="P96" s="133"/>
      <c r="Q96" s="133"/>
      <c r="R96" s="133"/>
      <c r="S96" s="133"/>
      <c r="T96" s="133" t="s">
        <v>68</v>
      </c>
      <c r="U96" s="133"/>
      <c r="V96" s="133"/>
      <c r="W96" s="133"/>
      <c r="X96" s="133"/>
      <c r="Y96" s="46" t="s">
        <v>69</v>
      </c>
      <c r="Z96" s="46" t="s">
        <v>70</v>
      </c>
      <c r="AG96" s="14"/>
      <c r="AI96" s="19"/>
    </row>
    <row r="97" spans="1:38" ht="12.75" customHeight="1" hidden="1">
      <c r="A97" s="134">
        <v>1</v>
      </c>
      <c r="B97" s="135"/>
      <c r="C97" s="134">
        <v>2</v>
      </c>
      <c r="D97" s="136"/>
      <c r="E97" s="136"/>
      <c r="F97" s="136"/>
      <c r="G97" s="136"/>
      <c r="H97" s="135"/>
      <c r="I97" s="137">
        <v>3</v>
      </c>
      <c r="J97" s="137"/>
      <c r="K97" s="137">
        <v>4</v>
      </c>
      <c r="L97" s="137"/>
      <c r="M97" s="137"/>
      <c r="N97" s="137"/>
      <c r="O97" s="137">
        <v>5</v>
      </c>
      <c r="P97" s="137"/>
      <c r="Q97" s="137"/>
      <c r="R97" s="137"/>
      <c r="S97" s="137"/>
      <c r="T97" s="137">
        <v>6</v>
      </c>
      <c r="U97" s="137"/>
      <c r="V97" s="137"/>
      <c r="W97" s="137"/>
      <c r="X97" s="137"/>
      <c r="Y97" s="45">
        <v>7</v>
      </c>
      <c r="Z97" s="45">
        <v>8</v>
      </c>
      <c r="AG97" s="14"/>
      <c r="AI97" s="19"/>
      <c r="AJ97" s="14"/>
      <c r="AL97" s="14"/>
    </row>
    <row r="98" spans="1:38" ht="12.75" customHeight="1">
      <c r="A98" s="124" t="s">
        <v>8</v>
      </c>
      <c r="B98" s="85"/>
      <c r="C98" s="147" t="s">
        <v>74</v>
      </c>
      <c r="D98" s="148"/>
      <c r="E98" s="148"/>
      <c r="F98" s="148"/>
      <c r="G98" s="149"/>
      <c r="H98" s="63" t="s">
        <v>9</v>
      </c>
      <c r="I98" s="120" t="s">
        <v>10</v>
      </c>
      <c r="J98" s="121"/>
      <c r="K98" s="122">
        <f>K16</f>
        <v>324.25</v>
      </c>
      <c r="L98" s="122"/>
      <c r="M98" s="122"/>
      <c r="N98" s="122"/>
      <c r="O98" s="176">
        <f>+ROUND('[6]Шуш_3 эт и выше'!O138,2)</f>
        <v>1.91</v>
      </c>
      <c r="P98" s="177"/>
      <c r="Q98" s="177"/>
      <c r="R98" s="177"/>
      <c r="S98" s="178"/>
      <c r="T98" s="122">
        <f>ROUND(K98*O98,2)</f>
        <v>619.32</v>
      </c>
      <c r="U98" s="122"/>
      <c r="V98" s="122"/>
      <c r="W98" s="122"/>
      <c r="X98" s="122"/>
      <c r="Y98" s="49">
        <f>ROUND(T98*$AG$22,2)</f>
        <v>309.66</v>
      </c>
      <c r="Z98" s="50">
        <f>+T98+Y98</f>
        <v>928.98</v>
      </c>
      <c r="AG98" s="114">
        <f>Z98+Z99</f>
        <v>1761.19025</v>
      </c>
      <c r="AI98" s="19"/>
      <c r="AJ98" s="116">
        <v>375.04</v>
      </c>
      <c r="AL98" s="118">
        <f>AG98/AJ98</f>
        <v>4.696006425981229</v>
      </c>
    </row>
    <row r="99" spans="1:38" ht="12.75" customHeight="1">
      <c r="A99" s="86"/>
      <c r="B99" s="88"/>
      <c r="C99" s="150"/>
      <c r="D99" s="151"/>
      <c r="E99" s="151"/>
      <c r="F99" s="151"/>
      <c r="G99" s="152"/>
      <c r="H99" s="63" t="s">
        <v>11</v>
      </c>
      <c r="I99" s="120" t="s">
        <v>12</v>
      </c>
      <c r="J99" s="121"/>
      <c r="K99" s="122">
        <f>K17</f>
        <v>6352.75</v>
      </c>
      <c r="L99" s="122"/>
      <c r="M99" s="122"/>
      <c r="N99" s="122"/>
      <c r="O99" s="123">
        <f>+'[6]Син_2'!O99</f>
        <v>0.131</v>
      </c>
      <c r="P99" s="123"/>
      <c r="Q99" s="123"/>
      <c r="R99" s="123"/>
      <c r="S99" s="123"/>
      <c r="T99" s="122">
        <f>K99*O99</f>
        <v>832.2102500000001</v>
      </c>
      <c r="U99" s="122"/>
      <c r="V99" s="122"/>
      <c r="W99" s="122"/>
      <c r="X99" s="122"/>
      <c r="Y99" s="44">
        <v>0</v>
      </c>
      <c r="Z99" s="50">
        <f>+T99+Y99</f>
        <v>832.2102500000001</v>
      </c>
      <c r="AG99" s="115"/>
      <c r="AI99" s="19"/>
      <c r="AJ99" s="117"/>
      <c r="AL99" s="119"/>
    </row>
    <row r="100" spans="1:38" ht="12.75" customHeight="1">
      <c r="A100" s="124" t="s">
        <v>8</v>
      </c>
      <c r="B100" s="85"/>
      <c r="C100" s="147" t="s">
        <v>75</v>
      </c>
      <c r="D100" s="148"/>
      <c r="E100" s="148"/>
      <c r="F100" s="148"/>
      <c r="G100" s="149"/>
      <c r="H100" s="63" t="s">
        <v>9</v>
      </c>
      <c r="I100" s="120" t="s">
        <v>10</v>
      </c>
      <c r="J100" s="121"/>
      <c r="K100" s="122">
        <f>K18</f>
        <v>324.25</v>
      </c>
      <c r="L100" s="122"/>
      <c r="M100" s="122"/>
      <c r="N100" s="122"/>
      <c r="O100" s="176">
        <f>+ROUND('[6]Шуш_3 эт и выше'!O140,2)</f>
        <v>1.91</v>
      </c>
      <c r="P100" s="177"/>
      <c r="Q100" s="177"/>
      <c r="R100" s="177"/>
      <c r="S100" s="178"/>
      <c r="T100" s="122">
        <f>ROUND(K100*O100,2)</f>
        <v>619.32</v>
      </c>
      <c r="U100" s="122"/>
      <c r="V100" s="122"/>
      <c r="W100" s="122"/>
      <c r="X100" s="122"/>
      <c r="Y100" s="49">
        <f>ROUND(T100*$AG$22,2)</f>
        <v>309.66</v>
      </c>
      <c r="Z100" s="50">
        <f>+T100+Y100</f>
        <v>928.98</v>
      </c>
      <c r="AG100" s="114">
        <f>Z100+Z101</f>
        <v>1699.568575</v>
      </c>
      <c r="AI100" s="19"/>
      <c r="AJ100" s="116">
        <v>375.04</v>
      </c>
      <c r="AL100" s="118">
        <f>AG100/AJ100</f>
        <v>4.531699485388225</v>
      </c>
    </row>
    <row r="101" spans="1:38" ht="12.75" customHeight="1">
      <c r="A101" s="86"/>
      <c r="B101" s="88"/>
      <c r="C101" s="150"/>
      <c r="D101" s="151"/>
      <c r="E101" s="151"/>
      <c r="F101" s="151"/>
      <c r="G101" s="152"/>
      <c r="H101" s="63" t="s">
        <v>11</v>
      </c>
      <c r="I101" s="120" t="s">
        <v>12</v>
      </c>
      <c r="J101" s="121"/>
      <c r="K101" s="122">
        <f>K19</f>
        <v>6352.75</v>
      </c>
      <c r="L101" s="122"/>
      <c r="M101" s="122"/>
      <c r="N101" s="122"/>
      <c r="O101" s="123">
        <f>+'[6]Син_2'!O101</f>
        <v>0.1213</v>
      </c>
      <c r="P101" s="123"/>
      <c r="Q101" s="123"/>
      <c r="R101" s="123"/>
      <c r="S101" s="123"/>
      <c r="T101" s="122">
        <f>K101*O101</f>
        <v>770.588575</v>
      </c>
      <c r="U101" s="122"/>
      <c r="V101" s="122"/>
      <c r="W101" s="122"/>
      <c r="X101" s="122"/>
      <c r="Y101" s="44">
        <v>0</v>
      </c>
      <c r="Z101" s="50">
        <f>+T101+Y101</f>
        <v>770.588575</v>
      </c>
      <c r="AG101" s="115"/>
      <c r="AI101" s="19"/>
      <c r="AJ101" s="117"/>
      <c r="AL101" s="119"/>
    </row>
    <row r="102" spans="4:35" ht="12.75" hidden="1">
      <c r="D102" s="60"/>
      <c r="E102" s="60"/>
      <c r="F102" s="60"/>
      <c r="G102" s="60"/>
      <c r="H102" s="60"/>
      <c r="I102" s="60"/>
      <c r="J102" s="60"/>
      <c r="AG102" s="14"/>
      <c r="AI102" s="19"/>
    </row>
    <row r="103" spans="4:35" ht="12" customHeight="1">
      <c r="D103" s="60"/>
      <c r="E103" s="60"/>
      <c r="F103" s="60"/>
      <c r="G103" s="60"/>
      <c r="H103" s="60"/>
      <c r="I103" s="60"/>
      <c r="J103" s="60"/>
      <c r="AG103" s="14"/>
      <c r="AI103" s="19"/>
    </row>
    <row r="104" spans="1:35" s="6" customFormat="1" ht="15">
      <c r="A104" s="146" t="s">
        <v>90</v>
      </c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64"/>
      <c r="AG104" s="64"/>
      <c r="AH104"/>
      <c r="AI104" s="18"/>
    </row>
    <row r="105" spans="1:33" s="20" customFormat="1" ht="39" customHeight="1">
      <c r="A105" s="131" t="s">
        <v>35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25"/>
      <c r="AG105" s="25"/>
    </row>
    <row r="106" spans="1:35" ht="66" customHeight="1">
      <c r="A106" s="141" t="s">
        <v>5</v>
      </c>
      <c r="B106" s="142"/>
      <c r="C106" s="143" t="s">
        <v>25</v>
      </c>
      <c r="D106" s="144"/>
      <c r="E106" s="144"/>
      <c r="F106" s="144"/>
      <c r="G106" s="144"/>
      <c r="H106" s="145"/>
      <c r="I106" s="133" t="s">
        <v>6</v>
      </c>
      <c r="J106" s="133"/>
      <c r="K106" s="133" t="s">
        <v>26</v>
      </c>
      <c r="L106" s="133"/>
      <c r="M106" s="133"/>
      <c r="N106" s="133"/>
      <c r="O106" s="133" t="s">
        <v>89</v>
      </c>
      <c r="P106" s="133"/>
      <c r="Q106" s="133"/>
      <c r="R106" s="133"/>
      <c r="S106" s="133"/>
      <c r="T106" s="133" t="s">
        <v>7</v>
      </c>
      <c r="U106" s="133"/>
      <c r="V106" s="133"/>
      <c r="W106" s="133"/>
      <c r="X106" s="133"/>
      <c r="Y106" s="46" t="s">
        <v>69</v>
      </c>
      <c r="Z106" s="46" t="s">
        <v>70</v>
      </c>
      <c r="AG106" s="14"/>
      <c r="AI106" s="19"/>
    </row>
    <row r="107" spans="1:38" ht="22.5" customHeight="1">
      <c r="A107" s="134">
        <v>1</v>
      </c>
      <c r="B107" s="135"/>
      <c r="C107" s="134">
        <v>2</v>
      </c>
      <c r="D107" s="136"/>
      <c r="E107" s="136"/>
      <c r="F107" s="136"/>
      <c r="G107" s="136"/>
      <c r="H107" s="135"/>
      <c r="I107" s="137">
        <v>3</v>
      </c>
      <c r="J107" s="137"/>
      <c r="K107" s="137">
        <v>4</v>
      </c>
      <c r="L107" s="137"/>
      <c r="M107" s="137"/>
      <c r="N107" s="137"/>
      <c r="O107" s="137">
        <v>5</v>
      </c>
      <c r="P107" s="137"/>
      <c r="Q107" s="137"/>
      <c r="R107" s="137"/>
      <c r="S107" s="137"/>
      <c r="T107" s="138" t="s">
        <v>71</v>
      </c>
      <c r="U107" s="139"/>
      <c r="V107" s="139"/>
      <c r="W107" s="139"/>
      <c r="X107" s="140"/>
      <c r="Y107" s="45" t="s">
        <v>76</v>
      </c>
      <c r="Z107" s="45" t="s">
        <v>72</v>
      </c>
      <c r="AG107" s="14"/>
      <c r="AI107" s="19"/>
      <c r="AJ107" s="14"/>
      <c r="AL107" s="14"/>
    </row>
    <row r="108" spans="1:38" ht="12.75" customHeight="1">
      <c r="A108" s="124" t="s">
        <v>8</v>
      </c>
      <c r="B108" s="85"/>
      <c r="C108" s="125" t="s">
        <v>91</v>
      </c>
      <c r="D108" s="126"/>
      <c r="E108" s="126"/>
      <c r="F108" s="126"/>
      <c r="G108" s="127"/>
      <c r="H108" s="63" t="s">
        <v>9</v>
      </c>
      <c r="I108" s="120" t="s">
        <v>10</v>
      </c>
      <c r="J108" s="121"/>
      <c r="K108" s="122">
        <f>+K34</f>
        <v>324.25</v>
      </c>
      <c r="L108" s="122"/>
      <c r="M108" s="122"/>
      <c r="N108" s="122"/>
      <c r="O108" s="123">
        <f>+O34*2</f>
        <v>6.48</v>
      </c>
      <c r="P108" s="123"/>
      <c r="Q108" s="123"/>
      <c r="R108" s="123"/>
      <c r="S108" s="123"/>
      <c r="T108" s="122">
        <f>K108*O108</f>
        <v>2101.1400000000003</v>
      </c>
      <c r="U108" s="122"/>
      <c r="V108" s="122"/>
      <c r="W108" s="122"/>
      <c r="X108" s="122"/>
      <c r="Y108" s="49">
        <f>ROUND(T108*$AG$22,2)</f>
        <v>1050.57</v>
      </c>
      <c r="Z108" s="48">
        <f>+T108+Y108</f>
        <v>3151.71</v>
      </c>
      <c r="AG108" s="114">
        <f>T108+T109</f>
        <v>4925.115252</v>
      </c>
      <c r="AI108" s="19"/>
      <c r="AJ108" s="116">
        <v>844.99</v>
      </c>
      <c r="AL108" s="118">
        <f>AG108/AJ108</f>
        <v>5.828607737369673</v>
      </c>
    </row>
    <row r="109" spans="1:38" ht="12.75" customHeight="1">
      <c r="A109" s="86"/>
      <c r="B109" s="88"/>
      <c r="C109" s="128"/>
      <c r="D109" s="129"/>
      <c r="E109" s="129"/>
      <c r="F109" s="129"/>
      <c r="G109" s="130"/>
      <c r="H109" s="63" t="s">
        <v>11</v>
      </c>
      <c r="I109" s="120" t="s">
        <v>12</v>
      </c>
      <c r="J109" s="121"/>
      <c r="K109" s="122">
        <f>+K35</f>
        <v>6352.75</v>
      </c>
      <c r="L109" s="122"/>
      <c r="M109" s="122"/>
      <c r="N109" s="122"/>
      <c r="O109" s="123">
        <f>O108*O$17</f>
        <v>0.444528</v>
      </c>
      <c r="P109" s="123"/>
      <c r="Q109" s="123"/>
      <c r="R109" s="123"/>
      <c r="S109" s="123"/>
      <c r="T109" s="122">
        <f>K109*O109</f>
        <v>2823.9752519999997</v>
      </c>
      <c r="U109" s="122"/>
      <c r="V109" s="122"/>
      <c r="W109" s="122"/>
      <c r="X109" s="122"/>
      <c r="Y109" s="44">
        <v>0</v>
      </c>
      <c r="Z109" s="48">
        <f>+T109+Y109</f>
        <v>2823.9752519999997</v>
      </c>
      <c r="AG109" s="115"/>
      <c r="AI109" s="19"/>
      <c r="AJ109" s="117"/>
      <c r="AL109" s="119"/>
    </row>
    <row r="110" spans="1:38" ht="12.75" customHeight="1">
      <c r="A110" s="124" t="s">
        <v>8</v>
      </c>
      <c r="B110" s="85"/>
      <c r="C110" s="125" t="s">
        <v>75</v>
      </c>
      <c r="D110" s="126"/>
      <c r="E110" s="126"/>
      <c r="F110" s="126"/>
      <c r="G110" s="127"/>
      <c r="H110" s="63" t="s">
        <v>9</v>
      </c>
      <c r="I110" s="120" t="s">
        <v>10</v>
      </c>
      <c r="J110" s="121"/>
      <c r="K110" s="122">
        <f>+K108</f>
        <v>324.25</v>
      </c>
      <c r="L110" s="122"/>
      <c r="M110" s="122"/>
      <c r="N110" s="122"/>
      <c r="O110" s="123">
        <f>+O108</f>
        <v>6.48</v>
      </c>
      <c r="P110" s="123"/>
      <c r="Q110" s="123"/>
      <c r="R110" s="123"/>
      <c r="S110" s="123"/>
      <c r="T110" s="122">
        <f>K110*O110</f>
        <v>2101.1400000000003</v>
      </c>
      <c r="U110" s="122"/>
      <c r="V110" s="122"/>
      <c r="W110" s="122"/>
      <c r="X110" s="122"/>
      <c r="Y110" s="49">
        <f>ROUND(T110*$AG$22,2)</f>
        <v>1050.57</v>
      </c>
      <c r="Z110" s="48">
        <f>+T110+Y110</f>
        <v>3151.71</v>
      </c>
      <c r="AG110" s="114">
        <f>T110+T111</f>
        <v>4715.16957</v>
      </c>
      <c r="AI110" s="19"/>
      <c r="AJ110" s="116">
        <v>844.99</v>
      </c>
      <c r="AL110" s="118">
        <f>AG110/AJ110</f>
        <v>5.580148368619747</v>
      </c>
    </row>
    <row r="111" spans="1:38" ht="12.75" customHeight="1">
      <c r="A111" s="86"/>
      <c r="B111" s="88"/>
      <c r="C111" s="128"/>
      <c r="D111" s="129"/>
      <c r="E111" s="129"/>
      <c r="F111" s="129"/>
      <c r="G111" s="130"/>
      <c r="H111" s="63" t="s">
        <v>11</v>
      </c>
      <c r="I111" s="120" t="s">
        <v>12</v>
      </c>
      <c r="J111" s="121"/>
      <c r="K111" s="122">
        <f>+K109</f>
        <v>6352.75</v>
      </c>
      <c r="L111" s="122"/>
      <c r="M111" s="122"/>
      <c r="N111" s="122"/>
      <c r="O111" s="123">
        <f>O110*O$19</f>
        <v>0.41148</v>
      </c>
      <c r="P111" s="123"/>
      <c r="Q111" s="123"/>
      <c r="R111" s="123"/>
      <c r="S111" s="123"/>
      <c r="T111" s="122">
        <f>K111*O111</f>
        <v>2614.02957</v>
      </c>
      <c r="U111" s="122"/>
      <c r="V111" s="122"/>
      <c r="W111" s="122"/>
      <c r="X111" s="122"/>
      <c r="Y111" s="44">
        <v>0</v>
      </c>
      <c r="Z111" s="48">
        <f>+T111+Y111</f>
        <v>2614.02957</v>
      </c>
      <c r="AG111" s="115"/>
      <c r="AI111" s="19"/>
      <c r="AJ111" s="117"/>
      <c r="AL111" s="119"/>
    </row>
    <row r="112" spans="1:33" s="20" customFormat="1" ht="30" customHeight="1">
      <c r="A112" s="131" t="s">
        <v>37</v>
      </c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</row>
    <row r="113" spans="1:38" ht="12.75" customHeight="1">
      <c r="A113" s="124" t="s">
        <v>8</v>
      </c>
      <c r="B113" s="85"/>
      <c r="C113" s="125" t="s">
        <v>91</v>
      </c>
      <c r="D113" s="126"/>
      <c r="E113" s="126"/>
      <c r="F113" s="126"/>
      <c r="G113" s="127"/>
      <c r="H113" s="63" t="s">
        <v>9</v>
      </c>
      <c r="I113" s="120" t="s">
        <v>10</v>
      </c>
      <c r="J113" s="121"/>
      <c r="K113" s="122">
        <f>+K108</f>
        <v>324.25</v>
      </c>
      <c r="L113" s="122"/>
      <c r="M113" s="122"/>
      <c r="N113" s="122"/>
      <c r="O113" s="123">
        <f>+O50*2</f>
        <v>5.26</v>
      </c>
      <c r="P113" s="123"/>
      <c r="Q113" s="123"/>
      <c r="R113" s="123"/>
      <c r="S113" s="123"/>
      <c r="T113" s="122">
        <f>K113*O113</f>
        <v>1705.5549999999998</v>
      </c>
      <c r="U113" s="122"/>
      <c r="V113" s="122"/>
      <c r="W113" s="122"/>
      <c r="X113" s="122"/>
      <c r="Y113" s="49">
        <f>ROUND(T113*$AG$22,2)</f>
        <v>852.78</v>
      </c>
      <c r="Z113" s="48">
        <f>+T113+Y113</f>
        <v>2558.335</v>
      </c>
      <c r="AG113" s="114">
        <f>T113+T114</f>
        <v>3997.855898999999</v>
      </c>
      <c r="AI113" s="19"/>
      <c r="AJ113" s="116">
        <v>844.99</v>
      </c>
      <c r="AL113" s="118">
        <f>AG113/AJ113</f>
        <v>4.731246404099456</v>
      </c>
    </row>
    <row r="114" spans="1:38" ht="12.75" customHeight="1">
      <c r="A114" s="86"/>
      <c r="B114" s="88"/>
      <c r="C114" s="128"/>
      <c r="D114" s="129"/>
      <c r="E114" s="129"/>
      <c r="F114" s="129"/>
      <c r="G114" s="130"/>
      <c r="H114" s="63" t="s">
        <v>11</v>
      </c>
      <c r="I114" s="120" t="s">
        <v>12</v>
      </c>
      <c r="J114" s="121"/>
      <c r="K114" s="122">
        <f>+K109</f>
        <v>6352.75</v>
      </c>
      <c r="L114" s="122"/>
      <c r="M114" s="122"/>
      <c r="N114" s="122"/>
      <c r="O114" s="123">
        <f>O113*O$17</f>
        <v>0.36083599999999993</v>
      </c>
      <c r="P114" s="123"/>
      <c r="Q114" s="123"/>
      <c r="R114" s="123"/>
      <c r="S114" s="123"/>
      <c r="T114" s="122">
        <f>K114*O114</f>
        <v>2292.3008989999994</v>
      </c>
      <c r="U114" s="122"/>
      <c r="V114" s="122"/>
      <c r="W114" s="122"/>
      <c r="X114" s="122"/>
      <c r="Y114" s="44">
        <v>0</v>
      </c>
      <c r="Z114" s="48">
        <f>+T114+Y114</f>
        <v>2292.3008989999994</v>
      </c>
      <c r="AG114" s="115"/>
      <c r="AI114" s="19"/>
      <c r="AJ114" s="117"/>
      <c r="AL114" s="119"/>
    </row>
    <row r="115" spans="1:38" ht="12.75" customHeight="1">
      <c r="A115" s="124" t="s">
        <v>8</v>
      </c>
      <c r="B115" s="85"/>
      <c r="C115" s="125" t="s">
        <v>75</v>
      </c>
      <c r="D115" s="126"/>
      <c r="E115" s="126"/>
      <c r="F115" s="126"/>
      <c r="G115" s="127"/>
      <c r="H115" s="63" t="s">
        <v>9</v>
      </c>
      <c r="I115" s="120" t="s">
        <v>10</v>
      </c>
      <c r="J115" s="121"/>
      <c r="K115" s="122">
        <f>+K110</f>
        <v>324.25</v>
      </c>
      <c r="L115" s="122"/>
      <c r="M115" s="122"/>
      <c r="N115" s="122"/>
      <c r="O115" s="123">
        <f>+O113</f>
        <v>5.26</v>
      </c>
      <c r="P115" s="123"/>
      <c r="Q115" s="123"/>
      <c r="R115" s="123"/>
      <c r="S115" s="123"/>
      <c r="T115" s="122">
        <f>K115*O115</f>
        <v>1705.5549999999998</v>
      </c>
      <c r="U115" s="122"/>
      <c r="V115" s="122"/>
      <c r="W115" s="122"/>
      <c r="X115" s="122"/>
      <c r="Y115" s="49">
        <f>ROUND(T115*$AG$22,2)</f>
        <v>852.78</v>
      </c>
      <c r="Z115" s="48">
        <f>+T115+Y115</f>
        <v>2558.335</v>
      </c>
      <c r="AG115" s="114">
        <f>T115+T116</f>
        <v>3827.4370274999997</v>
      </c>
      <c r="AI115" s="19"/>
      <c r="AJ115" s="116">
        <v>844.99</v>
      </c>
      <c r="AL115" s="118">
        <f>AG115/AJ115</f>
        <v>4.529564879466029</v>
      </c>
    </row>
    <row r="116" spans="1:38" ht="12.75" customHeight="1">
      <c r="A116" s="86"/>
      <c r="B116" s="88"/>
      <c r="C116" s="128"/>
      <c r="D116" s="129"/>
      <c r="E116" s="129"/>
      <c r="F116" s="129"/>
      <c r="G116" s="130"/>
      <c r="H116" s="63" t="s">
        <v>11</v>
      </c>
      <c r="I116" s="120" t="s">
        <v>12</v>
      </c>
      <c r="J116" s="121"/>
      <c r="K116" s="122">
        <f>+K111</f>
        <v>6352.75</v>
      </c>
      <c r="L116" s="122"/>
      <c r="M116" s="122"/>
      <c r="N116" s="122"/>
      <c r="O116" s="123">
        <f>O115*O$19</f>
        <v>0.33401</v>
      </c>
      <c r="P116" s="123"/>
      <c r="Q116" s="123"/>
      <c r="R116" s="123"/>
      <c r="S116" s="123"/>
      <c r="T116" s="122">
        <f>K116*O116</f>
        <v>2121.8820275</v>
      </c>
      <c r="U116" s="122"/>
      <c r="V116" s="122"/>
      <c r="W116" s="122"/>
      <c r="X116" s="122"/>
      <c r="Y116" s="44">
        <v>0</v>
      </c>
      <c r="Z116" s="48">
        <f>+T116+Y116</f>
        <v>2121.8820275</v>
      </c>
      <c r="AG116" s="115"/>
      <c r="AI116" s="19"/>
      <c r="AJ116" s="117"/>
      <c r="AL116" s="119"/>
    </row>
    <row r="117" spans="1:39" ht="25.5" customHeight="1">
      <c r="A117" s="131" t="s">
        <v>42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0"/>
      <c r="AL117" s="29" t="s">
        <v>92</v>
      </c>
      <c r="AM117" s="30" t="s">
        <v>93</v>
      </c>
    </row>
    <row r="118" spans="1:38" ht="12.75" customHeight="1">
      <c r="A118" s="124" t="s">
        <v>8</v>
      </c>
      <c r="B118" s="85"/>
      <c r="C118" s="125" t="s">
        <v>91</v>
      </c>
      <c r="D118" s="126"/>
      <c r="E118" s="126"/>
      <c r="F118" s="126"/>
      <c r="G118" s="127"/>
      <c r="H118" s="63" t="s">
        <v>9</v>
      </c>
      <c r="I118" s="120" t="s">
        <v>10</v>
      </c>
      <c r="J118" s="121"/>
      <c r="K118" s="122">
        <f>+K113</f>
        <v>324.25</v>
      </c>
      <c r="L118" s="122"/>
      <c r="M118" s="122"/>
      <c r="N118" s="122"/>
      <c r="O118" s="132">
        <f>+O90*2</f>
        <v>1.1</v>
      </c>
      <c r="P118" s="132"/>
      <c r="Q118" s="132"/>
      <c r="R118" s="132"/>
      <c r="S118" s="132"/>
      <c r="T118" s="122">
        <f>K118*O118</f>
        <v>356.675</v>
      </c>
      <c r="U118" s="122"/>
      <c r="V118" s="122"/>
      <c r="W118" s="122"/>
      <c r="X118" s="122"/>
      <c r="Y118" s="49">
        <f>ROUND(T118*$AG$22,2)</f>
        <v>178.34</v>
      </c>
      <c r="Z118" s="48">
        <f>+T118+Y118</f>
        <v>535.015</v>
      </c>
      <c r="AG118" s="114">
        <f>T118+T119</f>
        <v>836.0535150000001</v>
      </c>
      <c r="AI118" s="19"/>
      <c r="AJ118" s="116">
        <v>844.99</v>
      </c>
      <c r="AL118" s="118">
        <f>AG118/AJ118</f>
        <v>0.9894241529485557</v>
      </c>
    </row>
    <row r="119" spans="1:38" ht="12.75" customHeight="1">
      <c r="A119" s="86"/>
      <c r="B119" s="88"/>
      <c r="C119" s="128"/>
      <c r="D119" s="129"/>
      <c r="E119" s="129"/>
      <c r="F119" s="129"/>
      <c r="G119" s="130"/>
      <c r="H119" s="63" t="s">
        <v>11</v>
      </c>
      <c r="I119" s="120" t="s">
        <v>12</v>
      </c>
      <c r="J119" s="121"/>
      <c r="K119" s="122">
        <f>+K114</f>
        <v>6352.75</v>
      </c>
      <c r="L119" s="122"/>
      <c r="M119" s="122"/>
      <c r="N119" s="122"/>
      <c r="O119" s="123">
        <f>O118*O$17</f>
        <v>0.07546</v>
      </c>
      <c r="P119" s="123"/>
      <c r="Q119" s="123"/>
      <c r="R119" s="123"/>
      <c r="S119" s="123"/>
      <c r="T119" s="122">
        <f>K119*O119</f>
        <v>479.378515</v>
      </c>
      <c r="U119" s="122"/>
      <c r="V119" s="122"/>
      <c r="W119" s="122"/>
      <c r="X119" s="122"/>
      <c r="Y119" s="44">
        <v>0</v>
      </c>
      <c r="Z119" s="48">
        <f>+T119+Y119</f>
        <v>479.378515</v>
      </c>
      <c r="AG119" s="115"/>
      <c r="AI119" s="19"/>
      <c r="AJ119" s="117"/>
      <c r="AL119" s="119"/>
    </row>
    <row r="120" spans="1:38" ht="12.75" customHeight="1">
      <c r="A120" s="124" t="s">
        <v>8</v>
      </c>
      <c r="B120" s="85"/>
      <c r="C120" s="125" t="s">
        <v>75</v>
      </c>
      <c r="D120" s="126"/>
      <c r="E120" s="126"/>
      <c r="F120" s="126"/>
      <c r="G120" s="127"/>
      <c r="H120" s="63" t="s">
        <v>9</v>
      </c>
      <c r="I120" s="120" t="s">
        <v>10</v>
      </c>
      <c r="J120" s="121"/>
      <c r="K120" s="122">
        <f>+K115</f>
        <v>324.25</v>
      </c>
      <c r="L120" s="122"/>
      <c r="M120" s="122"/>
      <c r="N120" s="122"/>
      <c r="O120" s="123">
        <f>+O118</f>
        <v>1.1</v>
      </c>
      <c r="P120" s="123"/>
      <c r="Q120" s="123"/>
      <c r="R120" s="123"/>
      <c r="S120" s="123"/>
      <c r="T120" s="122">
        <f>K120*O120</f>
        <v>356.675</v>
      </c>
      <c r="U120" s="122"/>
      <c r="V120" s="122"/>
      <c r="W120" s="122"/>
      <c r="X120" s="122"/>
      <c r="Y120" s="49">
        <f>ROUND(T120*$AG$22,2)</f>
        <v>178.34</v>
      </c>
      <c r="Z120" s="48">
        <f>+T120+Y120</f>
        <v>535.015</v>
      </c>
      <c r="AG120" s="114">
        <f>T120+T121</f>
        <v>800.4145875000002</v>
      </c>
      <c r="AI120" s="19"/>
      <c r="AJ120" s="116">
        <v>844.99</v>
      </c>
      <c r="AL120" s="118">
        <f>AG120/AJ120</f>
        <v>0.9472474082533523</v>
      </c>
    </row>
    <row r="121" spans="1:38" ht="12.75" customHeight="1">
      <c r="A121" s="86"/>
      <c r="B121" s="88"/>
      <c r="C121" s="128"/>
      <c r="D121" s="129"/>
      <c r="E121" s="129"/>
      <c r="F121" s="129"/>
      <c r="G121" s="130"/>
      <c r="H121" s="63" t="s">
        <v>11</v>
      </c>
      <c r="I121" s="120" t="s">
        <v>12</v>
      </c>
      <c r="J121" s="121"/>
      <c r="K121" s="122">
        <f>+K116</f>
        <v>6352.75</v>
      </c>
      <c r="L121" s="122"/>
      <c r="M121" s="122"/>
      <c r="N121" s="122"/>
      <c r="O121" s="123">
        <f>O120*O$19</f>
        <v>0.06985000000000001</v>
      </c>
      <c r="P121" s="123"/>
      <c r="Q121" s="123"/>
      <c r="R121" s="123"/>
      <c r="S121" s="123"/>
      <c r="T121" s="122">
        <f>K121*O121</f>
        <v>443.7395875000001</v>
      </c>
      <c r="U121" s="122"/>
      <c r="V121" s="122"/>
      <c r="W121" s="122"/>
      <c r="X121" s="122"/>
      <c r="Y121" s="44">
        <v>0</v>
      </c>
      <c r="Z121" s="48">
        <f>+T121+Y121</f>
        <v>443.7395875000001</v>
      </c>
      <c r="AG121" s="115"/>
      <c r="AI121" s="19"/>
      <c r="AJ121" s="117"/>
      <c r="AL121" s="119"/>
    </row>
    <row r="122" spans="1:33" s="20" customFormat="1" ht="25.5" customHeight="1">
      <c r="A122" s="131" t="s">
        <v>43</v>
      </c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</row>
    <row r="123" spans="1:38" ht="12.75" customHeight="1">
      <c r="A123" s="124" t="s">
        <v>8</v>
      </c>
      <c r="B123" s="85"/>
      <c r="C123" s="125" t="s">
        <v>91</v>
      </c>
      <c r="D123" s="126"/>
      <c r="E123" s="126"/>
      <c r="F123" s="126"/>
      <c r="G123" s="127"/>
      <c r="H123" s="63" t="s">
        <v>9</v>
      </c>
      <c r="I123" s="120" t="s">
        <v>10</v>
      </c>
      <c r="J123" s="121"/>
      <c r="K123" s="122">
        <f>+K118</f>
        <v>324.25</v>
      </c>
      <c r="L123" s="122"/>
      <c r="M123" s="122"/>
      <c r="N123" s="122"/>
      <c r="O123" s="132">
        <f>+O98*2</f>
        <v>3.82</v>
      </c>
      <c r="P123" s="132"/>
      <c r="Q123" s="132"/>
      <c r="R123" s="132"/>
      <c r="S123" s="132"/>
      <c r="T123" s="122">
        <f>K123*O123</f>
        <v>1238.635</v>
      </c>
      <c r="U123" s="122"/>
      <c r="V123" s="122"/>
      <c r="W123" s="122"/>
      <c r="X123" s="122"/>
      <c r="Y123" s="49">
        <f>ROUND(T123*$AG$22,2)</f>
        <v>619.32</v>
      </c>
      <c r="Z123" s="48">
        <f>+T123+Y123</f>
        <v>1857.955</v>
      </c>
      <c r="AG123" s="114">
        <f>T123+T124</f>
        <v>2903.385843</v>
      </c>
      <c r="AI123" s="19"/>
      <c r="AJ123" s="116">
        <v>844.99</v>
      </c>
      <c r="AL123" s="118">
        <f>AG123/AJ123</f>
        <v>3.4360002402395295</v>
      </c>
    </row>
    <row r="124" spans="1:38" ht="12.75" customHeight="1">
      <c r="A124" s="86"/>
      <c r="B124" s="88"/>
      <c r="C124" s="128"/>
      <c r="D124" s="129"/>
      <c r="E124" s="129"/>
      <c r="F124" s="129"/>
      <c r="G124" s="130"/>
      <c r="H124" s="63" t="s">
        <v>11</v>
      </c>
      <c r="I124" s="120" t="s">
        <v>12</v>
      </c>
      <c r="J124" s="121"/>
      <c r="K124" s="122">
        <f>+K119</f>
        <v>6352.75</v>
      </c>
      <c r="L124" s="122"/>
      <c r="M124" s="122"/>
      <c r="N124" s="122"/>
      <c r="O124" s="123">
        <f>O123*O$17</f>
        <v>0.26205199999999995</v>
      </c>
      <c r="P124" s="123"/>
      <c r="Q124" s="123"/>
      <c r="R124" s="123"/>
      <c r="S124" s="123"/>
      <c r="T124" s="122">
        <f>K124*O124</f>
        <v>1664.7508429999998</v>
      </c>
      <c r="U124" s="122"/>
      <c r="V124" s="122"/>
      <c r="W124" s="122"/>
      <c r="X124" s="122"/>
      <c r="Y124" s="44">
        <v>0</v>
      </c>
      <c r="Z124" s="48">
        <f>+T124+Y124</f>
        <v>1664.7508429999998</v>
      </c>
      <c r="AG124" s="115"/>
      <c r="AI124" s="19"/>
      <c r="AJ124" s="117"/>
      <c r="AL124" s="119"/>
    </row>
    <row r="125" spans="1:38" ht="12.75" customHeight="1">
      <c r="A125" s="124" t="s">
        <v>8</v>
      </c>
      <c r="B125" s="85"/>
      <c r="C125" s="125" t="s">
        <v>75</v>
      </c>
      <c r="D125" s="126"/>
      <c r="E125" s="126"/>
      <c r="F125" s="126"/>
      <c r="G125" s="127"/>
      <c r="H125" s="63" t="s">
        <v>9</v>
      </c>
      <c r="I125" s="120" t="s">
        <v>10</v>
      </c>
      <c r="J125" s="121"/>
      <c r="K125" s="122">
        <f>+K120</f>
        <v>324.25</v>
      </c>
      <c r="L125" s="122"/>
      <c r="M125" s="122"/>
      <c r="N125" s="122"/>
      <c r="O125" s="123">
        <f>+O123</f>
        <v>3.82</v>
      </c>
      <c r="P125" s="123"/>
      <c r="Q125" s="123"/>
      <c r="R125" s="123"/>
      <c r="S125" s="123"/>
      <c r="T125" s="122">
        <f>K125*O125</f>
        <v>1238.635</v>
      </c>
      <c r="U125" s="122"/>
      <c r="V125" s="122"/>
      <c r="W125" s="122"/>
      <c r="X125" s="122"/>
      <c r="Y125" s="49">
        <f>ROUND(T125*$AG$22,2)</f>
        <v>619.32</v>
      </c>
      <c r="Z125" s="48">
        <f>+T125+Y125</f>
        <v>1857.955</v>
      </c>
      <c r="AG125" s="114">
        <f>T125+T126</f>
        <v>2779.6215675</v>
      </c>
      <c r="AI125" s="19"/>
      <c r="AJ125" s="116">
        <v>844.99</v>
      </c>
      <c r="AL125" s="118">
        <f>AG125/AJ125</f>
        <v>3.289531908661641</v>
      </c>
    </row>
    <row r="126" spans="1:38" ht="12.75" customHeight="1">
      <c r="A126" s="86"/>
      <c r="B126" s="88"/>
      <c r="C126" s="128"/>
      <c r="D126" s="129"/>
      <c r="E126" s="129"/>
      <c r="F126" s="129"/>
      <c r="G126" s="130"/>
      <c r="H126" s="63" t="s">
        <v>11</v>
      </c>
      <c r="I126" s="120" t="s">
        <v>12</v>
      </c>
      <c r="J126" s="121"/>
      <c r="K126" s="122">
        <f>+K121</f>
        <v>6352.75</v>
      </c>
      <c r="L126" s="122"/>
      <c r="M126" s="122"/>
      <c r="N126" s="122"/>
      <c r="O126" s="123">
        <f>O125*O$19</f>
        <v>0.24256999999999998</v>
      </c>
      <c r="P126" s="123"/>
      <c r="Q126" s="123"/>
      <c r="R126" s="123"/>
      <c r="S126" s="123"/>
      <c r="T126" s="122">
        <f>K126*O126</f>
        <v>1540.9865674999999</v>
      </c>
      <c r="U126" s="122"/>
      <c r="V126" s="122"/>
      <c r="W126" s="122"/>
      <c r="X126" s="122"/>
      <c r="Y126" s="44">
        <v>0</v>
      </c>
      <c r="Z126" s="48">
        <f>+T126+Y126</f>
        <v>1540.9865674999999</v>
      </c>
      <c r="AG126" s="115"/>
      <c r="AI126" s="19"/>
      <c r="AJ126" s="117"/>
      <c r="AL126" s="119"/>
    </row>
    <row r="127" spans="1:38" ht="12.75" customHeight="1">
      <c r="A127" s="21"/>
      <c r="B127" s="21"/>
      <c r="C127" s="65"/>
      <c r="D127" s="65"/>
      <c r="E127" s="65"/>
      <c r="F127" s="65"/>
      <c r="G127" s="65"/>
      <c r="I127" s="14"/>
      <c r="J127" s="14"/>
      <c r="K127" s="66"/>
      <c r="L127" s="66"/>
      <c r="M127" s="66"/>
      <c r="N127" s="66"/>
      <c r="O127" s="67"/>
      <c r="P127" s="67"/>
      <c r="Q127" s="67"/>
      <c r="R127" s="67"/>
      <c r="S127" s="67"/>
      <c r="T127" s="66"/>
      <c r="U127" s="66"/>
      <c r="V127" s="66"/>
      <c r="W127" s="66"/>
      <c r="X127" s="66"/>
      <c r="AG127" s="68"/>
      <c r="AJ127" s="69"/>
      <c r="AL127" s="70"/>
    </row>
    <row r="128" spans="1:35" s="6" customFormat="1" ht="15">
      <c r="A128" s="146" t="s">
        <v>94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64"/>
      <c r="AG128" s="64"/>
      <c r="AH128"/>
      <c r="AI128" s="18"/>
    </row>
    <row r="129" spans="1:33" s="20" customFormat="1" ht="36.75" customHeight="1">
      <c r="A129" s="131" t="s">
        <v>35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25"/>
      <c r="AG129" s="25"/>
    </row>
    <row r="130" spans="1:35" ht="51" customHeight="1">
      <c r="A130" s="141" t="s">
        <v>5</v>
      </c>
      <c r="B130" s="142"/>
      <c r="C130" s="143" t="s">
        <v>25</v>
      </c>
      <c r="D130" s="144"/>
      <c r="E130" s="144"/>
      <c r="F130" s="144"/>
      <c r="G130" s="144"/>
      <c r="H130" s="145"/>
      <c r="I130" s="133" t="s">
        <v>6</v>
      </c>
      <c r="J130" s="133"/>
      <c r="K130" s="133" t="s">
        <v>26</v>
      </c>
      <c r="L130" s="133"/>
      <c r="M130" s="133"/>
      <c r="N130" s="133"/>
      <c r="O130" s="133" t="str">
        <f>+O106</f>
        <v>Объем теплоносителя, Гкал на нагрев, (м3, Гкал)</v>
      </c>
      <c r="P130" s="133"/>
      <c r="Q130" s="133"/>
      <c r="R130" s="133"/>
      <c r="S130" s="133"/>
      <c r="T130" s="133" t="s">
        <v>7</v>
      </c>
      <c r="U130" s="133"/>
      <c r="V130" s="133"/>
      <c r="W130" s="133"/>
      <c r="X130" s="133"/>
      <c r="Y130" s="46" t="s">
        <v>69</v>
      </c>
      <c r="Z130" s="46" t="s">
        <v>70</v>
      </c>
      <c r="AG130" s="14"/>
      <c r="AI130" s="19"/>
    </row>
    <row r="131" spans="1:38" ht="19.5" customHeight="1">
      <c r="A131" s="134">
        <v>1</v>
      </c>
      <c r="B131" s="135"/>
      <c r="C131" s="134">
        <v>2</v>
      </c>
      <c r="D131" s="136"/>
      <c r="E131" s="136"/>
      <c r="F131" s="136"/>
      <c r="G131" s="136"/>
      <c r="H131" s="135"/>
      <c r="I131" s="137">
        <v>3</v>
      </c>
      <c r="J131" s="137"/>
      <c r="K131" s="137">
        <v>4</v>
      </c>
      <c r="L131" s="137"/>
      <c r="M131" s="137"/>
      <c r="N131" s="137"/>
      <c r="O131" s="137">
        <v>5</v>
      </c>
      <c r="P131" s="137"/>
      <c r="Q131" s="137"/>
      <c r="R131" s="137"/>
      <c r="S131" s="137"/>
      <c r="T131" s="138" t="s">
        <v>71</v>
      </c>
      <c r="U131" s="139"/>
      <c r="V131" s="139"/>
      <c r="W131" s="139"/>
      <c r="X131" s="140"/>
      <c r="Y131" s="45" t="s">
        <v>76</v>
      </c>
      <c r="Z131" s="45" t="s">
        <v>72</v>
      </c>
      <c r="AG131" s="14"/>
      <c r="AI131" s="19"/>
      <c r="AJ131" s="14"/>
      <c r="AL131" s="14"/>
    </row>
    <row r="132" spans="1:38" ht="12.75" customHeight="1">
      <c r="A132" s="124" t="s">
        <v>8</v>
      </c>
      <c r="B132" s="85"/>
      <c r="C132" s="125" t="s">
        <v>91</v>
      </c>
      <c r="D132" s="126"/>
      <c r="E132" s="126"/>
      <c r="F132" s="126"/>
      <c r="G132" s="127"/>
      <c r="H132" s="63" t="s">
        <v>9</v>
      </c>
      <c r="I132" s="120" t="s">
        <v>10</v>
      </c>
      <c r="J132" s="121"/>
      <c r="K132" s="122">
        <f>K118</f>
        <v>324.25</v>
      </c>
      <c r="L132" s="122"/>
      <c r="M132" s="122"/>
      <c r="N132" s="122"/>
      <c r="O132" s="123">
        <f>+O34*3</f>
        <v>9.72</v>
      </c>
      <c r="P132" s="123"/>
      <c r="Q132" s="123"/>
      <c r="R132" s="123"/>
      <c r="S132" s="123"/>
      <c r="T132" s="122">
        <f>K132*O132</f>
        <v>3151.71</v>
      </c>
      <c r="U132" s="122"/>
      <c r="V132" s="122"/>
      <c r="W132" s="122"/>
      <c r="X132" s="122"/>
      <c r="Y132" s="49">
        <f>ROUND(T132*$AG$22,2)</f>
        <v>1575.86</v>
      </c>
      <c r="Z132" s="48">
        <f>+T132+Y132</f>
        <v>4727.57</v>
      </c>
      <c r="AG132" s="114">
        <f>T132+T133</f>
        <v>7387.672877999999</v>
      </c>
      <c r="AI132" s="19"/>
      <c r="AJ132" s="116">
        <v>844.99</v>
      </c>
      <c r="AL132" s="118">
        <f>AG132/AJ132</f>
        <v>8.74291160605451</v>
      </c>
    </row>
    <row r="133" spans="1:38" ht="12.75" customHeight="1">
      <c r="A133" s="86"/>
      <c r="B133" s="88"/>
      <c r="C133" s="128"/>
      <c r="D133" s="129"/>
      <c r="E133" s="129"/>
      <c r="F133" s="129"/>
      <c r="G133" s="130"/>
      <c r="H133" s="63" t="s">
        <v>11</v>
      </c>
      <c r="I133" s="120" t="s">
        <v>12</v>
      </c>
      <c r="J133" s="121"/>
      <c r="K133" s="122">
        <f>K119</f>
        <v>6352.75</v>
      </c>
      <c r="L133" s="122"/>
      <c r="M133" s="122"/>
      <c r="N133" s="122"/>
      <c r="O133" s="123">
        <f>O132*O$17</f>
        <v>0.6667919999999999</v>
      </c>
      <c r="P133" s="123"/>
      <c r="Q133" s="123"/>
      <c r="R133" s="123"/>
      <c r="S133" s="123"/>
      <c r="T133" s="122">
        <f>K133*O133</f>
        <v>4235.962877999999</v>
      </c>
      <c r="U133" s="122"/>
      <c r="V133" s="122"/>
      <c r="W133" s="122"/>
      <c r="X133" s="122"/>
      <c r="Y133" s="44">
        <v>0</v>
      </c>
      <c r="Z133" s="48">
        <f>+T133+Y133</f>
        <v>4235.962877999999</v>
      </c>
      <c r="AG133" s="115"/>
      <c r="AI133" s="19"/>
      <c r="AJ133" s="117"/>
      <c r="AL133" s="119"/>
    </row>
    <row r="134" spans="1:38" ht="12.75" customHeight="1">
      <c r="A134" s="124" t="s">
        <v>8</v>
      </c>
      <c r="B134" s="85"/>
      <c r="C134" s="125" t="s">
        <v>75</v>
      </c>
      <c r="D134" s="126"/>
      <c r="E134" s="126"/>
      <c r="F134" s="126"/>
      <c r="G134" s="127"/>
      <c r="H134" s="63" t="s">
        <v>9</v>
      </c>
      <c r="I134" s="120" t="s">
        <v>10</v>
      </c>
      <c r="J134" s="121"/>
      <c r="K134" s="122">
        <f>K120</f>
        <v>324.25</v>
      </c>
      <c r="L134" s="122"/>
      <c r="M134" s="122"/>
      <c r="N134" s="122"/>
      <c r="O134" s="123">
        <f>+O132</f>
        <v>9.72</v>
      </c>
      <c r="P134" s="123"/>
      <c r="Q134" s="123"/>
      <c r="R134" s="123"/>
      <c r="S134" s="123"/>
      <c r="T134" s="122">
        <f>K134*O134</f>
        <v>3151.71</v>
      </c>
      <c r="U134" s="122"/>
      <c r="V134" s="122"/>
      <c r="W134" s="122"/>
      <c r="X134" s="122"/>
      <c r="Y134" s="49">
        <f>ROUND(T134*$AG$22,2)</f>
        <v>1575.86</v>
      </c>
      <c r="Z134" s="48">
        <f>+T134+Y134</f>
        <v>4727.57</v>
      </c>
      <c r="AG134" s="114">
        <f>T134+T135</f>
        <v>7072.754355000001</v>
      </c>
      <c r="AI134" s="19"/>
      <c r="AJ134" s="116">
        <v>844.99</v>
      </c>
      <c r="AL134" s="118">
        <f>AG134/AJ134</f>
        <v>8.370222552929622</v>
      </c>
    </row>
    <row r="135" spans="1:38" ht="12.75" customHeight="1">
      <c r="A135" s="86"/>
      <c r="B135" s="88"/>
      <c r="C135" s="128"/>
      <c r="D135" s="129"/>
      <c r="E135" s="129"/>
      <c r="F135" s="129"/>
      <c r="G135" s="130"/>
      <c r="H135" s="63" t="s">
        <v>11</v>
      </c>
      <c r="I135" s="120" t="s">
        <v>12</v>
      </c>
      <c r="J135" s="121"/>
      <c r="K135" s="122">
        <f>K121</f>
        <v>6352.75</v>
      </c>
      <c r="L135" s="122"/>
      <c r="M135" s="122"/>
      <c r="N135" s="122"/>
      <c r="O135" s="123">
        <f>O134*O$19</f>
        <v>0.6172200000000001</v>
      </c>
      <c r="P135" s="123"/>
      <c r="Q135" s="123"/>
      <c r="R135" s="123"/>
      <c r="S135" s="123"/>
      <c r="T135" s="122">
        <f>K135*O135</f>
        <v>3921.0443550000005</v>
      </c>
      <c r="U135" s="122"/>
      <c r="V135" s="122"/>
      <c r="W135" s="122"/>
      <c r="X135" s="122"/>
      <c r="Y135" s="44">
        <v>0</v>
      </c>
      <c r="Z135" s="48">
        <f>+T135+Y135</f>
        <v>3921.0443550000005</v>
      </c>
      <c r="AG135" s="115"/>
      <c r="AI135" s="19"/>
      <c r="AJ135" s="117"/>
      <c r="AL135" s="119"/>
    </row>
    <row r="136" spans="1:33" s="20" customFormat="1" ht="30" customHeight="1">
      <c r="A136" s="131" t="s">
        <v>37</v>
      </c>
      <c r="B136" s="131"/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</row>
    <row r="137" spans="1:38" ht="12.75" customHeight="1">
      <c r="A137" s="124" t="s">
        <v>8</v>
      </c>
      <c r="B137" s="85"/>
      <c r="C137" s="125" t="s">
        <v>91</v>
      </c>
      <c r="D137" s="126"/>
      <c r="E137" s="126"/>
      <c r="F137" s="126"/>
      <c r="G137" s="127"/>
      <c r="H137" s="63" t="s">
        <v>9</v>
      </c>
      <c r="I137" s="120" t="s">
        <v>10</v>
      </c>
      <c r="J137" s="121"/>
      <c r="K137" s="122">
        <f>+K132</f>
        <v>324.25</v>
      </c>
      <c r="L137" s="122"/>
      <c r="M137" s="122"/>
      <c r="N137" s="122"/>
      <c r="O137" s="123">
        <f>+O50*3</f>
        <v>7.89</v>
      </c>
      <c r="P137" s="123"/>
      <c r="Q137" s="123"/>
      <c r="R137" s="123"/>
      <c r="S137" s="123"/>
      <c r="T137" s="122">
        <f>K137*O137</f>
        <v>2558.3325</v>
      </c>
      <c r="U137" s="122"/>
      <c r="V137" s="122"/>
      <c r="W137" s="122"/>
      <c r="X137" s="122"/>
      <c r="Y137" s="49">
        <f>ROUND(T137*$AG$22,2)</f>
        <v>1279.17</v>
      </c>
      <c r="Z137" s="48">
        <f>+T137+Y137</f>
        <v>3837.5025</v>
      </c>
      <c r="AG137" s="114">
        <f>T137+T138</f>
        <v>5996.783848499999</v>
      </c>
      <c r="AI137" s="19"/>
      <c r="AJ137" s="116">
        <v>844.99</v>
      </c>
      <c r="AL137" s="118">
        <f>AG137/AJ137</f>
        <v>7.096869606149184</v>
      </c>
    </row>
    <row r="138" spans="1:38" ht="12.75" customHeight="1">
      <c r="A138" s="86"/>
      <c r="B138" s="88"/>
      <c r="C138" s="128"/>
      <c r="D138" s="129"/>
      <c r="E138" s="129"/>
      <c r="F138" s="129"/>
      <c r="G138" s="130"/>
      <c r="H138" s="63" t="s">
        <v>11</v>
      </c>
      <c r="I138" s="120" t="s">
        <v>12</v>
      </c>
      <c r="J138" s="121"/>
      <c r="K138" s="122">
        <f>+K133</f>
        <v>6352.75</v>
      </c>
      <c r="L138" s="122"/>
      <c r="M138" s="122"/>
      <c r="N138" s="122"/>
      <c r="O138" s="123">
        <f>O137*O$17</f>
        <v>0.5412539999999999</v>
      </c>
      <c r="P138" s="123"/>
      <c r="Q138" s="123"/>
      <c r="R138" s="123"/>
      <c r="S138" s="123"/>
      <c r="T138" s="122">
        <f>K138*O138</f>
        <v>3438.4513484999993</v>
      </c>
      <c r="U138" s="122"/>
      <c r="V138" s="122"/>
      <c r="W138" s="122"/>
      <c r="X138" s="122"/>
      <c r="Y138" s="44">
        <v>0</v>
      </c>
      <c r="Z138" s="48">
        <f>+T138+Y138</f>
        <v>3438.4513484999993</v>
      </c>
      <c r="AG138" s="115"/>
      <c r="AI138" s="19"/>
      <c r="AJ138" s="117"/>
      <c r="AL138" s="119"/>
    </row>
    <row r="139" spans="1:38" ht="12.75" customHeight="1">
      <c r="A139" s="124" t="s">
        <v>8</v>
      </c>
      <c r="B139" s="85"/>
      <c r="C139" s="125" t="s">
        <v>75</v>
      </c>
      <c r="D139" s="126"/>
      <c r="E139" s="126"/>
      <c r="F139" s="126"/>
      <c r="G139" s="127"/>
      <c r="H139" s="63" t="s">
        <v>9</v>
      </c>
      <c r="I139" s="120" t="s">
        <v>10</v>
      </c>
      <c r="J139" s="121"/>
      <c r="K139" s="122">
        <f>+K134</f>
        <v>324.25</v>
      </c>
      <c r="L139" s="122"/>
      <c r="M139" s="122"/>
      <c r="N139" s="122"/>
      <c r="O139" s="123">
        <f>+O137</f>
        <v>7.89</v>
      </c>
      <c r="P139" s="123"/>
      <c r="Q139" s="123"/>
      <c r="R139" s="123"/>
      <c r="S139" s="123"/>
      <c r="T139" s="122">
        <f>K139*O139</f>
        <v>2558.3325</v>
      </c>
      <c r="U139" s="122"/>
      <c r="V139" s="122"/>
      <c r="W139" s="122"/>
      <c r="X139" s="122"/>
      <c r="Y139" s="49">
        <f>ROUND(T139*$AG$22,2)</f>
        <v>1279.17</v>
      </c>
      <c r="Z139" s="48">
        <f>+T139+Y139</f>
        <v>3837.5025</v>
      </c>
      <c r="AG139" s="114">
        <f>T139+T140</f>
        <v>5741.15554125</v>
      </c>
      <c r="AI139" s="19"/>
      <c r="AJ139" s="116">
        <v>844.99</v>
      </c>
      <c r="AL139" s="118">
        <f>AG139/AJ139</f>
        <v>6.794347319199044</v>
      </c>
    </row>
    <row r="140" spans="1:38" ht="12.75" customHeight="1">
      <c r="A140" s="86"/>
      <c r="B140" s="88"/>
      <c r="C140" s="128"/>
      <c r="D140" s="129"/>
      <c r="E140" s="129"/>
      <c r="F140" s="129"/>
      <c r="G140" s="130"/>
      <c r="H140" s="63" t="s">
        <v>11</v>
      </c>
      <c r="I140" s="120" t="s">
        <v>12</v>
      </c>
      <c r="J140" s="121"/>
      <c r="K140" s="122">
        <f>+K135</f>
        <v>6352.75</v>
      </c>
      <c r="L140" s="122"/>
      <c r="M140" s="122"/>
      <c r="N140" s="122"/>
      <c r="O140" s="123">
        <f>O139*O$19</f>
        <v>0.501015</v>
      </c>
      <c r="P140" s="123"/>
      <c r="Q140" s="123"/>
      <c r="R140" s="123"/>
      <c r="S140" s="123"/>
      <c r="T140" s="122">
        <f>K140*O140</f>
        <v>3182.8230412499997</v>
      </c>
      <c r="U140" s="122"/>
      <c r="V140" s="122"/>
      <c r="W140" s="122"/>
      <c r="X140" s="122"/>
      <c r="Y140" s="44">
        <v>0</v>
      </c>
      <c r="Z140" s="48">
        <f>+T140+Y140</f>
        <v>3182.8230412499997</v>
      </c>
      <c r="AG140" s="115"/>
      <c r="AI140" s="19"/>
      <c r="AJ140" s="117"/>
      <c r="AL140" s="119"/>
    </row>
    <row r="141" spans="1:39" ht="25.5" customHeight="1">
      <c r="A141" s="131" t="s">
        <v>42</v>
      </c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0"/>
      <c r="AL141" s="29" t="s">
        <v>92</v>
      </c>
      <c r="AM141" s="30" t="s">
        <v>93</v>
      </c>
    </row>
    <row r="142" spans="1:38" ht="12.75" customHeight="1">
      <c r="A142" s="124" t="s">
        <v>8</v>
      </c>
      <c r="B142" s="85"/>
      <c r="C142" s="125" t="s">
        <v>91</v>
      </c>
      <c r="D142" s="126"/>
      <c r="E142" s="126"/>
      <c r="F142" s="126"/>
      <c r="G142" s="127"/>
      <c r="H142" s="63" t="s">
        <v>9</v>
      </c>
      <c r="I142" s="120" t="s">
        <v>10</v>
      </c>
      <c r="J142" s="121"/>
      <c r="K142" s="122">
        <f>+K137</f>
        <v>324.25</v>
      </c>
      <c r="L142" s="122"/>
      <c r="M142" s="122"/>
      <c r="N142" s="122"/>
      <c r="O142" s="132">
        <f>+O90*3</f>
        <v>1.6500000000000001</v>
      </c>
      <c r="P142" s="132"/>
      <c r="Q142" s="132"/>
      <c r="R142" s="132"/>
      <c r="S142" s="132"/>
      <c r="T142" s="122">
        <f>K142*O142</f>
        <v>535.0125</v>
      </c>
      <c r="U142" s="122"/>
      <c r="V142" s="122"/>
      <c r="W142" s="122"/>
      <c r="X142" s="122"/>
      <c r="Y142" s="49">
        <f>ROUND(T142*$AG$22,2)</f>
        <v>267.51</v>
      </c>
      <c r="Z142" s="48">
        <f>+T142+Y142</f>
        <v>802.5225</v>
      </c>
      <c r="AG142" s="114">
        <f>T142+T143</f>
        <v>1254.0802725</v>
      </c>
      <c r="AI142" s="19"/>
      <c r="AJ142" s="116">
        <v>844.99</v>
      </c>
      <c r="AL142" s="118">
        <f>AG142/AJ142</f>
        <v>1.4841362294228335</v>
      </c>
    </row>
    <row r="143" spans="1:38" ht="12.75" customHeight="1">
      <c r="A143" s="86"/>
      <c r="B143" s="88"/>
      <c r="C143" s="128"/>
      <c r="D143" s="129"/>
      <c r="E143" s="129"/>
      <c r="F143" s="129"/>
      <c r="G143" s="130"/>
      <c r="H143" s="63" t="s">
        <v>11</v>
      </c>
      <c r="I143" s="120" t="s">
        <v>12</v>
      </c>
      <c r="J143" s="121"/>
      <c r="K143" s="122">
        <f>+K138</f>
        <v>6352.75</v>
      </c>
      <c r="L143" s="122"/>
      <c r="M143" s="122"/>
      <c r="N143" s="122"/>
      <c r="O143" s="123">
        <f>O142*O$17</f>
        <v>0.11319</v>
      </c>
      <c r="P143" s="123"/>
      <c r="Q143" s="123"/>
      <c r="R143" s="123"/>
      <c r="S143" s="123"/>
      <c r="T143" s="122">
        <f>K143*O143</f>
        <v>719.0677725</v>
      </c>
      <c r="U143" s="122"/>
      <c r="V143" s="122"/>
      <c r="W143" s="122"/>
      <c r="X143" s="122"/>
      <c r="Y143" s="44">
        <v>0</v>
      </c>
      <c r="Z143" s="48">
        <f>+T143+Y143</f>
        <v>719.0677725</v>
      </c>
      <c r="AG143" s="115"/>
      <c r="AI143" s="19"/>
      <c r="AJ143" s="117"/>
      <c r="AL143" s="119"/>
    </row>
    <row r="144" spans="1:38" ht="12.75" customHeight="1">
      <c r="A144" s="124" t="s">
        <v>8</v>
      </c>
      <c r="B144" s="85"/>
      <c r="C144" s="125" t="s">
        <v>75</v>
      </c>
      <c r="D144" s="126"/>
      <c r="E144" s="126"/>
      <c r="F144" s="126"/>
      <c r="G144" s="127"/>
      <c r="H144" s="63" t="s">
        <v>9</v>
      </c>
      <c r="I144" s="120" t="s">
        <v>10</v>
      </c>
      <c r="J144" s="121"/>
      <c r="K144" s="122">
        <f>+K139</f>
        <v>324.25</v>
      </c>
      <c r="L144" s="122"/>
      <c r="M144" s="122"/>
      <c r="N144" s="122"/>
      <c r="O144" s="123">
        <f>+O142</f>
        <v>1.6500000000000001</v>
      </c>
      <c r="P144" s="123"/>
      <c r="Q144" s="123"/>
      <c r="R144" s="123"/>
      <c r="S144" s="123"/>
      <c r="T144" s="122">
        <f>K144*O144</f>
        <v>535.0125</v>
      </c>
      <c r="U144" s="122"/>
      <c r="V144" s="122"/>
      <c r="W144" s="122"/>
      <c r="X144" s="122"/>
      <c r="Y144" s="49">
        <f>ROUND(T144*$AG$22,2)</f>
        <v>267.51</v>
      </c>
      <c r="Z144" s="48">
        <f>+T144+Y144</f>
        <v>802.5225</v>
      </c>
      <c r="AG144" s="114">
        <f>T144+T145</f>
        <v>1200.6218812500001</v>
      </c>
      <c r="AI144" s="19"/>
      <c r="AJ144" s="116">
        <v>844.99</v>
      </c>
      <c r="AL144" s="118">
        <f>AG144/AJ144</f>
        <v>1.4208711123800284</v>
      </c>
    </row>
    <row r="145" spans="1:38" ht="12.75" customHeight="1">
      <c r="A145" s="86"/>
      <c r="B145" s="88"/>
      <c r="C145" s="128"/>
      <c r="D145" s="129"/>
      <c r="E145" s="129"/>
      <c r="F145" s="129"/>
      <c r="G145" s="130"/>
      <c r="H145" s="63" t="s">
        <v>11</v>
      </c>
      <c r="I145" s="120" t="s">
        <v>12</v>
      </c>
      <c r="J145" s="121"/>
      <c r="K145" s="122">
        <f>+K140</f>
        <v>6352.75</v>
      </c>
      <c r="L145" s="122"/>
      <c r="M145" s="122"/>
      <c r="N145" s="122"/>
      <c r="O145" s="123">
        <f>O144*O$19</f>
        <v>0.10477500000000001</v>
      </c>
      <c r="P145" s="123"/>
      <c r="Q145" s="123"/>
      <c r="R145" s="123"/>
      <c r="S145" s="123"/>
      <c r="T145" s="122">
        <f>K145*O145</f>
        <v>665.6093812500001</v>
      </c>
      <c r="U145" s="122"/>
      <c r="V145" s="122"/>
      <c r="W145" s="122"/>
      <c r="X145" s="122"/>
      <c r="Y145" s="44">
        <v>0</v>
      </c>
      <c r="Z145" s="48">
        <f>+T145+Y145</f>
        <v>665.6093812500001</v>
      </c>
      <c r="AG145" s="115"/>
      <c r="AI145" s="19"/>
      <c r="AJ145" s="117"/>
      <c r="AL145" s="119"/>
    </row>
    <row r="146" spans="1:33" s="20" customFormat="1" ht="25.5" customHeight="1">
      <c r="A146" s="131" t="s">
        <v>43</v>
      </c>
      <c r="B146" s="131"/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</row>
    <row r="147" spans="1:38" ht="12.75" customHeight="1">
      <c r="A147" s="124" t="s">
        <v>8</v>
      </c>
      <c r="B147" s="85"/>
      <c r="C147" s="125" t="s">
        <v>91</v>
      </c>
      <c r="D147" s="126"/>
      <c r="E147" s="126"/>
      <c r="F147" s="126"/>
      <c r="G147" s="127"/>
      <c r="H147" s="63" t="s">
        <v>9</v>
      </c>
      <c r="I147" s="120" t="s">
        <v>10</v>
      </c>
      <c r="J147" s="121"/>
      <c r="K147" s="122">
        <f>+K142</f>
        <v>324.25</v>
      </c>
      <c r="L147" s="122"/>
      <c r="M147" s="122"/>
      <c r="N147" s="122"/>
      <c r="O147" s="132">
        <f>+O98*3</f>
        <v>5.7299999999999995</v>
      </c>
      <c r="P147" s="132"/>
      <c r="Q147" s="132"/>
      <c r="R147" s="132"/>
      <c r="S147" s="132"/>
      <c r="T147" s="122">
        <f>K147*O147</f>
        <v>1857.9524999999999</v>
      </c>
      <c r="U147" s="122"/>
      <c r="V147" s="122"/>
      <c r="W147" s="122"/>
      <c r="X147" s="122"/>
      <c r="Y147" s="49">
        <f>ROUND(T147*$AG$22,2)</f>
        <v>928.98</v>
      </c>
      <c r="Z147" s="48">
        <f>+T147+Y147</f>
        <v>2786.9325</v>
      </c>
      <c r="AG147" s="114">
        <f>T147+T148</f>
        <v>4355.0787645</v>
      </c>
      <c r="AI147" s="19"/>
      <c r="AJ147" s="116">
        <v>844.99</v>
      </c>
      <c r="AL147" s="118">
        <f>AG147/AJ147</f>
        <v>5.154000360359294</v>
      </c>
    </row>
    <row r="148" spans="1:38" ht="12.75" customHeight="1">
      <c r="A148" s="86"/>
      <c r="B148" s="88"/>
      <c r="C148" s="128"/>
      <c r="D148" s="129"/>
      <c r="E148" s="129"/>
      <c r="F148" s="129"/>
      <c r="G148" s="130"/>
      <c r="H148" s="63" t="s">
        <v>11</v>
      </c>
      <c r="I148" s="120" t="s">
        <v>12</v>
      </c>
      <c r="J148" s="121"/>
      <c r="K148" s="122">
        <f>+K143</f>
        <v>6352.75</v>
      </c>
      <c r="L148" s="122"/>
      <c r="M148" s="122"/>
      <c r="N148" s="122"/>
      <c r="O148" s="123">
        <f>O147*O$17</f>
        <v>0.3930779999999999</v>
      </c>
      <c r="P148" s="123"/>
      <c r="Q148" s="123"/>
      <c r="R148" s="123"/>
      <c r="S148" s="123"/>
      <c r="T148" s="122">
        <f>K148*O148</f>
        <v>2497.1262644999997</v>
      </c>
      <c r="U148" s="122"/>
      <c r="V148" s="122"/>
      <c r="W148" s="122"/>
      <c r="X148" s="122"/>
      <c r="Y148" s="44">
        <v>0</v>
      </c>
      <c r="Z148" s="48">
        <f>+T148+Y148</f>
        <v>2497.1262644999997</v>
      </c>
      <c r="AG148" s="115"/>
      <c r="AI148" s="19"/>
      <c r="AJ148" s="117"/>
      <c r="AL148" s="119"/>
    </row>
    <row r="149" spans="1:38" ht="12.75" customHeight="1">
      <c r="A149" s="124" t="s">
        <v>8</v>
      </c>
      <c r="B149" s="85"/>
      <c r="C149" s="125" t="s">
        <v>75</v>
      </c>
      <c r="D149" s="126"/>
      <c r="E149" s="126"/>
      <c r="F149" s="126"/>
      <c r="G149" s="127"/>
      <c r="H149" s="63" t="s">
        <v>9</v>
      </c>
      <c r="I149" s="120" t="s">
        <v>10</v>
      </c>
      <c r="J149" s="121"/>
      <c r="K149" s="122">
        <f>+K144</f>
        <v>324.25</v>
      </c>
      <c r="L149" s="122"/>
      <c r="M149" s="122"/>
      <c r="N149" s="122"/>
      <c r="O149" s="123">
        <f>+O147</f>
        <v>5.7299999999999995</v>
      </c>
      <c r="P149" s="123"/>
      <c r="Q149" s="123"/>
      <c r="R149" s="123"/>
      <c r="S149" s="123"/>
      <c r="T149" s="122">
        <f>K149*O149</f>
        <v>1857.9524999999999</v>
      </c>
      <c r="U149" s="122"/>
      <c r="V149" s="122"/>
      <c r="W149" s="122"/>
      <c r="X149" s="122"/>
      <c r="Y149" s="49">
        <f>ROUND(T149*$AG$22,2)</f>
        <v>928.98</v>
      </c>
      <c r="Z149" s="48">
        <f>+T149+Y149</f>
        <v>2786.9325</v>
      </c>
      <c r="AG149" s="114">
        <f>T149+T150</f>
        <v>4169.43235125</v>
      </c>
      <c r="AI149" s="19"/>
      <c r="AJ149" s="116">
        <v>844.99</v>
      </c>
      <c r="AL149" s="118">
        <f>AG149/AJ149</f>
        <v>4.9342978629924605</v>
      </c>
    </row>
    <row r="150" spans="1:38" ht="12.75" customHeight="1">
      <c r="A150" s="86"/>
      <c r="B150" s="88"/>
      <c r="C150" s="128"/>
      <c r="D150" s="129"/>
      <c r="E150" s="129"/>
      <c r="F150" s="129"/>
      <c r="G150" s="130"/>
      <c r="H150" s="63" t="s">
        <v>11</v>
      </c>
      <c r="I150" s="120" t="s">
        <v>12</v>
      </c>
      <c r="J150" s="121"/>
      <c r="K150" s="122">
        <f>+K145</f>
        <v>6352.75</v>
      </c>
      <c r="L150" s="122"/>
      <c r="M150" s="122"/>
      <c r="N150" s="122"/>
      <c r="O150" s="123">
        <f>O149*O$19</f>
        <v>0.363855</v>
      </c>
      <c r="P150" s="123"/>
      <c r="Q150" s="123"/>
      <c r="R150" s="123"/>
      <c r="S150" s="123"/>
      <c r="T150" s="122">
        <f>K150*O150</f>
        <v>2311.4798512499997</v>
      </c>
      <c r="U150" s="122"/>
      <c r="V150" s="122"/>
      <c r="W150" s="122"/>
      <c r="X150" s="122"/>
      <c r="Y150" s="44">
        <v>0</v>
      </c>
      <c r="Z150" s="48">
        <f>+T150+Y150</f>
        <v>2311.4798512499997</v>
      </c>
      <c r="AG150" s="115"/>
      <c r="AI150" s="19"/>
      <c r="AJ150" s="117"/>
      <c r="AL150" s="119"/>
    </row>
    <row r="151" spans="1:38" ht="12.75" customHeight="1">
      <c r="A151" s="21" t="s">
        <v>95</v>
      </c>
      <c r="B151" s="21"/>
      <c r="C151" s="65"/>
      <c r="D151" s="65"/>
      <c r="E151" s="65"/>
      <c r="F151" s="65"/>
      <c r="G151" s="65"/>
      <c r="I151" s="14"/>
      <c r="J151" s="14"/>
      <c r="K151" s="66"/>
      <c r="L151" s="66"/>
      <c r="M151" s="66"/>
      <c r="N151" s="66"/>
      <c r="O151" s="67"/>
      <c r="P151" s="67"/>
      <c r="Q151" s="67"/>
      <c r="R151" s="67"/>
      <c r="S151" s="67"/>
      <c r="T151" s="66"/>
      <c r="U151" s="66"/>
      <c r="V151" s="66"/>
      <c r="W151" s="66"/>
      <c r="X151" s="66"/>
      <c r="Y151" s="14"/>
      <c r="Z151" s="78"/>
      <c r="AG151" s="68"/>
      <c r="AJ151" s="69"/>
      <c r="AL151" s="71"/>
    </row>
    <row r="152" spans="1:36" ht="25.5" customHeight="1">
      <c r="A152" s="9">
        <v>1</v>
      </c>
      <c r="B152" s="80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",AH152," № ",AI152)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29.11.2021 г. № 135-п</v>
      </c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10"/>
      <c r="AH152" s="29" t="str">
        <f>+'[6]Син_2'!AH186</f>
        <v>от 29.11.2021 г.</v>
      </c>
      <c r="AI152" s="30" t="str">
        <f>+'[6]Син_2'!AI186</f>
        <v>135-п</v>
      </c>
      <c r="AJ152" s="13"/>
    </row>
    <row r="153" spans="1:33" ht="28.5" customHeight="1">
      <c r="A153" s="9">
        <v>2</v>
      </c>
      <c r="B153" s="81" t="str">
        <f>+'[6]Шуш_1-2 эт'!B246:AE246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G153" s="14"/>
    </row>
    <row r="154" spans="1:31" ht="30" customHeight="1">
      <c r="A154" s="9">
        <v>3</v>
      </c>
      <c r="B154" s="81" t="str">
        <f>+'[6]Шуш_1-2 эт'!B247:AE247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</row>
    <row r="155" spans="1:31" ht="31.5" customHeight="1">
      <c r="A155" s="9">
        <v>4</v>
      </c>
      <c r="B155" s="168" t="s">
        <v>73</v>
      </c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</row>
    <row r="156" spans="4:35" ht="9.75" customHeight="1" hidden="1">
      <c r="D156" s="60"/>
      <c r="E156" s="60"/>
      <c r="F156" s="60"/>
      <c r="G156" s="60"/>
      <c r="H156" s="60"/>
      <c r="I156" s="60"/>
      <c r="J156" s="60"/>
      <c r="AG156" s="14"/>
      <c r="AI156" s="19"/>
    </row>
    <row r="157" spans="4:35" ht="12.75" hidden="1">
      <c r="D157" s="60"/>
      <c r="E157" s="60"/>
      <c r="F157" s="60"/>
      <c r="G157" s="60"/>
      <c r="H157" s="60"/>
      <c r="I157" s="60"/>
      <c r="J157" s="60"/>
      <c r="AG157" s="14"/>
      <c r="AI157" s="19"/>
    </row>
    <row r="158" spans="1:35" s="5" customFormat="1" ht="18" hidden="1">
      <c r="A158" s="103" t="s">
        <v>13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4"/>
      <c r="AG158" s="35"/>
      <c r="AH158"/>
      <c r="AI158" s="36"/>
    </row>
    <row r="159" spans="1:35" ht="45" customHeight="1" hidden="1">
      <c r="A159" s="175" t="s">
        <v>77</v>
      </c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G159" s="43">
        <v>0.5</v>
      </c>
      <c r="AI159" s="19"/>
    </row>
    <row r="160" spans="1:35" ht="45" customHeight="1" hidden="1">
      <c r="A160" s="104" t="s">
        <v>5</v>
      </c>
      <c r="B160" s="105"/>
      <c r="C160" s="105"/>
      <c r="D160" s="105"/>
      <c r="E160" s="105"/>
      <c r="F160" s="105"/>
      <c r="G160" s="105"/>
      <c r="H160" s="106"/>
      <c r="I160" s="110" t="s">
        <v>14</v>
      </c>
      <c r="J160" s="110"/>
      <c r="K160" s="110"/>
      <c r="L160" s="110"/>
      <c r="M160" s="110"/>
      <c r="N160" s="110"/>
      <c r="O160" s="111" t="s">
        <v>46</v>
      </c>
      <c r="P160" s="112"/>
      <c r="Q160" s="112"/>
      <c r="R160" s="112"/>
      <c r="S160" s="113"/>
      <c r="T160" s="111" t="s">
        <v>15</v>
      </c>
      <c r="U160" s="112"/>
      <c r="V160" s="112"/>
      <c r="W160" s="112"/>
      <c r="X160" s="112"/>
      <c r="Y160" s="51" t="s">
        <v>78</v>
      </c>
      <c r="Z160" s="51" t="s">
        <v>79</v>
      </c>
      <c r="AA160" s="51" t="s">
        <v>80</v>
      </c>
      <c r="AB160" s="53"/>
      <c r="AC160" s="53"/>
      <c r="AD160" s="53"/>
      <c r="AE160" s="54"/>
      <c r="AF160" s="72"/>
      <c r="AG160" s="14"/>
      <c r="AI160" s="19"/>
    </row>
    <row r="161" spans="1:35" ht="45" customHeight="1" hidden="1">
      <c r="A161" s="107"/>
      <c r="B161" s="108"/>
      <c r="C161" s="108"/>
      <c r="D161" s="108"/>
      <c r="E161" s="108"/>
      <c r="F161" s="108"/>
      <c r="G161" s="108"/>
      <c r="H161" s="109"/>
      <c r="I161" s="110" t="s">
        <v>17</v>
      </c>
      <c r="J161" s="110"/>
      <c r="K161" s="110"/>
      <c r="L161" s="110"/>
      <c r="M161" s="110"/>
      <c r="N161" s="110"/>
      <c r="O161" s="111" t="s">
        <v>18</v>
      </c>
      <c r="P161" s="112"/>
      <c r="Q161" s="112"/>
      <c r="R161" s="112"/>
      <c r="S161" s="113"/>
      <c r="T161" s="111" t="s">
        <v>19</v>
      </c>
      <c r="U161" s="112"/>
      <c r="V161" s="112"/>
      <c r="W161" s="112"/>
      <c r="X161" s="112"/>
      <c r="Y161" s="51" t="s">
        <v>20</v>
      </c>
      <c r="Z161" s="51" t="s">
        <v>20</v>
      </c>
      <c r="AA161" s="51" t="s">
        <v>20</v>
      </c>
      <c r="AB161" s="53"/>
      <c r="AC161" s="53"/>
      <c r="AD161" s="53"/>
      <c r="AE161" s="54"/>
      <c r="AF161" s="73"/>
      <c r="AG161" s="14"/>
      <c r="AI161" s="19"/>
    </row>
    <row r="162" spans="1:38" s="7" customFormat="1" ht="45" customHeight="1" hidden="1">
      <c r="A162" s="96">
        <v>1</v>
      </c>
      <c r="B162" s="97"/>
      <c r="C162" s="97"/>
      <c r="D162" s="97"/>
      <c r="E162" s="97"/>
      <c r="F162" s="97"/>
      <c r="G162" s="97"/>
      <c r="H162" s="98"/>
      <c r="I162" s="99">
        <v>2</v>
      </c>
      <c r="J162" s="99"/>
      <c r="K162" s="99"/>
      <c r="L162" s="99"/>
      <c r="M162" s="99"/>
      <c r="N162" s="99"/>
      <c r="O162" s="100">
        <v>3</v>
      </c>
      <c r="P162" s="101"/>
      <c r="Q162" s="101"/>
      <c r="R162" s="101"/>
      <c r="S162" s="102"/>
      <c r="T162" s="100">
        <v>4</v>
      </c>
      <c r="U162" s="101"/>
      <c r="V162" s="101"/>
      <c r="W162" s="101"/>
      <c r="X162" s="101"/>
      <c r="Y162" s="52" t="s">
        <v>21</v>
      </c>
      <c r="Z162" s="52" t="s">
        <v>81</v>
      </c>
      <c r="AA162" s="52" t="s">
        <v>82</v>
      </c>
      <c r="AB162" s="55"/>
      <c r="AC162" s="55"/>
      <c r="AD162" s="55"/>
      <c r="AE162" s="56"/>
      <c r="AF162" s="74"/>
      <c r="AG162" s="37" t="s">
        <v>31</v>
      </c>
      <c r="AH162"/>
      <c r="AI162" s="38"/>
      <c r="AJ162" s="37" t="s">
        <v>47</v>
      </c>
      <c r="AL162" s="37" t="s">
        <v>30</v>
      </c>
    </row>
    <row r="163" spans="1:38" s="21" customFormat="1" ht="45" customHeight="1" hidden="1">
      <c r="A163" s="83" t="s">
        <v>48</v>
      </c>
      <c r="B163" s="84"/>
      <c r="C163" s="84"/>
      <c r="D163" s="84"/>
      <c r="E163" s="84"/>
      <c r="F163" s="84"/>
      <c r="G163" s="84"/>
      <c r="H163" s="85"/>
      <c r="I163" s="89">
        <v>19.8</v>
      </c>
      <c r="J163" s="89"/>
      <c r="K163" s="89"/>
      <c r="L163" s="89"/>
      <c r="M163" s="89"/>
      <c r="N163" s="89"/>
      <c r="O163" s="90">
        <f>+ROUND('[6]Шуш_3 эт и выше'!O253,4)</f>
        <v>0.0446</v>
      </c>
      <c r="P163" s="91"/>
      <c r="Q163" s="91"/>
      <c r="R163" s="91"/>
      <c r="S163" s="92"/>
      <c r="T163" s="170">
        <f>K17</f>
        <v>6352.75</v>
      </c>
      <c r="U163" s="171"/>
      <c r="V163" s="171"/>
      <c r="W163" s="171"/>
      <c r="X163" s="171"/>
      <c r="Y163" s="79">
        <f>ROUND(I163*O163*T163,2)</f>
        <v>5609.99</v>
      </c>
      <c r="Z163" s="57">
        <f>ROUND(Y163*$AG$159,2)</f>
        <v>2805</v>
      </c>
      <c r="AA163" s="57">
        <f>+Y163+Z163</f>
        <v>8414.99</v>
      </c>
      <c r="AB163" s="58"/>
      <c r="AC163" s="58"/>
      <c r="AD163" s="58"/>
      <c r="AE163" s="59"/>
      <c r="AF163" s="61"/>
      <c r="AG163" s="39">
        <f>ROUND(O163*T163,2)+ROUND((ROUND(O163*T163,2)*$AG$159),2)</f>
        <v>425</v>
      </c>
      <c r="AH163"/>
      <c r="AI163" s="40"/>
      <c r="AJ163" s="41">
        <v>54.52</v>
      </c>
      <c r="AL163" s="62">
        <f>AG163/AJ163</f>
        <v>7.795304475421863</v>
      </c>
    </row>
    <row r="164" spans="1:35" s="21" customFormat="1" ht="45" customHeight="1" hidden="1">
      <c r="A164" s="86"/>
      <c r="B164" s="87"/>
      <c r="C164" s="87"/>
      <c r="D164" s="87"/>
      <c r="E164" s="87"/>
      <c r="F164" s="87"/>
      <c r="G164" s="87"/>
      <c r="H164" s="88"/>
      <c r="I164" s="172" t="str">
        <f>CONCATENATE(I163," ",$I$161," х ",O163," ",$O$161," х ",T163," ",$T$161," = ",Y163," ",$Y$161,"                                         ",Y163," ",$Y$161,"+",Y163," ",$Y$161,"х коэф. ",$AG$159," = ",AA163,$AA$161)</f>
        <v>19,8 кв.м х 0,0446 Гкал/кв.м х 6352,75 руб./Гкал = 5609,99 руб.                                         5609,99 руб.+5609,99 руб.х коэф. 0,5 = 8414,99руб.</v>
      </c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4"/>
      <c r="AF164" s="75"/>
      <c r="AG164" s="42"/>
      <c r="AH164"/>
      <c r="AI164" s="40"/>
    </row>
    <row r="165" spans="1:38" s="21" customFormat="1" ht="45" customHeight="1" hidden="1">
      <c r="A165" s="83" t="s">
        <v>49</v>
      </c>
      <c r="B165" s="84"/>
      <c r="C165" s="84"/>
      <c r="D165" s="84"/>
      <c r="E165" s="84"/>
      <c r="F165" s="84"/>
      <c r="G165" s="84"/>
      <c r="H165" s="85"/>
      <c r="I165" s="89">
        <v>19.8</v>
      </c>
      <c r="J165" s="89"/>
      <c r="K165" s="89"/>
      <c r="L165" s="89"/>
      <c r="M165" s="89"/>
      <c r="N165" s="89"/>
      <c r="O165" s="90">
        <f>+ROUND('[6]Шуш_3 эт и выше'!O255,4)</f>
        <v>0.0452</v>
      </c>
      <c r="P165" s="91"/>
      <c r="Q165" s="91"/>
      <c r="R165" s="91"/>
      <c r="S165" s="92"/>
      <c r="T165" s="170">
        <f>+T163</f>
        <v>6352.75</v>
      </c>
      <c r="U165" s="171"/>
      <c r="V165" s="171"/>
      <c r="W165" s="171"/>
      <c r="X165" s="171"/>
      <c r="Y165" s="79">
        <f>ROUND(I165*O165*T165,2)</f>
        <v>5685.46</v>
      </c>
      <c r="Z165" s="57">
        <f>ROUND(Y165*$AG$159,2)</f>
        <v>2842.73</v>
      </c>
      <c r="AA165" s="57">
        <f>+Y165+Z165</f>
        <v>8528.19</v>
      </c>
      <c r="AB165" s="58"/>
      <c r="AC165" s="58"/>
      <c r="AD165" s="58"/>
      <c r="AE165" s="59"/>
      <c r="AF165" s="61"/>
      <c r="AG165" s="39">
        <f>ROUND(O165*T165,2)+ROUND((ROUND(O165*T165,2)*$AG$159),2)</f>
        <v>430.71</v>
      </c>
      <c r="AH165"/>
      <c r="AI165" s="40"/>
      <c r="AJ165" s="41">
        <v>54.52</v>
      </c>
      <c r="AL165" s="62">
        <f>AG165/AJ165</f>
        <v>7.900036683785766</v>
      </c>
    </row>
    <row r="166" spans="1:35" s="21" customFormat="1" ht="45" customHeight="1" hidden="1">
      <c r="A166" s="86"/>
      <c r="B166" s="87"/>
      <c r="C166" s="87"/>
      <c r="D166" s="87"/>
      <c r="E166" s="87"/>
      <c r="F166" s="87"/>
      <c r="G166" s="87"/>
      <c r="H166" s="88"/>
      <c r="I166" s="172" t="str">
        <f>CONCATENATE(I165," ",$I$161," х ",O165," ",$O$161," х ",T165," ",$T$161," = ",Y165," ",$Y$161,"                                         ",Y165," ",$Y$161,"+",Y165," ",$Y$161,"х коэф. ",$AG$159," = ",AA165,$AA$161)</f>
        <v>19,8 кв.м х 0,0452 Гкал/кв.м х 6352,75 руб./Гкал = 5685,46 руб.                                         5685,46 руб.+5685,46 руб.х коэф. 0,5 = 8528,19руб.</v>
      </c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4"/>
      <c r="AF166" s="75"/>
      <c r="AG166" s="42"/>
      <c r="AH166"/>
      <c r="AI166" s="40"/>
    </row>
    <row r="167" spans="1:38" s="21" customFormat="1" ht="45" customHeight="1" hidden="1">
      <c r="A167" s="83" t="s">
        <v>50</v>
      </c>
      <c r="B167" s="84"/>
      <c r="C167" s="84"/>
      <c r="D167" s="84"/>
      <c r="E167" s="84"/>
      <c r="F167" s="84"/>
      <c r="G167" s="84"/>
      <c r="H167" s="85"/>
      <c r="I167" s="89">
        <v>19.8</v>
      </c>
      <c r="J167" s="89"/>
      <c r="K167" s="89"/>
      <c r="L167" s="89"/>
      <c r="M167" s="89"/>
      <c r="N167" s="89"/>
      <c r="O167" s="90">
        <f>+ROUND('[6]Шуш_3 эт и выше'!O257,4)</f>
        <v>0.0451</v>
      </c>
      <c r="P167" s="91"/>
      <c r="Q167" s="91"/>
      <c r="R167" s="91"/>
      <c r="S167" s="92"/>
      <c r="T167" s="170">
        <f>+T163</f>
        <v>6352.75</v>
      </c>
      <c r="U167" s="171"/>
      <c r="V167" s="171"/>
      <c r="W167" s="171"/>
      <c r="X167" s="171"/>
      <c r="Y167" s="79">
        <f>ROUND(I167*O167*T167,2)</f>
        <v>5672.88</v>
      </c>
      <c r="Z167" s="57">
        <f>ROUND(Y167*$AG$159,2)</f>
        <v>2836.44</v>
      </c>
      <c r="AA167" s="57">
        <f>+Y167+Z167</f>
        <v>8509.32</v>
      </c>
      <c r="AB167" s="58"/>
      <c r="AC167" s="58"/>
      <c r="AD167" s="58"/>
      <c r="AE167" s="59"/>
      <c r="AF167" s="61"/>
      <c r="AG167" s="39">
        <f>ROUND(O167*T167,2)+ROUND((ROUND(O167*T167,2)*$AG$159),2)</f>
        <v>429.77</v>
      </c>
      <c r="AH167"/>
      <c r="AI167" s="40"/>
      <c r="AJ167" s="41">
        <v>54.52</v>
      </c>
      <c r="AL167" s="62">
        <f>AG167/AJ167</f>
        <v>7.882795304475421</v>
      </c>
    </row>
    <row r="168" spans="1:35" s="21" customFormat="1" ht="45" customHeight="1" hidden="1">
      <c r="A168" s="86"/>
      <c r="B168" s="87"/>
      <c r="C168" s="87"/>
      <c r="D168" s="87"/>
      <c r="E168" s="87"/>
      <c r="F168" s="87"/>
      <c r="G168" s="87"/>
      <c r="H168" s="88"/>
      <c r="I168" s="172" t="str">
        <f>CONCATENATE(I167," ",$I$161," х ",O167," ",$O$161," х ",T167," ",$T$161," = ",Y167," ",$Y$161,"                                               ",Y167," ",$Y$161,"+",Y167," ",$Y$161,"х коэф. ",$AG$159," = ",AA167,$AA$161)</f>
        <v>19,8 кв.м х 0,0451 Гкал/кв.м х 6352,75 руб./Гкал = 5672,88 руб.                                               5672,88 руб.+5672,88 руб.х коэф. 0,5 = 8509,32руб.</v>
      </c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4"/>
      <c r="AF168" s="75"/>
      <c r="AG168" s="42"/>
      <c r="AH168"/>
      <c r="AI168" s="40"/>
    </row>
    <row r="169" spans="1:38" s="21" customFormat="1" ht="45" customHeight="1" hidden="1">
      <c r="A169" s="83" t="s">
        <v>51</v>
      </c>
      <c r="B169" s="84"/>
      <c r="C169" s="84"/>
      <c r="D169" s="84"/>
      <c r="E169" s="84"/>
      <c r="F169" s="84"/>
      <c r="G169" s="84"/>
      <c r="H169" s="85"/>
      <c r="I169" s="89">
        <v>19.8</v>
      </c>
      <c r="J169" s="89"/>
      <c r="K169" s="89"/>
      <c r="L169" s="89"/>
      <c r="M169" s="89"/>
      <c r="N169" s="89"/>
      <c r="O169" s="90">
        <f>+ROUND('[6]Шуш_3 эт и выше'!O259,4)</f>
        <v>0.0444</v>
      </c>
      <c r="P169" s="91"/>
      <c r="Q169" s="91"/>
      <c r="R169" s="91"/>
      <c r="S169" s="92"/>
      <c r="T169" s="170">
        <f>+T163</f>
        <v>6352.75</v>
      </c>
      <c r="U169" s="171"/>
      <c r="V169" s="171"/>
      <c r="W169" s="171"/>
      <c r="X169" s="171"/>
      <c r="Y169" s="79">
        <f>ROUND(I169*O169*T169,2)</f>
        <v>5584.83</v>
      </c>
      <c r="Z169" s="57">
        <f>ROUND(Y169*$AG$159,2)</f>
        <v>2792.42</v>
      </c>
      <c r="AA169" s="57">
        <f>+Y169+Z169</f>
        <v>8377.25</v>
      </c>
      <c r="AB169" s="58"/>
      <c r="AC169" s="58"/>
      <c r="AD169" s="58"/>
      <c r="AE169" s="59"/>
      <c r="AF169" s="61"/>
      <c r="AG169" s="39">
        <f>ROUND(O169*T169,2)+ROUND((ROUND(O169*T169,2)*$AG$159),2)</f>
        <v>423.09000000000003</v>
      </c>
      <c r="AH169"/>
      <c r="AI169" s="40"/>
      <c r="AJ169" s="41">
        <v>54.52</v>
      </c>
      <c r="AL169" s="62">
        <f>AG169/AJ169</f>
        <v>7.760271460014674</v>
      </c>
    </row>
    <row r="170" spans="1:35" s="21" customFormat="1" ht="45" customHeight="1" hidden="1">
      <c r="A170" s="86"/>
      <c r="B170" s="87"/>
      <c r="C170" s="87"/>
      <c r="D170" s="87"/>
      <c r="E170" s="87"/>
      <c r="F170" s="87"/>
      <c r="G170" s="87"/>
      <c r="H170" s="88"/>
      <c r="I170" s="172" t="str">
        <f>CONCATENATE(I169," ",$I$161," х ",O169," ",$O$161," х ",T169," ",$T$161," = ",Y169," ",$Y$161,"                                         ",Y169," ",$Y$161,"+",Y169," ",$Y$161,"х коэф. ",$AG$159," = ",AA169,$AA$161)</f>
        <v>19,8 кв.м х 0,0444 Гкал/кв.м х 6352,75 руб./Гкал = 5584,83 руб.                                         5584,83 руб.+5584,83 руб.х коэф. 0,5 = 8377,25руб.</v>
      </c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4"/>
      <c r="AF170" s="75"/>
      <c r="AG170" s="42"/>
      <c r="AH170"/>
      <c r="AI170" s="40"/>
    </row>
    <row r="171" spans="1:38" s="21" customFormat="1" ht="45" customHeight="1" hidden="1">
      <c r="A171" s="83" t="s">
        <v>52</v>
      </c>
      <c r="B171" s="84"/>
      <c r="C171" s="84"/>
      <c r="D171" s="84"/>
      <c r="E171" s="84"/>
      <c r="F171" s="84"/>
      <c r="G171" s="84"/>
      <c r="H171" s="85"/>
      <c r="I171" s="89">
        <v>19.8</v>
      </c>
      <c r="J171" s="89"/>
      <c r="K171" s="89"/>
      <c r="L171" s="89"/>
      <c r="M171" s="89"/>
      <c r="N171" s="89"/>
      <c r="O171" s="90">
        <f>+ROUND('[6]Шуш_3 эт и выше'!O261,4)</f>
        <v>0.0284</v>
      </c>
      <c r="P171" s="91"/>
      <c r="Q171" s="91"/>
      <c r="R171" s="91"/>
      <c r="S171" s="92"/>
      <c r="T171" s="170">
        <f>+T163</f>
        <v>6352.75</v>
      </c>
      <c r="U171" s="171"/>
      <c r="V171" s="171"/>
      <c r="W171" s="171"/>
      <c r="X171" s="171"/>
      <c r="Y171" s="79">
        <f>ROUND(I171*O171*T171,2)</f>
        <v>3572.28</v>
      </c>
      <c r="Z171" s="57">
        <f>ROUND(Y171*$AG$159,2)</f>
        <v>1786.14</v>
      </c>
      <c r="AA171" s="57">
        <f>+Y171+Z171</f>
        <v>5358.42</v>
      </c>
      <c r="AB171" s="58"/>
      <c r="AC171" s="58"/>
      <c r="AD171" s="58"/>
      <c r="AE171" s="59"/>
      <c r="AF171" s="61"/>
      <c r="AG171" s="39">
        <f>ROUND(O171*T171,2)+ROUND((ROUND(O171*T171,2)*$AG$159),2)</f>
        <v>270.63</v>
      </c>
      <c r="AH171"/>
      <c r="AI171" s="40"/>
      <c r="AJ171" s="41">
        <v>54.52</v>
      </c>
      <c r="AL171" s="62">
        <f>AG171/AJ171</f>
        <v>4.963866471019809</v>
      </c>
    </row>
    <row r="172" spans="1:35" s="21" customFormat="1" ht="45" customHeight="1" hidden="1">
      <c r="A172" s="86"/>
      <c r="B172" s="87"/>
      <c r="C172" s="87"/>
      <c r="D172" s="87"/>
      <c r="E172" s="87"/>
      <c r="F172" s="87"/>
      <c r="G172" s="87"/>
      <c r="H172" s="88"/>
      <c r="I172" s="172" t="str">
        <f>CONCATENATE(I171," ",$I$161," х ",O171," ",$O$161," х ",T171," ",$T$161," = ",Y171," ",$Y$161,"                                         ",Y171," ",$Y$161,"+",Y171," ",$Y$161,"х коэф. ",$AG$159," = ",AA171,$AA$161)</f>
        <v>19,8 кв.м х 0,0284 Гкал/кв.м х 6352,75 руб./Гкал = 3572,28 руб.                                         3572,28 руб.+3572,28 руб.х коэф. 0,5 = 5358,42руб.</v>
      </c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4"/>
      <c r="AF172" s="75"/>
      <c r="AG172" s="42"/>
      <c r="AH172"/>
      <c r="AI172" s="40"/>
    </row>
    <row r="173" spans="1:38" s="21" customFormat="1" ht="45" customHeight="1" hidden="1">
      <c r="A173" s="83" t="s">
        <v>53</v>
      </c>
      <c r="B173" s="84"/>
      <c r="C173" s="84"/>
      <c r="D173" s="84"/>
      <c r="E173" s="84"/>
      <c r="F173" s="84"/>
      <c r="G173" s="84"/>
      <c r="H173" s="85"/>
      <c r="I173" s="89">
        <v>19.8</v>
      </c>
      <c r="J173" s="89"/>
      <c r="K173" s="89"/>
      <c r="L173" s="89"/>
      <c r="M173" s="89"/>
      <c r="N173" s="89"/>
      <c r="O173" s="90">
        <f>+ROUND('[6]Шуш_3 эт и выше'!O263,4)</f>
        <v>0.0287</v>
      </c>
      <c r="P173" s="91"/>
      <c r="Q173" s="91"/>
      <c r="R173" s="91"/>
      <c r="S173" s="92"/>
      <c r="T173" s="170">
        <f>+T163</f>
        <v>6352.75</v>
      </c>
      <c r="U173" s="171"/>
      <c r="V173" s="171"/>
      <c r="W173" s="171"/>
      <c r="X173" s="171"/>
      <c r="Y173" s="79">
        <f>ROUND(I173*O173*T173,2)</f>
        <v>3610.01</v>
      </c>
      <c r="Z173" s="57">
        <f>ROUND(Y173*$AG$159,2)</f>
        <v>1805.01</v>
      </c>
      <c r="AA173" s="57">
        <f>+Y173+Z173</f>
        <v>5415.02</v>
      </c>
      <c r="AB173" s="58"/>
      <c r="AC173" s="58"/>
      <c r="AD173" s="58"/>
      <c r="AE173" s="59"/>
      <c r="AF173" s="61"/>
      <c r="AG173" s="39">
        <f>ROUND(O173*T173,2)+ROUND((ROUND(O173*T173,2)*$AG$159),2)</f>
        <v>273.48</v>
      </c>
      <c r="AH173"/>
      <c r="AI173" s="40"/>
      <c r="AJ173" s="41">
        <v>54.52</v>
      </c>
      <c r="AL173" s="62">
        <f>AG173/AJ173</f>
        <v>5.016140865737344</v>
      </c>
    </row>
    <row r="174" spans="1:35" s="21" customFormat="1" ht="45" customHeight="1" hidden="1">
      <c r="A174" s="86"/>
      <c r="B174" s="87"/>
      <c r="C174" s="87"/>
      <c r="D174" s="87"/>
      <c r="E174" s="87"/>
      <c r="F174" s="87"/>
      <c r="G174" s="87"/>
      <c r="H174" s="88"/>
      <c r="I174" s="172" t="str">
        <f>CONCATENATE(I173," ",$I$161," х ",O173," ",$O$161," х ",T173," ",$T$161," = ",Y173," ",$Y$161,"                                             ",Y173," ",$Y$161,"+",Y173," ",$Y$161,"х коэф. ",$AG$159," = ",AA173,$AA$161)</f>
        <v>19,8 кв.м х 0,0287 Гкал/кв.м х 6352,75 руб./Гкал = 3610,01 руб.                                             3610,01 руб.+3610,01 руб.х коэф. 0,5 = 5415,02руб.</v>
      </c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4"/>
      <c r="AF174" s="75"/>
      <c r="AG174" s="42"/>
      <c r="AH174"/>
      <c r="AI174" s="40"/>
    </row>
    <row r="175" spans="1:38" s="21" customFormat="1" ht="45" customHeight="1" hidden="1">
      <c r="A175" s="83" t="s">
        <v>54</v>
      </c>
      <c r="B175" s="84"/>
      <c r="C175" s="84"/>
      <c r="D175" s="84"/>
      <c r="E175" s="84"/>
      <c r="F175" s="84"/>
      <c r="G175" s="84"/>
      <c r="H175" s="85"/>
      <c r="I175" s="89">
        <v>19.8</v>
      </c>
      <c r="J175" s="89"/>
      <c r="K175" s="89"/>
      <c r="L175" s="89"/>
      <c r="M175" s="89"/>
      <c r="N175" s="89"/>
      <c r="O175" s="90">
        <f>+ROUND('[6]Шуш_3 эт и выше'!O265,4)</f>
        <v>0.0243</v>
      </c>
      <c r="P175" s="91"/>
      <c r="Q175" s="91"/>
      <c r="R175" s="91"/>
      <c r="S175" s="92"/>
      <c r="T175" s="170">
        <f>+T167</f>
        <v>6352.75</v>
      </c>
      <c r="U175" s="171"/>
      <c r="V175" s="171"/>
      <c r="W175" s="171"/>
      <c r="X175" s="171"/>
      <c r="Y175" s="79">
        <f>ROUND(I175*O175*T175,2)</f>
        <v>3056.56</v>
      </c>
      <c r="Z175" s="57">
        <f>ROUND(Y175*$AG$159,2)</f>
        <v>1528.28</v>
      </c>
      <c r="AA175" s="58">
        <f>+Y175+Z175</f>
        <v>4584.84</v>
      </c>
      <c r="AB175" s="58"/>
      <c r="AC175" s="58"/>
      <c r="AD175" s="58"/>
      <c r="AE175" s="59"/>
      <c r="AF175" s="61"/>
      <c r="AG175" s="39">
        <f>O175*T175*(1+$AG$159)</f>
        <v>231.5577375</v>
      </c>
      <c r="AH175"/>
      <c r="AI175" s="40"/>
      <c r="AJ175" s="41">
        <v>54.52</v>
      </c>
      <c r="AL175" s="62">
        <f>AG175/AJ175</f>
        <v>4.247207217534849</v>
      </c>
    </row>
    <row r="176" spans="1:35" s="21" customFormat="1" ht="45" customHeight="1" hidden="1">
      <c r="A176" s="86"/>
      <c r="B176" s="87"/>
      <c r="C176" s="87"/>
      <c r="D176" s="87"/>
      <c r="E176" s="87"/>
      <c r="F176" s="87"/>
      <c r="G176" s="87"/>
      <c r="H176" s="88"/>
      <c r="I176" s="95" t="str">
        <f>CONCATENATE(I175," ",I$161," х ",O175," ",O$161," х ",T175," ",T$161," = ",Z175," ",Z$161)</f>
        <v>19,8 кв.м х 0,0243 Гкал/кв.м х 6352,75 руб./Гкал = 1528,28 руб.</v>
      </c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75"/>
      <c r="AG176" s="42"/>
      <c r="AH176"/>
      <c r="AI176" s="40"/>
    </row>
    <row r="177" spans="1:38" s="21" customFormat="1" ht="45" customHeight="1" hidden="1">
      <c r="A177" s="83" t="s">
        <v>55</v>
      </c>
      <c r="B177" s="84"/>
      <c r="C177" s="84"/>
      <c r="D177" s="84"/>
      <c r="E177" s="84"/>
      <c r="F177" s="84"/>
      <c r="G177" s="84"/>
      <c r="H177" s="85"/>
      <c r="I177" s="89">
        <v>19.8</v>
      </c>
      <c r="J177" s="89"/>
      <c r="K177" s="89"/>
      <c r="L177" s="89"/>
      <c r="M177" s="89"/>
      <c r="N177" s="89"/>
      <c r="O177" s="90">
        <f>+ROUND('[6]Шуш_3 эт и выше'!O267,4)</f>
        <v>0.0247</v>
      </c>
      <c r="P177" s="91"/>
      <c r="Q177" s="91"/>
      <c r="R177" s="91"/>
      <c r="S177" s="92"/>
      <c r="T177" s="170">
        <f>+T167</f>
        <v>6352.75</v>
      </c>
      <c r="U177" s="171"/>
      <c r="V177" s="171"/>
      <c r="W177" s="171"/>
      <c r="X177" s="171"/>
      <c r="Y177" s="79">
        <f>ROUND(I177*O177*T177,2)</f>
        <v>3106.88</v>
      </c>
      <c r="Z177" s="57">
        <f>ROUND(Y177*$AG$159,2)</f>
        <v>1553.44</v>
      </c>
      <c r="AA177" s="58">
        <f>+Y177+Z177</f>
        <v>4660.32</v>
      </c>
      <c r="AB177" s="58"/>
      <c r="AC177" s="58"/>
      <c r="AD177" s="58"/>
      <c r="AE177" s="59"/>
      <c r="AF177" s="61"/>
      <c r="AG177" s="39">
        <f>O177*T177*(1+$AG$159)</f>
        <v>235.36938750000002</v>
      </c>
      <c r="AH177"/>
      <c r="AI177" s="40"/>
      <c r="AJ177" s="41">
        <v>54.52</v>
      </c>
      <c r="AL177" s="62">
        <f>AG177/AJ177</f>
        <v>4.317120093543654</v>
      </c>
    </row>
    <row r="178" spans="1:35" s="21" customFormat="1" ht="45" customHeight="1" hidden="1">
      <c r="A178" s="86"/>
      <c r="B178" s="87"/>
      <c r="C178" s="87"/>
      <c r="D178" s="87"/>
      <c r="E178" s="87"/>
      <c r="F178" s="87"/>
      <c r="G178" s="87"/>
      <c r="H178" s="88"/>
      <c r="I178" s="95" t="str">
        <f>CONCATENATE(I177," ",I$161," х ",O177," ",O$161," х ",T177," ",T$161," = ",Z177," ",Z$161)</f>
        <v>19,8 кв.м х 0,0247 Гкал/кв.м х 6352,75 руб./Гкал = 1553,44 руб.</v>
      </c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75"/>
      <c r="AG178" s="42"/>
      <c r="AH178"/>
      <c r="AI178" s="40"/>
    </row>
    <row r="179" spans="1:38" s="21" customFormat="1" ht="45" customHeight="1" hidden="1">
      <c r="A179" s="83" t="s">
        <v>56</v>
      </c>
      <c r="B179" s="84"/>
      <c r="C179" s="84"/>
      <c r="D179" s="84"/>
      <c r="E179" s="84"/>
      <c r="F179" s="84"/>
      <c r="G179" s="84"/>
      <c r="H179" s="85"/>
      <c r="I179" s="89">
        <v>19.8</v>
      </c>
      <c r="J179" s="89"/>
      <c r="K179" s="89"/>
      <c r="L179" s="89"/>
      <c r="M179" s="89"/>
      <c r="N179" s="89"/>
      <c r="O179" s="90">
        <f>+ROUND('[6]Шуш_3 эт и выше'!O269,4)</f>
        <v>0.0192</v>
      </c>
      <c r="P179" s="91"/>
      <c r="Q179" s="91"/>
      <c r="R179" s="91"/>
      <c r="S179" s="92"/>
      <c r="T179" s="170">
        <f>+T163</f>
        <v>6352.75</v>
      </c>
      <c r="U179" s="171"/>
      <c r="V179" s="171"/>
      <c r="W179" s="171"/>
      <c r="X179" s="171"/>
      <c r="Y179" s="79">
        <f>ROUND(I179*O179*T179,2)</f>
        <v>2415.06</v>
      </c>
      <c r="Z179" s="57">
        <f>ROUND(Y179*$AG$159,2)</f>
        <v>1207.53</v>
      </c>
      <c r="AA179" s="57">
        <f>+Y179+Z179</f>
        <v>3622.59</v>
      </c>
      <c r="AB179" s="58"/>
      <c r="AC179" s="58"/>
      <c r="AD179" s="58"/>
      <c r="AE179" s="59"/>
      <c r="AF179" s="61"/>
      <c r="AG179" s="39">
        <f>ROUND(O179*T179,2)+ROUND((ROUND(O179*T179,2)*$AG$159),2)</f>
        <v>182.96</v>
      </c>
      <c r="AH179"/>
      <c r="AI179" s="40"/>
      <c r="AJ179" s="41">
        <v>54.52</v>
      </c>
      <c r="AL179" s="62">
        <f>AG179/AJ179</f>
        <v>3.355832721936904</v>
      </c>
    </row>
    <row r="180" spans="1:35" s="21" customFormat="1" ht="45" customHeight="1" hidden="1">
      <c r="A180" s="86"/>
      <c r="B180" s="87"/>
      <c r="C180" s="87"/>
      <c r="D180" s="87"/>
      <c r="E180" s="87"/>
      <c r="F180" s="87"/>
      <c r="G180" s="87"/>
      <c r="H180" s="88"/>
      <c r="I180" s="172" t="str">
        <f>CONCATENATE(I179," ",$I$161," х ",O179," ",$O$161," х ",T179," ",$T$161," = ",Y179," ",$Y$161,"                                         ",Y179," ",$Y$161,"+",Y179," ",$Y$161,"х коэф. ",$AG$159," = ",AA179,$AA$161)</f>
        <v>19,8 кв.м х 0,0192 Гкал/кв.м х 6352,75 руб./Гкал = 2415,06 руб.                                         2415,06 руб.+2415,06 руб.х коэф. 0,5 = 3622,59руб.</v>
      </c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4"/>
      <c r="AF180" s="75"/>
      <c r="AG180" s="42"/>
      <c r="AH180"/>
      <c r="AI180" s="40"/>
    </row>
    <row r="181" spans="1:38" s="21" customFormat="1" ht="45" customHeight="1" hidden="1">
      <c r="A181" s="83" t="s">
        <v>57</v>
      </c>
      <c r="B181" s="84"/>
      <c r="C181" s="84"/>
      <c r="D181" s="84"/>
      <c r="E181" s="84"/>
      <c r="F181" s="84"/>
      <c r="G181" s="84"/>
      <c r="H181" s="85"/>
      <c r="I181" s="89">
        <v>19.8</v>
      </c>
      <c r="J181" s="89"/>
      <c r="K181" s="89"/>
      <c r="L181" s="89"/>
      <c r="M181" s="89"/>
      <c r="N181" s="89"/>
      <c r="O181" s="90">
        <f>+ROUND('[6]Шуш_3 эт и выше'!O271,4)</f>
        <v>0.0176</v>
      </c>
      <c r="P181" s="91"/>
      <c r="Q181" s="91"/>
      <c r="R181" s="91"/>
      <c r="S181" s="92"/>
      <c r="T181" s="170">
        <f>+T163</f>
        <v>6352.75</v>
      </c>
      <c r="U181" s="171"/>
      <c r="V181" s="171"/>
      <c r="W181" s="171"/>
      <c r="X181" s="171"/>
      <c r="Y181" s="79">
        <f>ROUND(I181*O181*T181,2)</f>
        <v>2213.81</v>
      </c>
      <c r="Z181" s="57">
        <f>ROUND(Y181*$AG$159,2)</f>
        <v>1106.91</v>
      </c>
      <c r="AA181" s="57">
        <f>+Y181+Z181</f>
        <v>3320.7200000000003</v>
      </c>
      <c r="AB181" s="58"/>
      <c r="AC181" s="58"/>
      <c r="AD181" s="58"/>
      <c r="AE181" s="59"/>
      <c r="AF181" s="61"/>
      <c r="AG181" s="39">
        <f>ROUND(O181*T181,2)+ROUND((ROUND(O181*T181,2)*$AG$159),2)</f>
        <v>167.72</v>
      </c>
      <c r="AH181"/>
      <c r="AI181" s="40"/>
      <c r="AJ181" s="41">
        <v>54.52</v>
      </c>
      <c r="AL181" s="62">
        <f>AG181/AJ181</f>
        <v>3.0763022743947173</v>
      </c>
    </row>
    <row r="182" spans="1:35" s="21" customFormat="1" ht="45" customHeight="1" hidden="1">
      <c r="A182" s="86"/>
      <c r="B182" s="87"/>
      <c r="C182" s="87"/>
      <c r="D182" s="87"/>
      <c r="E182" s="87"/>
      <c r="F182" s="87"/>
      <c r="G182" s="87"/>
      <c r="H182" s="88"/>
      <c r="I182" s="172" t="str">
        <f>CONCATENATE(I181," ",$I$161," х ",O181," ",$O$161," х ",T181," ",$T$161," = ",Y181," ",$Y$161,"                                         ",Y181," ",$Y$161,"+",Y181," ",$Y$161,"х коэф. ",$AG$159," = ",AA181,$AA$161)</f>
        <v>19,8 кв.м х 0,0176 Гкал/кв.м х 6352,75 руб./Гкал = 2213,81 руб.                                         2213,81 руб.+2213,81 руб.х коэф. 0,5 = 3320,72руб.</v>
      </c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4"/>
      <c r="AF182" s="75"/>
      <c r="AG182" s="42"/>
      <c r="AH182"/>
      <c r="AI182" s="40"/>
    </row>
    <row r="183" spans="1:38" s="21" customFormat="1" ht="45" customHeight="1" hidden="1">
      <c r="A183" s="83" t="s">
        <v>58</v>
      </c>
      <c r="B183" s="84"/>
      <c r="C183" s="84"/>
      <c r="D183" s="84"/>
      <c r="E183" s="84"/>
      <c r="F183" s="84"/>
      <c r="G183" s="84"/>
      <c r="H183" s="85"/>
      <c r="I183" s="89">
        <v>19.8</v>
      </c>
      <c r="J183" s="89"/>
      <c r="K183" s="89"/>
      <c r="L183" s="89"/>
      <c r="M183" s="89"/>
      <c r="N183" s="89"/>
      <c r="O183" s="90">
        <f>+ROUND('[6]Шуш_3 эт и выше'!O273,4)</f>
        <v>0.0164</v>
      </c>
      <c r="P183" s="91"/>
      <c r="Q183" s="91"/>
      <c r="R183" s="91"/>
      <c r="S183" s="92"/>
      <c r="T183" s="170">
        <f>+T163</f>
        <v>6352.75</v>
      </c>
      <c r="U183" s="171"/>
      <c r="V183" s="171"/>
      <c r="W183" s="171"/>
      <c r="X183" s="171"/>
      <c r="Y183" s="79">
        <f>ROUND(I183*O183*T183,2)</f>
        <v>2062.86</v>
      </c>
      <c r="Z183" s="57">
        <f>ROUND(Y183*$AG$159,2)</f>
        <v>1031.43</v>
      </c>
      <c r="AA183" s="57">
        <f>+Y183+Z183</f>
        <v>3094.29</v>
      </c>
      <c r="AB183" s="58"/>
      <c r="AC183" s="58"/>
      <c r="AD183" s="58"/>
      <c r="AE183" s="59"/>
      <c r="AF183" s="61"/>
      <c r="AG183" s="39">
        <f>ROUND(O183*T183,2)+ROUND((ROUND(O183*T183,2)*$AG$159),2)</f>
        <v>156.29</v>
      </c>
      <c r="AH183"/>
      <c r="AI183" s="40"/>
      <c r="AJ183" s="41">
        <v>54.52</v>
      </c>
      <c r="AL183" s="62">
        <f>AG183/AJ183</f>
        <v>2.8666544387380775</v>
      </c>
    </row>
    <row r="184" spans="1:35" s="21" customFormat="1" ht="45" customHeight="1" hidden="1">
      <c r="A184" s="86"/>
      <c r="B184" s="87"/>
      <c r="C184" s="87"/>
      <c r="D184" s="87"/>
      <c r="E184" s="87"/>
      <c r="F184" s="87"/>
      <c r="G184" s="87"/>
      <c r="H184" s="88"/>
      <c r="I184" s="172" t="str">
        <f>CONCATENATE(I183," ",$I$161," х ",O183," ",$O$161," х ",T183," ",$T$161," = ",Y183," ",$Y$161,"                                              ",Y183," ",$Y$161,"+",Y183," ",$Y$161,"х коэф. ",$AG$159," = ",AA183,$AA$161)</f>
        <v>19,8 кв.м х 0,0164 Гкал/кв.м х 6352,75 руб./Гкал = 2062,86 руб.                                              2062,86 руб.+2062,86 руб.х коэф. 0,5 = 3094,29руб.</v>
      </c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4"/>
      <c r="AF184" s="75"/>
      <c r="AG184" s="42"/>
      <c r="AH184"/>
      <c r="AI184" s="40"/>
    </row>
    <row r="185" spans="1:38" s="21" customFormat="1" ht="45" customHeight="1" hidden="1">
      <c r="A185" s="83" t="s">
        <v>59</v>
      </c>
      <c r="B185" s="84"/>
      <c r="C185" s="84"/>
      <c r="D185" s="84"/>
      <c r="E185" s="84"/>
      <c r="F185" s="84"/>
      <c r="G185" s="84"/>
      <c r="H185" s="85"/>
      <c r="I185" s="89">
        <v>19.8</v>
      </c>
      <c r="J185" s="89"/>
      <c r="K185" s="89"/>
      <c r="L185" s="89"/>
      <c r="M185" s="89"/>
      <c r="N185" s="89"/>
      <c r="O185" s="90">
        <f>+ROUND('[6]Шуш_3 эт и выше'!O275,4)</f>
        <v>0.0179</v>
      </c>
      <c r="P185" s="91"/>
      <c r="Q185" s="91"/>
      <c r="R185" s="91"/>
      <c r="S185" s="92"/>
      <c r="T185" s="170">
        <f>+T163</f>
        <v>6352.75</v>
      </c>
      <c r="U185" s="171"/>
      <c r="V185" s="171"/>
      <c r="W185" s="171"/>
      <c r="X185" s="171"/>
      <c r="Y185" s="79">
        <f>ROUND(I185*O185*T185,2)</f>
        <v>2251.54</v>
      </c>
      <c r="Z185" s="57">
        <f>ROUND(Y185*$AG$159,2)</f>
        <v>1125.77</v>
      </c>
      <c r="AA185" s="57">
        <f>+Y185+Z185</f>
        <v>3377.31</v>
      </c>
      <c r="AB185" s="58"/>
      <c r="AC185" s="58"/>
      <c r="AD185" s="58"/>
      <c r="AE185" s="59"/>
      <c r="AF185" s="61"/>
      <c r="AG185" s="39">
        <f>ROUND(O185*T185,2)+ROUND((ROUND(O185*T185,2)*$AG$159),2)</f>
        <v>170.57</v>
      </c>
      <c r="AH185"/>
      <c r="AI185" s="40"/>
      <c r="AJ185" s="41">
        <v>54.52</v>
      </c>
      <c r="AL185" s="62">
        <f>AG185/AJ185</f>
        <v>3.128576669112252</v>
      </c>
    </row>
    <row r="186" spans="1:35" s="21" customFormat="1" ht="45" customHeight="1" hidden="1">
      <c r="A186" s="86"/>
      <c r="B186" s="87"/>
      <c r="C186" s="87"/>
      <c r="D186" s="87"/>
      <c r="E186" s="87"/>
      <c r="F186" s="87"/>
      <c r="G186" s="87"/>
      <c r="H186" s="88"/>
      <c r="I186" s="172" t="str">
        <f>CONCATENATE(I185," ",$I$161," х ",O185," ",$O$161," х ",T185," ",$T$161," = ",Y185," ",$Y$161,"                                         ",Y185," ",$Y$161,"+",Y185," ",$Y$161,"х коэф. ",$AG$159," = ",AA185,$AA$161)</f>
        <v>19,8 кв.м х 0,0179 Гкал/кв.м х 6352,75 руб./Гкал = 2251,54 руб.                                         2251,54 руб.+2251,54 руб.х коэф. 0,5 = 3377,31руб.</v>
      </c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4"/>
      <c r="AF186" s="75"/>
      <c r="AG186" s="42"/>
      <c r="AH186"/>
      <c r="AI186" s="40"/>
    </row>
    <row r="187" spans="1:38" s="21" customFormat="1" ht="45" customHeight="1" hidden="1">
      <c r="A187" s="83" t="s">
        <v>60</v>
      </c>
      <c r="B187" s="84"/>
      <c r="C187" s="84"/>
      <c r="D187" s="84"/>
      <c r="E187" s="84"/>
      <c r="F187" s="84"/>
      <c r="G187" s="84"/>
      <c r="H187" s="85"/>
      <c r="I187" s="89">
        <v>19.8</v>
      </c>
      <c r="J187" s="89"/>
      <c r="K187" s="89"/>
      <c r="L187" s="89"/>
      <c r="M187" s="89"/>
      <c r="N187" s="89"/>
      <c r="O187" s="90">
        <f>+ROUND('[6]Шуш_3 эт и выше'!O277,4)</f>
        <v>0.0154</v>
      </c>
      <c r="P187" s="91"/>
      <c r="Q187" s="91"/>
      <c r="R187" s="91"/>
      <c r="S187" s="92"/>
      <c r="T187" s="170">
        <f>+T163</f>
        <v>6352.75</v>
      </c>
      <c r="U187" s="171"/>
      <c r="V187" s="171"/>
      <c r="W187" s="171"/>
      <c r="X187" s="171"/>
      <c r="Y187" s="79">
        <f>ROUND(I187*O187*T187,2)</f>
        <v>1937.08</v>
      </c>
      <c r="Z187" s="57">
        <f>ROUND(Y187*$AG$159,2)</f>
        <v>968.54</v>
      </c>
      <c r="AA187" s="57">
        <f>+Y187+Z187</f>
        <v>2905.62</v>
      </c>
      <c r="AB187" s="58"/>
      <c r="AC187" s="58"/>
      <c r="AD187" s="58"/>
      <c r="AE187" s="59"/>
      <c r="AF187" s="61"/>
      <c r="AG187" s="39">
        <f>ROUND(O187*T187,2)+ROUND((ROUND(O187*T187,2)*$AG$159),2)</f>
        <v>146.75</v>
      </c>
      <c r="AH187"/>
      <c r="AI187" s="40"/>
      <c r="AJ187" s="41">
        <v>54.52</v>
      </c>
      <c r="AL187" s="62">
        <f>AG187/AJ187</f>
        <v>2.691672780630961</v>
      </c>
    </row>
    <row r="188" spans="1:35" s="21" customFormat="1" ht="45" customHeight="1" hidden="1">
      <c r="A188" s="86"/>
      <c r="B188" s="87"/>
      <c r="C188" s="87"/>
      <c r="D188" s="87"/>
      <c r="E188" s="87"/>
      <c r="F188" s="87"/>
      <c r="G188" s="87"/>
      <c r="H188" s="88"/>
      <c r="I188" s="172" t="str">
        <f>CONCATENATE(I187," ",$I$161," х ",O187," ",$O$161," х ",T187," ",$T$161," = ",Y187," ",$Y$161,"                                         ",Y187," ",$Y$161,"+",Y187," ",$Y$161,"х коэф. ",$AG$159," = ",AA187,$AA$161)</f>
        <v>19,8 кв.м х 0,0154 Гкал/кв.м х 6352,75 руб./Гкал = 1937,08 руб.                                         1937,08 руб.+1937,08 руб.х коэф. 0,5 = 2905,62руб.</v>
      </c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4"/>
      <c r="AF188" s="75"/>
      <c r="AG188" s="42"/>
      <c r="AH188"/>
      <c r="AI188" s="40"/>
    </row>
    <row r="189" spans="1:36" ht="12.75" hidden="1">
      <c r="A189" s="83" t="s">
        <v>62</v>
      </c>
      <c r="B189" s="84"/>
      <c r="C189" s="84"/>
      <c r="D189" s="84"/>
      <c r="E189" s="84"/>
      <c r="F189" s="84"/>
      <c r="G189" s="84"/>
      <c r="H189" s="85"/>
      <c r="I189" s="89">
        <v>19.8</v>
      </c>
      <c r="J189" s="89"/>
      <c r="K189" s="89"/>
      <c r="L189" s="89"/>
      <c r="M189" s="89"/>
      <c r="N189" s="89"/>
      <c r="O189" s="90">
        <f>+ROUND('[6]Шуш_3 эт и выше'!O279*$AG$159,4)</f>
        <v>0.007</v>
      </c>
      <c r="P189" s="91"/>
      <c r="Q189" s="91"/>
      <c r="R189" s="91"/>
      <c r="S189" s="92"/>
      <c r="T189" s="93">
        <f>+T163</f>
        <v>6352.75</v>
      </c>
      <c r="U189" s="93"/>
      <c r="V189" s="93"/>
      <c r="W189" s="93"/>
      <c r="X189" s="93"/>
      <c r="Y189" s="93"/>
      <c r="Z189" s="94">
        <f>I189*O189*T189</f>
        <v>880.4911500000001</v>
      </c>
      <c r="AA189" s="94"/>
      <c r="AB189" s="94"/>
      <c r="AC189" s="94"/>
      <c r="AD189" s="94"/>
      <c r="AE189" s="94"/>
      <c r="AF189" s="61"/>
      <c r="AG189" s="39">
        <f>O189*T189</f>
        <v>44.46925</v>
      </c>
      <c r="AJ189" s="13"/>
    </row>
    <row r="190" spans="1:36" s="22" customFormat="1" ht="17.25" hidden="1">
      <c r="A190" s="86"/>
      <c r="B190" s="87"/>
      <c r="C190" s="87"/>
      <c r="D190" s="87"/>
      <c r="E190" s="87"/>
      <c r="F190" s="87"/>
      <c r="G190" s="87"/>
      <c r="H190" s="88"/>
      <c r="I190" s="95" t="str">
        <f>CONCATENATE(I189," ",I$161," х ",O189," ",O$161," х ",T189," ",T$161," = ",Z189," ",Z$161)</f>
        <v>19,8 кв.м х 0,007 Гкал/кв.м х 6352,75 руб./Гкал = 880,49115 руб.</v>
      </c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75"/>
      <c r="AG190" s="42"/>
      <c r="AJ190" s="24"/>
    </row>
    <row r="191" ht="12.75">
      <c r="AJ191" s="13"/>
    </row>
    <row r="192" spans="1:36" ht="17.25">
      <c r="A192" s="28" t="str">
        <f>+'[6]Шуш_3 эт и выше'!A293</f>
        <v>Начальник ПЭО                                         С.А.Окунева</v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3"/>
      <c r="AF192" s="23"/>
      <c r="AG192" s="24"/>
      <c r="AJ192" s="13"/>
    </row>
    <row r="193" spans="34:36" ht="15.75" customHeight="1">
      <c r="AH193" s="29"/>
      <c r="AI193" s="30"/>
      <c r="AJ193" s="13"/>
    </row>
    <row r="194" spans="1:36" ht="12.75" hidden="1">
      <c r="A194" s="8" t="s">
        <v>22</v>
      </c>
      <c r="AJ194" s="13"/>
    </row>
    <row r="195" spans="1:35" ht="45" customHeight="1" hidden="1">
      <c r="A195" s="9">
        <v>1</v>
      </c>
      <c r="B195" s="80" t="str">
        <f>CONCATENATE("Тариф на тепловую энергию в размере ",$K$17," руб./Гкал (с НДС) утвержден Приказом Министерства тарифной политики Красноярского края ",AH195," № ",AI195)</f>
        <v>Тариф на тепловую энергию в размере 6352,75 руб./Гкал (с НДС) утвержден Приказом Министерства тарифной политики Красноярского края от 15.12.2016 г. № 618-п</v>
      </c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10"/>
      <c r="AH195" s="29" t="s">
        <v>63</v>
      </c>
      <c r="AI195" s="30" t="s">
        <v>64</v>
      </c>
    </row>
    <row r="196" spans="1:39" ht="45" customHeight="1" hidden="1">
      <c r="A196" s="9">
        <v>2</v>
      </c>
      <c r="B196" s="81" t="s">
        <v>61</v>
      </c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10"/>
      <c r="AL196" s="76"/>
      <c r="AM196" s="77"/>
    </row>
    <row r="197" spans="1:31" ht="45" customHeight="1" hidden="1">
      <c r="A197" s="9">
        <v>3</v>
      </c>
      <c r="B197" s="168" t="s">
        <v>83</v>
      </c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</row>
    <row r="198" spans="1:36" ht="12.75">
      <c r="A198" s="31" t="s">
        <v>44</v>
      </c>
      <c r="AJ198" s="13"/>
    </row>
    <row r="199" spans="1:36" ht="12.75">
      <c r="A199" s="32" t="s">
        <v>45</v>
      </c>
      <c r="Z199" s="169"/>
      <c r="AA199" s="169"/>
      <c r="AB199" s="169"/>
      <c r="AC199" s="169"/>
      <c r="AJ199" s="13"/>
    </row>
  </sheetData>
  <sheetProtection/>
  <mergeCells count="781">
    <mergeCell ref="A76:B77"/>
    <mergeCell ref="C76:G77"/>
    <mergeCell ref="I77:J77"/>
    <mergeCell ref="K77:N77"/>
    <mergeCell ref="O77:S77"/>
    <mergeCell ref="T77:X77"/>
    <mergeCell ref="C73:H73"/>
    <mergeCell ref="I73:J73"/>
    <mergeCell ref="K73:N73"/>
    <mergeCell ref="O73:S73"/>
    <mergeCell ref="T73:X73"/>
    <mergeCell ref="I76:J76"/>
    <mergeCell ref="K76:N76"/>
    <mergeCell ref="O76:S76"/>
    <mergeCell ref="T76:X76"/>
    <mergeCell ref="A71:AE71"/>
    <mergeCell ref="C72:H72"/>
    <mergeCell ref="I72:J72"/>
    <mergeCell ref="K72:N72"/>
    <mergeCell ref="O72:S72"/>
    <mergeCell ref="T72:X72"/>
    <mergeCell ref="AJ66:AJ67"/>
    <mergeCell ref="AL66:AL67"/>
    <mergeCell ref="I67:J67"/>
    <mergeCell ref="K67:N67"/>
    <mergeCell ref="O67:S67"/>
    <mergeCell ref="T67:X67"/>
    <mergeCell ref="A66:B67"/>
    <mergeCell ref="I66:J66"/>
    <mergeCell ref="K66:N66"/>
    <mergeCell ref="O66:S66"/>
    <mergeCell ref="T66:X66"/>
    <mergeCell ref="AG66:AG67"/>
    <mergeCell ref="A65:B65"/>
    <mergeCell ref="C65:H65"/>
    <mergeCell ref="I65:J65"/>
    <mergeCell ref="K65:N65"/>
    <mergeCell ref="O65:S65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J60:AJ61"/>
    <mergeCell ref="AL60:AL61"/>
    <mergeCell ref="I61:J61"/>
    <mergeCell ref="K61:N61"/>
    <mergeCell ref="O61:S61"/>
    <mergeCell ref="T61:X61"/>
    <mergeCell ref="A60:B61"/>
    <mergeCell ref="I60:J60"/>
    <mergeCell ref="K60:N60"/>
    <mergeCell ref="O60:S60"/>
    <mergeCell ref="T60:X60"/>
    <mergeCell ref="AG60:AG61"/>
    <mergeCell ref="I58:J58"/>
    <mergeCell ref="K58:N58"/>
    <mergeCell ref="O58:S58"/>
    <mergeCell ref="T58:X58"/>
    <mergeCell ref="A58:B59"/>
    <mergeCell ref="C58:G59"/>
    <mergeCell ref="I59:J59"/>
    <mergeCell ref="K59:N59"/>
    <mergeCell ref="O59:S59"/>
    <mergeCell ref="T59:X59"/>
    <mergeCell ref="A52:B53"/>
    <mergeCell ref="C52:G53"/>
    <mergeCell ref="I53:J53"/>
    <mergeCell ref="K53:N53"/>
    <mergeCell ref="O53:S53"/>
    <mergeCell ref="T53:X53"/>
    <mergeCell ref="C49:H49"/>
    <mergeCell ref="I49:J49"/>
    <mergeCell ref="K49:N49"/>
    <mergeCell ref="O49:S49"/>
    <mergeCell ref="T49:X49"/>
    <mergeCell ref="I52:J52"/>
    <mergeCell ref="K52:N52"/>
    <mergeCell ref="O52:S52"/>
    <mergeCell ref="T52:X52"/>
    <mergeCell ref="A47:AE47"/>
    <mergeCell ref="C48:H48"/>
    <mergeCell ref="I48:J48"/>
    <mergeCell ref="K48:N48"/>
    <mergeCell ref="O48:S48"/>
    <mergeCell ref="T48:X48"/>
    <mergeCell ref="AJ42:AJ43"/>
    <mergeCell ref="AL42:AL43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AG42:AG43"/>
    <mergeCell ref="A41:B41"/>
    <mergeCell ref="C41:H41"/>
    <mergeCell ref="I41:J41"/>
    <mergeCell ref="K41:N41"/>
    <mergeCell ref="O41:S41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O36:S36"/>
    <mergeCell ref="T36:X36"/>
    <mergeCell ref="AG36:AG37"/>
    <mergeCell ref="AJ36:AJ37"/>
    <mergeCell ref="AL36:AL37"/>
    <mergeCell ref="I37:J37"/>
    <mergeCell ref="K37:N37"/>
    <mergeCell ref="O37:S37"/>
    <mergeCell ref="T37:X37"/>
    <mergeCell ref="A34:B35"/>
    <mergeCell ref="C34:G35"/>
    <mergeCell ref="I35:J35"/>
    <mergeCell ref="A36:B37"/>
    <mergeCell ref="I36:J36"/>
    <mergeCell ref="K36:N36"/>
    <mergeCell ref="A33:B33"/>
    <mergeCell ref="C33:H33"/>
    <mergeCell ref="I33:J33"/>
    <mergeCell ref="K33:N33"/>
    <mergeCell ref="O33:S33"/>
    <mergeCell ref="T33:X33"/>
    <mergeCell ref="A26:B27"/>
    <mergeCell ref="C26:G27"/>
    <mergeCell ref="I26:J26"/>
    <mergeCell ref="I29:J29"/>
    <mergeCell ref="K29:N29"/>
    <mergeCell ref="O29:S29"/>
    <mergeCell ref="K26:N26"/>
    <mergeCell ref="O26:S26"/>
    <mergeCell ref="A28:B29"/>
    <mergeCell ref="C28:G29"/>
    <mergeCell ref="A25:B25"/>
    <mergeCell ref="C25:H25"/>
    <mergeCell ref="I25:J25"/>
    <mergeCell ref="K25:N25"/>
    <mergeCell ref="O25:S25"/>
    <mergeCell ref="T25:X25"/>
    <mergeCell ref="A21:AE21"/>
    <mergeCell ref="A22:AE22"/>
    <mergeCell ref="A23:AE23"/>
    <mergeCell ref="C24:H24"/>
    <mergeCell ref="I24:J24"/>
    <mergeCell ref="K24:N24"/>
    <mergeCell ref="O24:S24"/>
    <mergeCell ref="T24:X24"/>
    <mergeCell ref="A24:B24"/>
    <mergeCell ref="AG16:AG17"/>
    <mergeCell ref="AL16:AL17"/>
    <mergeCell ref="I17:J17"/>
    <mergeCell ref="K17:N17"/>
    <mergeCell ref="O17:S17"/>
    <mergeCell ref="T17:X17"/>
    <mergeCell ref="A16:B17"/>
    <mergeCell ref="I16:J16"/>
    <mergeCell ref="K16:N16"/>
    <mergeCell ref="O16:S16"/>
    <mergeCell ref="T16:X16"/>
    <mergeCell ref="C16:G17"/>
    <mergeCell ref="A15:B15"/>
    <mergeCell ref="C15:H15"/>
    <mergeCell ref="I15:J15"/>
    <mergeCell ref="K15:N15"/>
    <mergeCell ref="O15:S15"/>
    <mergeCell ref="T15:X15"/>
    <mergeCell ref="A14:B14"/>
    <mergeCell ref="C14:H14"/>
    <mergeCell ref="I14:J14"/>
    <mergeCell ref="K14:N14"/>
    <mergeCell ref="O14:S14"/>
    <mergeCell ref="T14:X14"/>
    <mergeCell ref="AG18:AG19"/>
    <mergeCell ref="A82:B83"/>
    <mergeCell ref="C82:G83"/>
    <mergeCell ref="A5:AE5"/>
    <mergeCell ref="A8:AE8"/>
    <mergeCell ref="A10:AE10"/>
    <mergeCell ref="A6:AE6"/>
    <mergeCell ref="A7:AD7"/>
    <mergeCell ref="A9:AE9"/>
    <mergeCell ref="A12:X12"/>
    <mergeCell ref="T18:X18"/>
    <mergeCell ref="A18:B19"/>
    <mergeCell ref="C18:G19"/>
    <mergeCell ref="I18:J18"/>
    <mergeCell ref="K18:N18"/>
    <mergeCell ref="O18:S18"/>
    <mergeCell ref="AL26:AL27"/>
    <mergeCell ref="I27:J27"/>
    <mergeCell ref="K27:N27"/>
    <mergeCell ref="O27:S27"/>
    <mergeCell ref="T27:X27"/>
    <mergeCell ref="AL18:AL19"/>
    <mergeCell ref="I19:J19"/>
    <mergeCell ref="K19:N19"/>
    <mergeCell ref="O19:S19"/>
    <mergeCell ref="T19:X19"/>
    <mergeCell ref="O28:S28"/>
    <mergeCell ref="T28:X28"/>
    <mergeCell ref="AG28:AG29"/>
    <mergeCell ref="AJ28:AJ29"/>
    <mergeCell ref="T26:X26"/>
    <mergeCell ref="AG26:AG27"/>
    <mergeCell ref="AJ26:AJ27"/>
    <mergeCell ref="T29:X29"/>
    <mergeCell ref="AL28:AL29"/>
    <mergeCell ref="A31:AE31"/>
    <mergeCell ref="A32:B32"/>
    <mergeCell ref="C32:H32"/>
    <mergeCell ref="I32:J32"/>
    <mergeCell ref="K32:N32"/>
    <mergeCell ref="O32:S32"/>
    <mergeCell ref="T32:X32"/>
    <mergeCell ref="I28:J28"/>
    <mergeCell ref="K28:N28"/>
    <mergeCell ref="K35:N35"/>
    <mergeCell ref="O35:S35"/>
    <mergeCell ref="T35:X35"/>
    <mergeCell ref="I34:J34"/>
    <mergeCell ref="K34:N34"/>
    <mergeCell ref="O34:S34"/>
    <mergeCell ref="T34:X34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G52:AG53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A87:AE87"/>
    <mergeCell ref="AF87:AG87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92:B93"/>
    <mergeCell ref="C92:G93"/>
    <mergeCell ref="I92:J92"/>
    <mergeCell ref="K92:N92"/>
    <mergeCell ref="O92:S92"/>
    <mergeCell ref="T92:X92"/>
    <mergeCell ref="AG92:AG93"/>
    <mergeCell ref="AJ92:AJ93"/>
    <mergeCell ref="AL92:AL93"/>
    <mergeCell ref="I93:J93"/>
    <mergeCell ref="K93:N93"/>
    <mergeCell ref="O93:S93"/>
    <mergeCell ref="T93:X93"/>
    <mergeCell ref="A95:AE95"/>
    <mergeCell ref="AF95:AG95"/>
    <mergeCell ref="A96:B96"/>
    <mergeCell ref="C96:H96"/>
    <mergeCell ref="I96:J96"/>
    <mergeCell ref="K96:N96"/>
    <mergeCell ref="O96:S96"/>
    <mergeCell ref="T96:X96"/>
    <mergeCell ref="A97:B97"/>
    <mergeCell ref="C97:H97"/>
    <mergeCell ref="I97:J97"/>
    <mergeCell ref="K97:N97"/>
    <mergeCell ref="O97:S97"/>
    <mergeCell ref="T97:X97"/>
    <mergeCell ref="A98:B99"/>
    <mergeCell ref="C98:G99"/>
    <mergeCell ref="I98:J98"/>
    <mergeCell ref="K98:N98"/>
    <mergeCell ref="O98:S98"/>
    <mergeCell ref="T98:X98"/>
    <mergeCell ref="AG98:AG99"/>
    <mergeCell ref="AJ98:AJ99"/>
    <mergeCell ref="AL98:AL99"/>
    <mergeCell ref="I99:J99"/>
    <mergeCell ref="K99:N99"/>
    <mergeCell ref="O99:S99"/>
    <mergeCell ref="T99:X99"/>
    <mergeCell ref="AL100:AL101"/>
    <mergeCell ref="I101:J101"/>
    <mergeCell ref="K101:N101"/>
    <mergeCell ref="O101:S101"/>
    <mergeCell ref="T101:X101"/>
    <mergeCell ref="A100:B101"/>
    <mergeCell ref="C100:G101"/>
    <mergeCell ref="I100:J100"/>
    <mergeCell ref="K100:N100"/>
    <mergeCell ref="O100:S100"/>
    <mergeCell ref="A104:AE104"/>
    <mergeCell ref="A105:AE105"/>
    <mergeCell ref="A106:B106"/>
    <mergeCell ref="C106:H106"/>
    <mergeCell ref="AG100:AG101"/>
    <mergeCell ref="AJ100:AJ101"/>
    <mergeCell ref="T100:X100"/>
    <mergeCell ref="T113:X113"/>
    <mergeCell ref="O114:S114"/>
    <mergeCell ref="T114:X114"/>
    <mergeCell ref="O111:S111"/>
    <mergeCell ref="T111:X111"/>
    <mergeCell ref="A110:B111"/>
    <mergeCell ref="C110:G111"/>
    <mergeCell ref="I110:J110"/>
    <mergeCell ref="T134:X134"/>
    <mergeCell ref="O130:S130"/>
    <mergeCell ref="T130:X130"/>
    <mergeCell ref="O124:S124"/>
    <mergeCell ref="T124:X124"/>
    <mergeCell ref="O126:S126"/>
    <mergeCell ref="T126:X126"/>
    <mergeCell ref="I106:J106"/>
    <mergeCell ref="K106:N106"/>
    <mergeCell ref="O106:S106"/>
    <mergeCell ref="T106:X106"/>
    <mergeCell ref="A107:B107"/>
    <mergeCell ref="C107:H107"/>
    <mergeCell ref="I107:J107"/>
    <mergeCell ref="K107:N107"/>
    <mergeCell ref="O107:S107"/>
    <mergeCell ref="T107:X107"/>
    <mergeCell ref="A108:B109"/>
    <mergeCell ref="C108:G109"/>
    <mergeCell ref="I108:J108"/>
    <mergeCell ref="K108:N108"/>
    <mergeCell ref="O108:S108"/>
    <mergeCell ref="T108:X108"/>
    <mergeCell ref="AG108:AG109"/>
    <mergeCell ref="AJ108:AJ109"/>
    <mergeCell ref="AL108:AL109"/>
    <mergeCell ref="I109:J109"/>
    <mergeCell ref="K109:N109"/>
    <mergeCell ref="O109:S109"/>
    <mergeCell ref="T109:X109"/>
    <mergeCell ref="K110:N110"/>
    <mergeCell ref="O110:S110"/>
    <mergeCell ref="T110:X110"/>
    <mergeCell ref="AG110:AG111"/>
    <mergeCell ref="AJ110:AJ111"/>
    <mergeCell ref="AL110:AL111"/>
    <mergeCell ref="I111:J111"/>
    <mergeCell ref="K111:N111"/>
    <mergeCell ref="A112:AE112"/>
    <mergeCell ref="AF112:AG112"/>
    <mergeCell ref="A113:B114"/>
    <mergeCell ref="C113:G114"/>
    <mergeCell ref="I113:J113"/>
    <mergeCell ref="K113:N113"/>
    <mergeCell ref="AG113:AG114"/>
    <mergeCell ref="O113:S113"/>
    <mergeCell ref="AJ113:AJ114"/>
    <mergeCell ref="AL113:AL114"/>
    <mergeCell ref="I114:J114"/>
    <mergeCell ref="K114:N114"/>
    <mergeCell ref="A115:B116"/>
    <mergeCell ref="C115:G116"/>
    <mergeCell ref="I115:J115"/>
    <mergeCell ref="K115:N115"/>
    <mergeCell ref="O115:S115"/>
    <mergeCell ref="T115:X115"/>
    <mergeCell ref="AG115:AG116"/>
    <mergeCell ref="AJ115:AJ116"/>
    <mergeCell ref="AL115:AL116"/>
    <mergeCell ref="I116:J116"/>
    <mergeCell ref="K116:N116"/>
    <mergeCell ref="A117:AE117"/>
    <mergeCell ref="O116:S116"/>
    <mergeCell ref="T116:X116"/>
    <mergeCell ref="A118:B119"/>
    <mergeCell ref="C118:G119"/>
    <mergeCell ref="I118:J118"/>
    <mergeCell ref="K118:N118"/>
    <mergeCell ref="AG118:AG119"/>
    <mergeCell ref="AJ118:AJ119"/>
    <mergeCell ref="O118:S118"/>
    <mergeCell ref="T118:X118"/>
    <mergeCell ref="AL118:AL119"/>
    <mergeCell ref="I119:J119"/>
    <mergeCell ref="K119:N119"/>
    <mergeCell ref="O119:S119"/>
    <mergeCell ref="T119:X119"/>
    <mergeCell ref="A120:B121"/>
    <mergeCell ref="C120:G121"/>
    <mergeCell ref="I120:J120"/>
    <mergeCell ref="K120:N120"/>
    <mergeCell ref="AG120:AG121"/>
    <mergeCell ref="AJ120:AJ121"/>
    <mergeCell ref="AL120:AL121"/>
    <mergeCell ref="I121:J121"/>
    <mergeCell ref="K121:N121"/>
    <mergeCell ref="O121:S121"/>
    <mergeCell ref="T121:X121"/>
    <mergeCell ref="O120:S120"/>
    <mergeCell ref="T120:X120"/>
    <mergeCell ref="A122:AE122"/>
    <mergeCell ref="AF122:AG122"/>
    <mergeCell ref="A123:B124"/>
    <mergeCell ref="C123:G124"/>
    <mergeCell ref="I123:J123"/>
    <mergeCell ref="K123:N123"/>
    <mergeCell ref="O123:S123"/>
    <mergeCell ref="T123:X123"/>
    <mergeCell ref="AG123:AG124"/>
    <mergeCell ref="AJ123:AJ124"/>
    <mergeCell ref="AL123:AL124"/>
    <mergeCell ref="I124:J124"/>
    <mergeCell ref="K124:N124"/>
    <mergeCell ref="A125:B126"/>
    <mergeCell ref="C125:G126"/>
    <mergeCell ref="I125:J125"/>
    <mergeCell ref="K125:N125"/>
    <mergeCell ref="O125:S125"/>
    <mergeCell ref="T125:X125"/>
    <mergeCell ref="AG125:AG126"/>
    <mergeCell ref="AJ125:AJ126"/>
    <mergeCell ref="AL125:AL126"/>
    <mergeCell ref="I126:J126"/>
    <mergeCell ref="K126:N126"/>
    <mergeCell ref="A128:AE128"/>
    <mergeCell ref="A129:AE129"/>
    <mergeCell ref="A130:B130"/>
    <mergeCell ref="C130:H130"/>
    <mergeCell ref="I130:J130"/>
    <mergeCell ref="K130:N130"/>
    <mergeCell ref="A131:B131"/>
    <mergeCell ref="C131:H131"/>
    <mergeCell ref="I131:J131"/>
    <mergeCell ref="K131:N131"/>
    <mergeCell ref="O131:S131"/>
    <mergeCell ref="T131:X131"/>
    <mergeCell ref="A132:B133"/>
    <mergeCell ref="C132:G133"/>
    <mergeCell ref="I132:J132"/>
    <mergeCell ref="K132:N132"/>
    <mergeCell ref="AG132:AG133"/>
    <mergeCell ref="O132:S132"/>
    <mergeCell ref="T132:X132"/>
    <mergeCell ref="K134:N134"/>
    <mergeCell ref="AG134:AG135"/>
    <mergeCell ref="AJ134:AJ135"/>
    <mergeCell ref="AJ132:AJ133"/>
    <mergeCell ref="AL132:AL133"/>
    <mergeCell ref="I133:J133"/>
    <mergeCell ref="K133:N133"/>
    <mergeCell ref="O133:S133"/>
    <mergeCell ref="T133:X133"/>
    <mergeCell ref="O134:S134"/>
    <mergeCell ref="AL134:AL135"/>
    <mergeCell ref="I135:J135"/>
    <mergeCell ref="K135:N135"/>
    <mergeCell ref="O135:S135"/>
    <mergeCell ref="T135:X135"/>
    <mergeCell ref="A136:AE136"/>
    <mergeCell ref="AF136:AG136"/>
    <mergeCell ref="A134:B135"/>
    <mergeCell ref="C134:G135"/>
    <mergeCell ref="I134:J134"/>
    <mergeCell ref="A137:B138"/>
    <mergeCell ref="C137:G138"/>
    <mergeCell ref="I137:J137"/>
    <mergeCell ref="K137:N137"/>
    <mergeCell ref="O137:S137"/>
    <mergeCell ref="T137:X137"/>
    <mergeCell ref="O138:S138"/>
    <mergeCell ref="T138:X138"/>
    <mergeCell ref="AG137:AG138"/>
    <mergeCell ref="AJ137:AJ138"/>
    <mergeCell ref="AL137:AL138"/>
    <mergeCell ref="I138:J138"/>
    <mergeCell ref="K138:N138"/>
    <mergeCell ref="A139:B140"/>
    <mergeCell ref="C139:G140"/>
    <mergeCell ref="I139:J139"/>
    <mergeCell ref="K139:N139"/>
    <mergeCell ref="O139:S139"/>
    <mergeCell ref="T139:X139"/>
    <mergeCell ref="AG139:AG140"/>
    <mergeCell ref="AJ139:AJ140"/>
    <mergeCell ref="AL139:AL140"/>
    <mergeCell ref="I140:J140"/>
    <mergeCell ref="K140:N140"/>
    <mergeCell ref="T140:X140"/>
    <mergeCell ref="O140:S140"/>
    <mergeCell ref="A141:AE141"/>
    <mergeCell ref="A142:B143"/>
    <mergeCell ref="C142:G143"/>
    <mergeCell ref="I142:J142"/>
    <mergeCell ref="K142:N142"/>
    <mergeCell ref="O142:S142"/>
    <mergeCell ref="T142:X142"/>
    <mergeCell ref="AG142:AG143"/>
    <mergeCell ref="AJ142:AJ143"/>
    <mergeCell ref="AL142:AL143"/>
    <mergeCell ref="I143:J143"/>
    <mergeCell ref="K143:N143"/>
    <mergeCell ref="O143:S143"/>
    <mergeCell ref="T143:X143"/>
    <mergeCell ref="A144:B145"/>
    <mergeCell ref="C144:G145"/>
    <mergeCell ref="I144:J144"/>
    <mergeCell ref="K144:N144"/>
    <mergeCell ref="O144:S144"/>
    <mergeCell ref="T144:X144"/>
    <mergeCell ref="AG144:AG145"/>
    <mergeCell ref="AJ144:AJ145"/>
    <mergeCell ref="AL144:AL145"/>
    <mergeCell ref="I145:J145"/>
    <mergeCell ref="K145:N145"/>
    <mergeCell ref="O145:S145"/>
    <mergeCell ref="T145:X145"/>
    <mergeCell ref="A146:AE146"/>
    <mergeCell ref="AF146:AG146"/>
    <mergeCell ref="A147:B148"/>
    <mergeCell ref="C147:G148"/>
    <mergeCell ref="I147:J147"/>
    <mergeCell ref="K147:N147"/>
    <mergeCell ref="O147:S147"/>
    <mergeCell ref="T147:X147"/>
    <mergeCell ref="AG147:AG148"/>
    <mergeCell ref="AJ147:AJ148"/>
    <mergeCell ref="AL147:AL148"/>
    <mergeCell ref="I148:J148"/>
    <mergeCell ref="K148:N148"/>
    <mergeCell ref="O148:S148"/>
    <mergeCell ref="T148:X148"/>
    <mergeCell ref="A149:B150"/>
    <mergeCell ref="C149:G150"/>
    <mergeCell ref="I149:J149"/>
    <mergeCell ref="K149:N149"/>
    <mergeCell ref="O149:S149"/>
    <mergeCell ref="T149:X149"/>
    <mergeCell ref="AG149:AG150"/>
    <mergeCell ref="AJ149:AJ150"/>
    <mergeCell ref="AL149:AL150"/>
    <mergeCell ref="I150:J150"/>
    <mergeCell ref="K150:N150"/>
    <mergeCell ref="O150:S150"/>
    <mergeCell ref="T150:X150"/>
    <mergeCell ref="B152:AE152"/>
    <mergeCell ref="B153:AE153"/>
    <mergeCell ref="B154:AE154"/>
    <mergeCell ref="B155:AE155"/>
    <mergeCell ref="A158:AE158"/>
    <mergeCell ref="A159:AE159"/>
    <mergeCell ref="A160:H161"/>
    <mergeCell ref="I160:N160"/>
    <mergeCell ref="O160:S160"/>
    <mergeCell ref="T160:X160"/>
    <mergeCell ref="I161:N161"/>
    <mergeCell ref="O161:S161"/>
    <mergeCell ref="T161:X161"/>
    <mergeCell ref="A162:H162"/>
    <mergeCell ref="I162:N162"/>
    <mergeCell ref="O162:S162"/>
    <mergeCell ref="T162:X162"/>
    <mergeCell ref="A163:H164"/>
    <mergeCell ref="I163:N163"/>
    <mergeCell ref="O163:S163"/>
    <mergeCell ref="T163:X163"/>
    <mergeCell ref="I164:AE164"/>
    <mergeCell ref="A165:H166"/>
    <mergeCell ref="I165:N165"/>
    <mergeCell ref="O165:S165"/>
    <mergeCell ref="T165:X165"/>
    <mergeCell ref="I166:AE166"/>
    <mergeCell ref="A167:H168"/>
    <mergeCell ref="I167:N167"/>
    <mergeCell ref="O167:S167"/>
    <mergeCell ref="T167:X167"/>
    <mergeCell ref="I168:AE168"/>
    <mergeCell ref="A169:H170"/>
    <mergeCell ref="I169:N169"/>
    <mergeCell ref="O169:S169"/>
    <mergeCell ref="T169:X169"/>
    <mergeCell ref="I170:AE170"/>
    <mergeCell ref="A171:H172"/>
    <mergeCell ref="I171:N171"/>
    <mergeCell ref="O171:S171"/>
    <mergeCell ref="T171:X171"/>
    <mergeCell ref="I172:AE172"/>
    <mergeCell ref="A173:H174"/>
    <mergeCell ref="I173:N173"/>
    <mergeCell ref="O173:S173"/>
    <mergeCell ref="T173:X173"/>
    <mergeCell ref="I174:AE174"/>
    <mergeCell ref="A175:H176"/>
    <mergeCell ref="I175:N175"/>
    <mergeCell ref="O175:S175"/>
    <mergeCell ref="T175:X175"/>
    <mergeCell ref="I176:AE176"/>
    <mergeCell ref="A177:H178"/>
    <mergeCell ref="I177:N177"/>
    <mergeCell ref="O177:S177"/>
    <mergeCell ref="T177:X177"/>
    <mergeCell ref="I178:AE178"/>
    <mergeCell ref="A179:H180"/>
    <mergeCell ref="I179:N179"/>
    <mergeCell ref="O179:S179"/>
    <mergeCell ref="T179:X179"/>
    <mergeCell ref="I180:AE180"/>
    <mergeCell ref="A181:H182"/>
    <mergeCell ref="I181:N181"/>
    <mergeCell ref="O181:S181"/>
    <mergeCell ref="T181:X181"/>
    <mergeCell ref="I182:AE182"/>
    <mergeCell ref="A183:H184"/>
    <mergeCell ref="I183:N183"/>
    <mergeCell ref="O183:S183"/>
    <mergeCell ref="T183:X183"/>
    <mergeCell ref="I184:AE184"/>
    <mergeCell ref="A185:H186"/>
    <mergeCell ref="I185:N185"/>
    <mergeCell ref="O185:S185"/>
    <mergeCell ref="T185:X185"/>
    <mergeCell ref="I186:AE186"/>
    <mergeCell ref="A187:H188"/>
    <mergeCell ref="I187:N187"/>
    <mergeCell ref="O187:S187"/>
    <mergeCell ref="T187:X187"/>
    <mergeCell ref="I188:AE188"/>
    <mergeCell ref="B195:AE195"/>
    <mergeCell ref="B196:AE196"/>
    <mergeCell ref="B197:AE197"/>
    <mergeCell ref="Z199:AC199"/>
    <mergeCell ref="A189:H190"/>
    <mergeCell ref="I189:N189"/>
    <mergeCell ref="O189:S189"/>
    <mergeCell ref="T189:Y189"/>
    <mergeCell ref="Z189:AE189"/>
    <mergeCell ref="I190:AE19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2019-02-11T06:23:56Z</cp:lastPrinted>
  <dcterms:created xsi:type="dcterms:W3CDTF">2014-03-24T09:40:13Z</dcterms:created>
  <dcterms:modified xsi:type="dcterms:W3CDTF">2021-12-23T04:02:12Z</dcterms:modified>
  <cp:category/>
  <cp:version/>
  <cp:contentType/>
  <cp:contentStatus/>
</cp:coreProperties>
</file>