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Син_без коэф" sheetId="1" r:id="rId1"/>
    <sheet name="Син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'Син_без коэф'!bhg</definedName>
    <definedName name="bhg">[0]!bhg</definedName>
    <definedName name="CompOt" localSheetId="0">'Син_без коэф'!CompOt</definedName>
    <definedName name="CompOt">[0]!CompOt</definedName>
    <definedName name="CompRas" localSheetId="0">'Син_без коэф'!CompRas</definedName>
    <definedName name="CompRas">[0]!CompRas</definedName>
    <definedName name="ew" localSheetId="0">'Син_без коэф'!ew</definedName>
    <definedName name="ew">[0]!ew</definedName>
    <definedName name="fg" localSheetId="0">'Син_без коэф'!fg</definedName>
    <definedName name="fg">[0]!fg</definedName>
    <definedName name="fghy" localSheetId="0">'Син_без коэф'!fghy</definedName>
    <definedName name="fghy">[0]!fghy</definedName>
    <definedName name="jhu" localSheetId="0">'Син_без коэф'!jhu</definedName>
    <definedName name="jhu">[0]!jhu</definedName>
    <definedName name="ke" localSheetId="0">'Син_без коэф'!ke</definedName>
    <definedName name="ke">[0]!ke</definedName>
    <definedName name="kkk" localSheetId="0">'Син_без коэф'!kkk</definedName>
    <definedName name="kkk">[0]!kkk</definedName>
    <definedName name="l" localSheetId="0">'Син_без коэф'!l</definedName>
    <definedName name="l">[0]!l</definedName>
    <definedName name="mj" localSheetId="0">'Син_без коэф'!mj</definedName>
    <definedName name="mj">[0]!mj</definedName>
    <definedName name="nh" localSheetId="0">'Син_без коэф'!nh</definedName>
    <definedName name="nh">[0]!nh</definedName>
    <definedName name="njh" localSheetId="0">'Син_без коэф'!njh</definedName>
    <definedName name="njh">[0]!njh</definedName>
    <definedName name="q" localSheetId="0">'Син_без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'Син_без коэф'!tyt</definedName>
    <definedName name="tyt">[0]!tyt</definedName>
    <definedName name="yui" localSheetId="0">'Син_без коэф'!yui</definedName>
    <definedName name="yui">[0]!yui</definedName>
    <definedName name="второй">#REF!</definedName>
    <definedName name="дек.">'[4]кап.ремонт'!$AY:$AY</definedName>
    <definedName name="ен" localSheetId="0">'Син_без коэф'!ен</definedName>
    <definedName name="ен">[0]!ен</definedName>
    <definedName name="ке" localSheetId="0">'Син_без коэф'!ке</definedName>
    <definedName name="ке">[0]!ке</definedName>
    <definedName name="лд" localSheetId="0">'Син_без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'Син_без коэф'!не</definedName>
    <definedName name="не">[0]!не</definedName>
    <definedName name="_xlnm.Print_Area" localSheetId="0">'Син_без коэф'!$A$1:$AG$235</definedName>
    <definedName name="первый">#REF!</definedName>
    <definedName name="р" localSheetId="0">'Син_без коэф'!р</definedName>
    <definedName name="р">[0]!р</definedName>
    <definedName name="т" localSheetId="0">'Син_без коэф'!т</definedName>
    <definedName name="т">[0]!т</definedName>
    <definedName name="третий">#REF!</definedName>
    <definedName name="цу" localSheetId="0">'Син_без коэф'!цу</definedName>
    <definedName name="цу">[0]!цу</definedName>
    <definedName name="четвертый">#REF!</definedName>
    <definedName name="ю" localSheetId="0">'Син_без коэф'!ю</definedName>
    <definedName name="ю">[0]!ю</definedName>
    <definedName name="юж" localSheetId="0">'Син_без коэф'!юж</definedName>
    <definedName name="юж">[0]!юж</definedName>
  </definedNames>
  <calcPr fullCalcOnLoad="1" fullPrecision="0"/>
</workbook>
</file>

<file path=xl/comments1.xml><?xml version="1.0" encoding="utf-8"?>
<comments xmlns="http://schemas.openxmlformats.org/spreadsheetml/2006/main">
  <authors>
    <author>Пользователь</author>
  </authors>
  <commentList>
    <comment ref="K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ПО ТАРИФУ ХОЛОДНОЙ ВОДЫ, ТАК КАК ХОЛОДНАЯ ВОДА НАША</t>
        </r>
      </text>
    </comment>
  </commentList>
</comments>
</file>

<file path=xl/sharedStrings.xml><?xml version="1.0" encoding="utf-8"?>
<sst xmlns="http://schemas.openxmlformats.org/spreadsheetml/2006/main" count="887" uniqueCount="111">
  <si>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</si>
  <si>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</si>
  <si>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п. Синеборск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</si>
  <si>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</si>
  <si>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</si>
  <si>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</si>
  <si>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</si>
  <si>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</si>
  <si>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</si>
  <si>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</si>
  <si>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</si>
  <si>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</si>
  <si>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</si>
  <si>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</si>
  <si>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</si>
  <si>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</si>
  <si>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</si>
  <si>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</si>
  <si>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</si>
  <si>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</si>
  <si>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</si>
  <si>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</si>
  <si>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</si>
  <si>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</si>
  <si>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</si>
  <si>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</si>
  <si>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</si>
  <si>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</si>
  <si>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</si>
  <si>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</si>
  <si>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</si>
  <si>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</si>
  <si>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</si>
  <si>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</si>
  <si>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</si>
  <si>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</si>
  <si>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</si>
  <si>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</si>
  <si>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</si>
  <si>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</si>
  <si>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</si>
  <si>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</si>
  <si>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</si>
  <si>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</si>
  <si>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Мартынова Елена Дмитриевна</t>
  </si>
  <si>
    <t>3-44-79</t>
  </si>
  <si>
    <t>Норматив потребления тепловой энергии на отопление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</si>
  <si>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</si>
  <si>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</si>
  <si>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</si>
  <si>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</si>
  <si>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</si>
  <si>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</si>
  <si>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</si>
  <si>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</si>
  <si>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</si>
  <si>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</si>
  <si>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</si>
  <si>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</si>
  <si>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</si>
  <si>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</si>
  <si>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</si>
  <si>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</si>
  <si>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</si>
  <si>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</si>
  <si>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</si>
  <si>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</si>
  <si>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</si>
  <si>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</si>
  <si>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</si>
  <si>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</si>
  <si>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</si>
  <si>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</si>
  <si>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</si>
  <si>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</si>
  <si>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</si>
  <si>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</si>
  <si>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</si>
  <si>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</si>
  <si>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</si>
  <si>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0,5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</si>
  <si>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</si>
  <si>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</si>
  <si>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</si>
  <si>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</si>
  <si>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камня, кирпича после 1999 года постройки </t>
  </si>
  <si>
    <t xml:space="preserve">Трехэтажные многоквартирные 
и жилые дома со стенами из камня, кирпича после 1999 года постройки </t>
  </si>
  <si>
    <t>Объем теплоносителя, Гкал на нагрев, (м3, Гкал)</t>
  </si>
  <si>
    <t>3. При отсутствии приборов учета   (на 2 человек в месяц)</t>
  </si>
  <si>
    <t>С неизолированными стояками 
с полотенцесушителями</t>
  </si>
  <si>
    <t>от 29.11.2021 г.</t>
  </si>
  <si>
    <t>135-п</t>
  </si>
  <si>
    <t>4. При отсутствии приборов учета   (на 3 человек в месяц)</t>
  </si>
  <si>
    <t>Приложение:</t>
  </si>
  <si>
    <t xml:space="preserve">Общая площадь помещения 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</si>
  <si>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</si>
  <si>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</si>
  <si>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</si>
  <si>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>Надворные постройки</t>
  </si>
  <si>
    <t>Бани (сауны, бассейны) (индивидуальные)</t>
  </si>
  <si>
    <t>Гаражи (индивидуальные)</t>
  </si>
  <si>
    <t>Летние кухни (индивидуальные)</t>
  </si>
  <si>
    <t>Приказ Министерства промышленности, энергетики и жилищно-коммунального хозяйства Красноярского края от 24.12.2021г. № 14-42н "Об утверждении нормативов потребления коммунальной услуги по отоплению при использовании земельного участка и надворных построек на территории отдельных муниципальных образований  Красноярского края" (Приложение № 21)</t>
  </si>
  <si>
    <t>Закрытая система горячего водоснабжения</t>
  </si>
  <si>
    <t>Открытая система горячего водоснабжения</t>
  </si>
  <si>
    <t>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</si>
  <si>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Размер платы за горячее водоснабжение</t>
  </si>
  <si>
    <t>При отсутствии приборов учета   (на 1 человека в месяц)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</si>
  <si>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 
(только для открытых систем, так как повышающий коэффициент применяется на тариф теплоносителя)</t>
  </si>
  <si>
    <t>При отсутствии приборов учета   (на 2 человек в месяц)</t>
  </si>
  <si>
    <t>При отсутствии приборов учета   (на 3 человек в месяц)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</si>
</sst>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9"/>
      <name val="Tahoma"/>
      <family val="2"/>
    </font>
    <font>
      <sz val="10"/>
      <color theme="0"/>
      <name val="Arial Cyr"/>
      <family val="0"/>
    </font>
    <font>
      <b/>
      <sz val="10"/>
      <color rgb="FF0000FF"/>
      <name val="Arial Cyr"/>
      <family val="0"/>
    </font>
    <font>
      <b/>
      <sz val="12"/>
      <color rgb="FF00000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31" fillId="0" borderId="0" xfId="0" applyFont="1" applyAlignment="1">
      <alignment horizontal="center" wrapText="1"/>
    </xf>
    <xf numFmtId="173" fontId="0" fillId="24" borderId="13" xfId="0" applyNumberFormat="1" applyFill="1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3" fontId="0" fillId="24" borderId="17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17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32" fillId="0" borderId="18" xfId="0" applyNumberFormat="1" applyFont="1" applyBorder="1" applyAlignment="1">
      <alignment horizontal="center"/>
    </xf>
    <xf numFmtId="173" fontId="32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81" fontId="32" fillId="0" borderId="21" xfId="64" applyNumberFormat="1" applyFont="1" applyBorder="1" applyAlignment="1">
      <alignment horizontal="center" vertical="center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17" xfId="61" applyNumberForma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173" fontId="32" fillId="0" borderId="0" xfId="64" applyFont="1" applyBorder="1" applyAlignment="1">
      <alignment/>
    </xf>
    <xf numFmtId="185" fontId="32" fillId="0" borderId="0" xfId="64" applyNumberFormat="1" applyFont="1" applyBorder="1" applyAlignment="1">
      <alignment/>
    </xf>
    <xf numFmtId="173" fontId="0" fillId="0" borderId="0" xfId="0" applyNumberFormat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177" fontId="0" fillId="24" borderId="15" xfId="61" applyNumberFormat="1" applyFill="1" applyBorder="1" applyAlignment="1">
      <alignment horizontal="center" vertical="center"/>
    </xf>
    <xf numFmtId="177" fontId="0" fillId="24" borderId="0" xfId="6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73" fontId="32" fillId="0" borderId="0" xfId="0" applyNumberFormat="1" applyFont="1" applyAlignment="1">
      <alignment horizontal="center"/>
    </xf>
    <xf numFmtId="173" fontId="32" fillId="0" borderId="21" xfId="64" applyFont="1" applyBorder="1" applyAlignment="1">
      <alignment horizontal="center" vertical="center"/>
    </xf>
    <xf numFmtId="0" fontId="45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185" fontId="32" fillId="0" borderId="18" xfId="64" applyNumberFormat="1" applyFont="1" applyBorder="1" applyAlignment="1">
      <alignment/>
    </xf>
    <xf numFmtId="173" fontId="32" fillId="0" borderId="18" xfId="64" applyFont="1" applyBorder="1" applyAlignment="1">
      <alignment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3" fontId="0" fillId="24" borderId="13" xfId="0" applyNumberFormat="1" applyFill="1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177" fontId="0" fillId="24" borderId="13" xfId="61" applyNumberFormat="1" applyFill="1" applyBorder="1" applyAlignment="1">
      <alignment horizontal="center" vertical="center"/>
    </xf>
    <xf numFmtId="177" fontId="0" fillId="24" borderId="14" xfId="61" applyNumberForma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173" fontId="0" fillId="24" borderId="13" xfId="0" applyNumberFormat="1" applyFill="1" applyBorder="1" applyAlignment="1">
      <alignment horizontal="center" vertical="center"/>
    </xf>
    <xf numFmtId="173" fontId="0" fillId="24" borderId="14" xfId="0" applyNumberForma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36" fillId="0" borderId="0" xfId="0" applyFont="1" applyAlignment="1">
      <alignment horizontal="center"/>
    </xf>
    <xf numFmtId="4" fontId="0" fillId="24" borderId="13" xfId="0" applyNumberFormat="1" applyFill="1" applyBorder="1" applyAlignment="1">
      <alignment horizontal="center" vertical="center"/>
    </xf>
    <xf numFmtId="4" fontId="0" fillId="24" borderId="14" xfId="0" applyNumberFormat="1" applyFill="1" applyBorder="1" applyAlignment="1">
      <alignment horizontal="center" vertical="center"/>
    </xf>
    <xf numFmtId="173" fontId="11" fillId="0" borderId="18" xfId="64" applyFont="1" applyBorder="1" applyAlignment="1">
      <alignment/>
    </xf>
    <xf numFmtId="179" fontId="32" fillId="0" borderId="18" xfId="64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185" fontId="11" fillId="0" borderId="18" xfId="64" applyNumberFormat="1" applyFont="1" applyBorder="1" applyAlignment="1">
      <alignment/>
    </xf>
    <xf numFmtId="0" fontId="31" fillId="0" borderId="24" xfId="0" applyFont="1" applyBorder="1" applyAlignment="1">
      <alignment horizontal="left" wrapText="1"/>
    </xf>
    <xf numFmtId="0" fontId="31" fillId="0" borderId="25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29" xfId="0" applyFont="1" applyBorder="1" applyAlignment="1">
      <alignment horizontal="left"/>
    </xf>
    <xf numFmtId="173" fontId="50" fillId="0" borderId="18" xfId="64" applyFont="1" applyBorder="1" applyAlignment="1">
      <alignment/>
    </xf>
    <xf numFmtId="0" fontId="31" fillId="0" borderId="19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0" xfId="64" applyNumberFormat="1" applyFont="1" applyBorder="1" applyAlignment="1">
      <alignment horizontal="center" vertical="center"/>
    </xf>
    <xf numFmtId="215" fontId="11" fillId="0" borderId="21" xfId="64" applyNumberFormat="1" applyFont="1" applyBorder="1" applyAlignment="1">
      <alignment horizontal="center" vertical="center"/>
    </xf>
    <xf numFmtId="173" fontId="32" fillId="0" borderId="18" xfId="64" applyFont="1" applyBorder="1" applyAlignment="1">
      <alignment horizontal="center" vertical="center"/>
    </xf>
    <xf numFmtId="181" fontId="32" fillId="0" borderId="18" xfId="64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173" fontId="32" fillId="0" borderId="19" xfId="64" applyFont="1" applyBorder="1" applyAlignment="1">
      <alignment horizontal="center" vertical="center"/>
    </xf>
    <xf numFmtId="173" fontId="32" fillId="0" borderId="20" xfId="64" applyFont="1" applyBorder="1" applyAlignment="1">
      <alignment horizontal="center" vertical="center"/>
    </xf>
    <xf numFmtId="173" fontId="32" fillId="0" borderId="21" xfId="64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81" fontId="32" fillId="0" borderId="21" xfId="64" applyNumberFormat="1" applyFont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justify" vertical="top" wrapText="1"/>
    </xf>
    <xf numFmtId="0" fontId="43" fillId="0" borderId="0" xfId="0" applyFont="1" applyAlignment="1">
      <alignment horizontal="center" wrapText="1"/>
    </xf>
    <xf numFmtId="173" fontId="32" fillId="0" borderId="19" xfId="64" applyFont="1" applyBorder="1" applyAlignment="1">
      <alignment/>
    </xf>
    <xf numFmtId="173" fontId="32" fillId="0" borderId="20" xfId="64" applyFont="1" applyBorder="1" applyAlignment="1">
      <alignment/>
    </xf>
    <xf numFmtId="173" fontId="32" fillId="0" borderId="21" xfId="64" applyFont="1" applyBorder="1" applyAlignment="1">
      <alignment/>
    </xf>
    <xf numFmtId="0" fontId="31" fillId="0" borderId="0" xfId="0" applyFont="1" applyAlignment="1">
      <alignment horizontal="left" vertical="top" wrapText="1"/>
    </xf>
    <xf numFmtId="0" fontId="51" fillId="0" borderId="28" xfId="0" applyFont="1" applyBorder="1" applyAlignment="1">
      <alignment horizont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5" fillId="0" borderId="12" xfId="0" applyFont="1" applyBorder="1" applyAlignment="1">
      <alignment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73" fontId="11" fillId="0" borderId="19" xfId="64" applyFont="1" applyBorder="1" applyAlignment="1">
      <alignment/>
    </xf>
    <xf numFmtId="173" fontId="11" fillId="0" borderId="20" xfId="64" applyFont="1" applyBorder="1" applyAlignment="1">
      <alignment/>
    </xf>
    <xf numFmtId="173" fontId="11" fillId="0" borderId="21" xfId="64" applyFont="1" applyBorder="1" applyAlignment="1">
      <alignment/>
    </xf>
    <xf numFmtId="183" fontId="32" fillId="0" borderId="19" xfId="64" applyNumberFormat="1" applyFont="1" applyBorder="1" applyAlignment="1">
      <alignment/>
    </xf>
    <xf numFmtId="183" fontId="32" fillId="0" borderId="20" xfId="64" applyNumberFormat="1" applyFont="1" applyBorder="1" applyAlignment="1">
      <alignment/>
    </xf>
    <xf numFmtId="183" fontId="32" fillId="0" borderId="21" xfId="64" applyNumberFormat="1" applyFont="1" applyBorder="1" applyAlignment="1">
      <alignment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185" fontId="11" fillId="0" borderId="19" xfId="64" applyNumberFormat="1" applyFont="1" applyBorder="1" applyAlignment="1">
      <alignment/>
    </xf>
    <xf numFmtId="185" fontId="11" fillId="0" borderId="20" xfId="64" applyNumberFormat="1" applyFont="1" applyBorder="1" applyAlignment="1">
      <alignment/>
    </xf>
    <xf numFmtId="185" fontId="11" fillId="0" borderId="21" xfId="64" applyNumberFormat="1" applyFont="1" applyBorder="1" applyAlignment="1">
      <alignment/>
    </xf>
    <xf numFmtId="173" fontId="0" fillId="0" borderId="30" xfId="0" applyNumberFormat="1" applyBorder="1" applyAlignment="1">
      <alignment horizontal="center" vertical="center"/>
    </xf>
    <xf numFmtId="173" fontId="0" fillId="24" borderId="30" xfId="0" applyNumberFormat="1" applyFill="1" applyBorder="1" applyAlignment="1">
      <alignment horizontal="center" vertical="center"/>
    </xf>
    <xf numFmtId="177" fontId="0" fillId="24" borderId="30" xfId="61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1" fillId="0" borderId="25" xfId="0" applyFont="1" applyBorder="1" applyAlignment="1">
      <alignment horizontal="left" wrapText="1"/>
    </xf>
    <xf numFmtId="0" fontId="31" fillId="0" borderId="26" xfId="0" applyFont="1" applyBorder="1" applyAlignment="1">
      <alignment horizontal="left" wrapText="1"/>
    </xf>
    <xf numFmtId="0" fontId="31" fillId="0" borderId="27" xfId="0" applyFont="1" applyBorder="1" applyAlignment="1">
      <alignment horizontal="left" wrapText="1"/>
    </xf>
    <xf numFmtId="0" fontId="31" fillId="0" borderId="28" xfId="0" applyFont="1" applyBorder="1" applyAlignment="1">
      <alignment horizontal="left" wrapText="1"/>
    </xf>
    <xf numFmtId="0" fontId="31" fillId="0" borderId="29" xfId="0" applyFont="1" applyBorder="1" applyAlignment="1">
      <alignment horizontal="left" wrapText="1"/>
    </xf>
    <xf numFmtId="185" fontId="32" fillId="0" borderId="19" xfId="64" applyNumberFormat="1" applyFont="1" applyBorder="1" applyAlignment="1">
      <alignment/>
    </xf>
    <xf numFmtId="185" fontId="32" fillId="0" borderId="20" xfId="64" applyNumberFormat="1" applyFont="1" applyBorder="1" applyAlignment="1">
      <alignment/>
    </xf>
    <xf numFmtId="185" fontId="32" fillId="0" borderId="21" xfId="64" applyNumberFormat="1" applyFont="1" applyBorder="1" applyAlignment="1">
      <alignment/>
    </xf>
    <xf numFmtId="0" fontId="35" fillId="0" borderId="2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40;%20&#1054;&#1051;&#1068;&#1043;&#1040;\&#1061;&#1048;&#1052;.&#1074;&#1086;&#1076;&#1072;\2024\&#1056;&#1072;&#1089;&#1095;&#1077;&#1090;%20&#1087;&#1083;&#1072;&#1090;&#1099;%20-%202024%201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8">
          <cell r="D18">
            <v>0.0686</v>
          </cell>
          <cell r="E18">
            <v>0.0635</v>
          </cell>
        </row>
      </sheetData>
      <sheetData sheetId="4">
        <row r="248">
          <cell r="B248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9">
          <cell r="B249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299">
          <cell r="B299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2024 г. по 30 июня 2024 г.</v>
          </cell>
        </row>
        <row r="33">
          <cell r="O33">
            <v>3.3</v>
          </cell>
        </row>
        <row r="35">
          <cell r="O35">
            <v>3.3</v>
          </cell>
        </row>
        <row r="47">
          <cell r="O47">
            <v>3.24</v>
          </cell>
        </row>
        <row r="49">
          <cell r="O49">
            <v>3.24</v>
          </cell>
        </row>
        <row r="61">
          <cell r="O61">
            <v>3.19</v>
          </cell>
        </row>
        <row r="63">
          <cell r="O63">
            <v>3.19</v>
          </cell>
        </row>
        <row r="75">
          <cell r="O75">
            <v>2.63</v>
          </cell>
        </row>
        <row r="77">
          <cell r="O77">
            <v>2.63</v>
          </cell>
        </row>
        <row r="89">
          <cell r="O89">
            <v>1.69</v>
          </cell>
        </row>
        <row r="91">
          <cell r="O91">
            <v>1.69</v>
          </cell>
        </row>
        <row r="103">
          <cell r="O103">
            <v>1.24</v>
          </cell>
        </row>
        <row r="105">
          <cell r="O105">
            <v>1.24</v>
          </cell>
        </row>
        <row r="117">
          <cell r="O117">
            <v>0.77</v>
          </cell>
        </row>
        <row r="119">
          <cell r="O119">
            <v>0.77</v>
          </cell>
        </row>
        <row r="131">
          <cell r="O131">
            <v>1.24</v>
          </cell>
        </row>
        <row r="133">
          <cell r="O133">
            <v>1.24</v>
          </cell>
        </row>
        <row r="145">
          <cell r="O145">
            <v>0.55</v>
          </cell>
        </row>
        <row r="147">
          <cell r="O147">
            <v>0.55</v>
          </cell>
        </row>
        <row r="159">
          <cell r="O159">
            <v>1.91</v>
          </cell>
        </row>
        <row r="161">
          <cell r="O161">
            <v>1.91</v>
          </cell>
        </row>
        <row r="328">
          <cell r="O328">
            <v>0.0446</v>
          </cell>
        </row>
        <row r="330">
          <cell r="O330">
            <v>0.0452</v>
          </cell>
        </row>
        <row r="332">
          <cell r="O332">
            <v>0.0451</v>
          </cell>
        </row>
        <row r="334">
          <cell r="O334">
            <v>0.0444</v>
          </cell>
        </row>
        <row r="336">
          <cell r="O336">
            <v>0.0284</v>
          </cell>
        </row>
        <row r="338">
          <cell r="O338">
            <v>0.0287</v>
          </cell>
        </row>
        <row r="340">
          <cell r="O340">
            <v>0.0243</v>
          </cell>
        </row>
        <row r="342">
          <cell r="O342">
            <v>0.0247</v>
          </cell>
        </row>
        <row r="344">
          <cell r="O344">
            <v>0.0192</v>
          </cell>
        </row>
        <row r="346">
          <cell r="O346">
            <v>0.0176</v>
          </cell>
        </row>
        <row r="348">
          <cell r="O348">
            <v>0.0164</v>
          </cell>
        </row>
        <row r="350">
          <cell r="O350">
            <v>0.0179</v>
          </cell>
        </row>
        <row r="352">
          <cell r="O352">
            <v>0.0154</v>
          </cell>
        </row>
        <row r="354">
          <cell r="O354">
            <v>0.0139</v>
          </cell>
        </row>
        <row r="368">
          <cell r="A368" t="str">
            <v>Начальник ПЭО                                         С.А.Окунева</v>
          </cell>
        </row>
      </sheetData>
      <sheetData sheetId="8">
        <row r="188">
          <cell r="AH188" t="str">
            <v>от 18.12.2023 г.</v>
          </cell>
          <cell r="AI188" t="str">
            <v>344-п</v>
          </cell>
        </row>
        <row r="189">
          <cell r="AH189" t="str">
            <v>от 18.12.2023 г.</v>
          </cell>
          <cell r="AI189" t="str">
            <v>346-п</v>
          </cell>
        </row>
        <row r="190">
          <cell r="AH190">
            <v>0</v>
          </cell>
          <cell r="AI190">
            <v>0</v>
          </cell>
        </row>
      </sheetData>
      <sheetData sheetId="10">
        <row r="22">
          <cell r="K22">
            <v>367.57</v>
          </cell>
        </row>
        <row r="23">
          <cell r="K23">
            <v>7413.23</v>
          </cell>
          <cell r="O23">
            <v>0.0686</v>
          </cell>
        </row>
        <row r="24">
          <cell r="K24">
            <v>367.57</v>
          </cell>
        </row>
        <row r="25">
          <cell r="K25">
            <v>7413.23</v>
          </cell>
          <cell r="O25">
            <v>0.0635</v>
          </cell>
        </row>
        <row r="33">
          <cell r="O33">
            <v>0.2264</v>
          </cell>
        </row>
        <row r="35">
          <cell r="O35">
            <v>0.2096</v>
          </cell>
        </row>
        <row r="50">
          <cell r="O50">
            <v>0.2223</v>
          </cell>
        </row>
        <row r="52">
          <cell r="O52">
            <v>0.2057</v>
          </cell>
        </row>
        <row r="58">
          <cell r="O58">
            <v>0.2188</v>
          </cell>
        </row>
        <row r="60">
          <cell r="O60">
            <v>0.2026</v>
          </cell>
        </row>
        <row r="66">
          <cell r="O66">
            <v>0.1804</v>
          </cell>
        </row>
        <row r="68">
          <cell r="O68">
            <v>0.167</v>
          </cell>
        </row>
        <row r="74">
          <cell r="O74">
            <v>0.1159</v>
          </cell>
        </row>
        <row r="76">
          <cell r="O76">
            <v>0.1073</v>
          </cell>
        </row>
        <row r="82">
          <cell r="O82">
            <v>0.0851</v>
          </cell>
        </row>
        <row r="84">
          <cell r="O84">
            <v>0.0787</v>
          </cell>
        </row>
        <row r="90">
          <cell r="O90">
            <v>0.0528</v>
          </cell>
        </row>
        <row r="92">
          <cell r="O92">
            <v>0.0489</v>
          </cell>
        </row>
        <row r="98">
          <cell r="O98">
            <v>0.0851</v>
          </cell>
        </row>
        <row r="100">
          <cell r="O100">
            <v>0.0787</v>
          </cell>
        </row>
        <row r="106">
          <cell r="O106">
            <v>0.0377</v>
          </cell>
        </row>
        <row r="108">
          <cell r="O108">
            <v>0.0349</v>
          </cell>
        </row>
        <row r="114">
          <cell r="O114">
            <v>0.131</v>
          </cell>
        </row>
        <row r="116">
          <cell r="O116">
            <v>0.1213</v>
          </cell>
        </row>
        <row r="226">
          <cell r="AH226" t="str">
            <v>от 18.12.2023 г.</v>
          </cell>
          <cell r="AI226" t="str">
            <v>346-п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234"/>
  <sheetViews>
    <sheetView showGridLines="0" view="pageBreakPreview" zoomScaleSheetLayoutView="100" zoomScalePageLayoutView="0" workbookViewId="0" topLeftCell="A1">
      <selection activeCell="H223" sqref="H223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50390625" style="0" customWidth="1"/>
    <col min="8" max="8" width="17.125" style="0" customWidth="1"/>
    <col min="9" max="26" width="3.50390625" style="0" customWidth="1"/>
    <col min="27" max="27" width="3.00390625" style="0" customWidth="1"/>
    <col min="28" max="28" width="1.12109375" style="0" hidden="1" customWidth="1"/>
    <col min="29" max="29" width="3.375" style="0" customWidth="1"/>
    <col min="30" max="30" width="3.375" style="0" hidden="1" customWidth="1"/>
    <col min="31" max="31" width="3.50390625" style="0" customWidth="1"/>
    <col min="32" max="32" width="0.12890625" style="0" customWidth="1"/>
    <col min="33" max="33" width="13.50390625" style="13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3" s="11" customFormat="1" ht="16.5">
      <c r="T1" s="11" t="s">
        <v>23</v>
      </c>
      <c r="AG1" s="12"/>
    </row>
    <row r="2" spans="20:34" s="11" customFormat="1" ht="16.5">
      <c r="T2" s="33" t="str">
        <f>+'[6]Шуш_3 эт и выше'!T2</f>
        <v>Директор МУП "ШТЭС"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G2" s="34"/>
      <c r="AH2"/>
    </row>
    <row r="3" spans="20:34" s="11" customFormat="1" ht="17.25" customHeight="1">
      <c r="T3" s="33" t="str">
        <f>+'[6]Шуш_3 эт и выше'!T3</f>
        <v>____________А.П.Щербаков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G3" s="34"/>
      <c r="AH3"/>
    </row>
    <row r="4" s="11" customFormat="1" ht="16.5">
      <c r="AG4" s="12"/>
    </row>
    <row r="5" spans="1:32" ht="21" customHeight="1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"/>
    </row>
    <row r="6" spans="1:32" ht="21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"/>
    </row>
    <row r="7" spans="1:32" ht="21" customHeight="1">
      <c r="A7" s="124" t="s">
        <v>24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"/>
      <c r="AF7" s="1"/>
    </row>
    <row r="8" spans="1:33" ht="21" customHeight="1">
      <c r="A8" s="125" t="str">
        <f>+'[6]Шуш_3 эт и выше'!A8</f>
        <v>с 1 января 2024 г. по 30 июня 2024 г.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2"/>
      <c r="AG8" s="14"/>
    </row>
    <row r="9" spans="1:32" ht="21" customHeight="1">
      <c r="A9" s="128" t="s">
        <v>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3"/>
    </row>
    <row r="10" spans="1:33" s="5" customFormat="1" ht="18">
      <c r="A10" s="127" t="s">
        <v>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4"/>
      <c r="AG10" s="15"/>
    </row>
    <row r="11" ht="12.75"/>
    <row r="12" spans="1:33" s="6" customFormat="1" ht="15">
      <c r="A12" s="126" t="s">
        <v>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AG12" s="16"/>
    </row>
    <row r="13" ht="12.75"/>
    <row r="14" spans="1:24" ht="41.25" customHeight="1">
      <c r="A14" s="104" t="s">
        <v>5</v>
      </c>
      <c r="B14" s="105"/>
      <c r="C14" s="93" t="s">
        <v>25</v>
      </c>
      <c r="D14" s="94"/>
      <c r="E14" s="94"/>
      <c r="F14" s="94"/>
      <c r="G14" s="94"/>
      <c r="H14" s="95"/>
      <c r="I14" s="96" t="s">
        <v>6</v>
      </c>
      <c r="J14" s="96"/>
      <c r="K14" s="96" t="s">
        <v>26</v>
      </c>
      <c r="L14" s="96"/>
      <c r="M14" s="96"/>
      <c r="N14" s="96"/>
      <c r="O14" s="96" t="s">
        <v>32</v>
      </c>
      <c r="P14" s="96"/>
      <c r="Q14" s="96"/>
      <c r="R14" s="96"/>
      <c r="S14" s="96"/>
      <c r="T14" s="96" t="s">
        <v>7</v>
      </c>
      <c r="U14" s="96"/>
      <c r="V14" s="96"/>
      <c r="W14" s="96"/>
      <c r="X14" s="96"/>
    </row>
    <row r="15" spans="1:38" s="17" customFormat="1" ht="12.75">
      <c r="A15" s="106">
        <v>1</v>
      </c>
      <c r="B15" s="107"/>
      <c r="C15" s="106">
        <v>2</v>
      </c>
      <c r="D15" s="114"/>
      <c r="E15" s="114"/>
      <c r="F15" s="114"/>
      <c r="G15" s="114"/>
      <c r="H15" s="107"/>
      <c r="I15" s="84">
        <v>3</v>
      </c>
      <c r="J15" s="84"/>
      <c r="K15" s="84">
        <v>4</v>
      </c>
      <c r="L15" s="84"/>
      <c r="M15" s="84"/>
      <c r="N15" s="84"/>
      <c r="O15" s="84">
        <v>5</v>
      </c>
      <c r="P15" s="84"/>
      <c r="Q15" s="84"/>
      <c r="R15" s="84"/>
      <c r="S15" s="84"/>
      <c r="T15" s="84">
        <v>6</v>
      </c>
      <c r="U15" s="84"/>
      <c r="V15" s="84"/>
      <c r="W15" s="84"/>
      <c r="X15" s="84"/>
      <c r="AG15" s="13" t="s">
        <v>27</v>
      </c>
      <c r="AJ15" s="14" t="s">
        <v>27</v>
      </c>
      <c r="AK15"/>
      <c r="AL15" s="14" t="s">
        <v>30</v>
      </c>
    </row>
    <row r="16" spans="1:38" s="17" customFormat="1" ht="12.75">
      <c r="A16" s="106" t="s">
        <v>103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07"/>
      <c r="AG16" s="14"/>
      <c r="AH16"/>
      <c r="AI16" s="194"/>
      <c r="AJ16" s="14"/>
      <c r="AL16" s="14"/>
    </row>
    <row r="17" spans="1:38" ht="15" customHeight="1">
      <c r="A17" s="108" t="s">
        <v>8</v>
      </c>
      <c r="B17" s="109"/>
      <c r="C17" s="87" t="s">
        <v>89</v>
      </c>
      <c r="D17" s="195"/>
      <c r="E17" s="195"/>
      <c r="F17" s="195"/>
      <c r="G17" s="196"/>
      <c r="H17" s="63" t="s">
        <v>9</v>
      </c>
      <c r="I17" s="101" t="s">
        <v>10</v>
      </c>
      <c r="J17" s="102"/>
      <c r="K17" s="197"/>
      <c r="L17" s="198"/>
      <c r="M17" s="198"/>
      <c r="N17" s="199"/>
      <c r="O17" s="200"/>
      <c r="P17" s="201"/>
      <c r="Q17" s="201"/>
      <c r="R17" s="201"/>
      <c r="S17" s="202"/>
      <c r="T17" s="185">
        <f>K17</f>
        <v>0</v>
      </c>
      <c r="U17" s="186"/>
      <c r="V17" s="186"/>
      <c r="W17" s="186"/>
      <c r="X17" s="187"/>
      <c r="AG17" s="112">
        <f>T17+T18</f>
        <v>490.01</v>
      </c>
      <c r="AI17" s="19"/>
      <c r="AJ17" s="112">
        <v>151.33</v>
      </c>
      <c r="AL17" s="99">
        <f>AG17/AJ17</f>
        <v>3.238</v>
      </c>
    </row>
    <row r="18" spans="1:38" ht="15.75" customHeight="1">
      <c r="A18" s="110"/>
      <c r="B18" s="111"/>
      <c r="C18" s="203"/>
      <c r="D18" s="204"/>
      <c r="E18" s="204"/>
      <c r="F18" s="204"/>
      <c r="G18" s="205"/>
      <c r="H18" s="63" t="s">
        <v>11</v>
      </c>
      <c r="I18" s="101" t="s">
        <v>12</v>
      </c>
      <c r="J18" s="102"/>
      <c r="K18" s="197">
        <f>+K23</f>
        <v>7413.23</v>
      </c>
      <c r="L18" s="198"/>
      <c r="M18" s="198"/>
      <c r="N18" s="199"/>
      <c r="O18" s="206">
        <v>0.0661</v>
      </c>
      <c r="P18" s="207"/>
      <c r="Q18" s="207"/>
      <c r="R18" s="207"/>
      <c r="S18" s="208"/>
      <c r="T18" s="185">
        <f>K18*O18</f>
        <v>490.01</v>
      </c>
      <c r="U18" s="186"/>
      <c r="V18" s="186"/>
      <c r="W18" s="186"/>
      <c r="X18" s="187"/>
      <c r="AG18" s="113"/>
      <c r="AI18" s="19"/>
      <c r="AJ18" s="113"/>
      <c r="AL18" s="100"/>
    </row>
    <row r="19" spans="1:38" ht="13.5" customHeight="1">
      <c r="A19" s="108" t="s">
        <v>8</v>
      </c>
      <c r="B19" s="109"/>
      <c r="C19" s="87" t="s">
        <v>74</v>
      </c>
      <c r="D19" s="195"/>
      <c r="E19" s="195"/>
      <c r="F19" s="195"/>
      <c r="G19" s="196"/>
      <c r="H19" s="63" t="s">
        <v>9</v>
      </c>
      <c r="I19" s="101" t="s">
        <v>10</v>
      </c>
      <c r="J19" s="102"/>
      <c r="K19" s="185">
        <f>+K17</f>
        <v>0</v>
      </c>
      <c r="L19" s="186"/>
      <c r="M19" s="186"/>
      <c r="N19" s="187"/>
      <c r="O19" s="200"/>
      <c r="P19" s="201"/>
      <c r="Q19" s="201"/>
      <c r="R19" s="201"/>
      <c r="S19" s="202"/>
      <c r="T19" s="185">
        <f>K19</f>
        <v>0</v>
      </c>
      <c r="U19" s="186"/>
      <c r="V19" s="186"/>
      <c r="W19" s="186"/>
      <c r="X19" s="187"/>
      <c r="AG19" s="112">
        <f>T19+T20</f>
        <v>452.21</v>
      </c>
      <c r="AI19" s="19"/>
      <c r="AJ19" s="112">
        <v>151.33</v>
      </c>
      <c r="AL19" s="99">
        <f>AG19/AJ19</f>
        <v>2.988</v>
      </c>
    </row>
    <row r="20" spans="1:38" ht="18" customHeight="1">
      <c r="A20" s="110"/>
      <c r="B20" s="111"/>
      <c r="C20" s="203"/>
      <c r="D20" s="204"/>
      <c r="E20" s="204"/>
      <c r="F20" s="204"/>
      <c r="G20" s="205"/>
      <c r="H20" s="63" t="s">
        <v>11</v>
      </c>
      <c r="I20" s="101" t="s">
        <v>12</v>
      </c>
      <c r="J20" s="102"/>
      <c r="K20" s="185">
        <f>+K18</f>
        <v>7413.23</v>
      </c>
      <c r="L20" s="186"/>
      <c r="M20" s="186"/>
      <c r="N20" s="187"/>
      <c r="O20" s="206">
        <v>0.061</v>
      </c>
      <c r="P20" s="207"/>
      <c r="Q20" s="207"/>
      <c r="R20" s="207"/>
      <c r="S20" s="208"/>
      <c r="T20" s="185">
        <f>K20*O20</f>
        <v>452.21</v>
      </c>
      <c r="U20" s="186"/>
      <c r="V20" s="186"/>
      <c r="W20" s="186"/>
      <c r="X20" s="187"/>
      <c r="AG20" s="113"/>
      <c r="AI20" s="19"/>
      <c r="AJ20" s="113"/>
      <c r="AL20" s="100"/>
    </row>
    <row r="21" spans="1:38" ht="18" customHeight="1">
      <c r="A21" s="106" t="s">
        <v>104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07"/>
      <c r="AG21" s="209"/>
      <c r="AI21" s="19"/>
      <c r="AJ21" s="210"/>
      <c r="AL21" s="211"/>
    </row>
    <row r="22" spans="1:38" ht="12.75">
      <c r="A22" s="108" t="s">
        <v>8</v>
      </c>
      <c r="B22" s="109"/>
      <c r="C22" s="87" t="s">
        <v>73</v>
      </c>
      <c r="D22" s="88"/>
      <c r="E22" s="88"/>
      <c r="F22" s="88"/>
      <c r="G22" s="89"/>
      <c r="H22" s="63" t="s">
        <v>9</v>
      </c>
      <c r="I22" s="118" t="s">
        <v>10</v>
      </c>
      <c r="J22" s="118"/>
      <c r="K22" s="122">
        <v>367.57</v>
      </c>
      <c r="L22" s="122"/>
      <c r="M22" s="122"/>
      <c r="N22" s="122"/>
      <c r="O22" s="123">
        <v>0</v>
      </c>
      <c r="P22" s="123"/>
      <c r="Q22" s="123"/>
      <c r="R22" s="123"/>
      <c r="S22" s="123"/>
      <c r="T22" s="86">
        <f>K22</f>
        <v>367.57</v>
      </c>
      <c r="U22" s="86"/>
      <c r="V22" s="86"/>
      <c r="W22" s="86"/>
      <c r="X22" s="86"/>
      <c r="AG22" s="120">
        <f>T22+T23</f>
        <v>876.12</v>
      </c>
      <c r="AJ22" s="26">
        <v>439.94</v>
      </c>
      <c r="AL22" s="99">
        <f>AG22/AJ22</f>
        <v>1.991</v>
      </c>
    </row>
    <row r="23" spans="1:38" ht="12.75">
      <c r="A23" s="110"/>
      <c r="B23" s="111"/>
      <c r="C23" s="90"/>
      <c r="D23" s="91"/>
      <c r="E23" s="91"/>
      <c r="F23" s="91"/>
      <c r="G23" s="92"/>
      <c r="H23" s="63" t="s">
        <v>11</v>
      </c>
      <c r="I23" s="118" t="s">
        <v>12</v>
      </c>
      <c r="J23" s="118"/>
      <c r="K23" s="122">
        <v>7413.23</v>
      </c>
      <c r="L23" s="122"/>
      <c r="M23" s="122"/>
      <c r="N23" s="122"/>
      <c r="O23" s="129">
        <f>+'[6]Приказ изм нагрева'!D18</f>
        <v>0.0686</v>
      </c>
      <c r="P23" s="129"/>
      <c r="Q23" s="129"/>
      <c r="R23" s="129"/>
      <c r="S23" s="129"/>
      <c r="T23" s="86">
        <f>K23*O23</f>
        <v>508.55</v>
      </c>
      <c r="U23" s="86"/>
      <c r="V23" s="86"/>
      <c r="W23" s="86"/>
      <c r="X23" s="86"/>
      <c r="AG23" s="121"/>
      <c r="AJ23" s="27"/>
      <c r="AL23" s="100"/>
    </row>
    <row r="24" spans="1:38" ht="12.75">
      <c r="A24" s="108" t="s">
        <v>8</v>
      </c>
      <c r="B24" s="109"/>
      <c r="C24" s="87" t="s">
        <v>74</v>
      </c>
      <c r="D24" s="88"/>
      <c r="E24" s="88"/>
      <c r="F24" s="88"/>
      <c r="G24" s="89"/>
      <c r="H24" s="63" t="s">
        <v>9</v>
      </c>
      <c r="I24" s="118" t="s">
        <v>10</v>
      </c>
      <c r="J24" s="118"/>
      <c r="K24" s="86">
        <f>+K22</f>
        <v>367.57</v>
      </c>
      <c r="L24" s="86"/>
      <c r="M24" s="86"/>
      <c r="N24" s="86"/>
      <c r="O24" s="123">
        <v>0</v>
      </c>
      <c r="P24" s="123"/>
      <c r="Q24" s="123"/>
      <c r="R24" s="123"/>
      <c r="S24" s="123"/>
      <c r="T24" s="86">
        <f>K24</f>
        <v>367.57</v>
      </c>
      <c r="U24" s="86"/>
      <c r="V24" s="86"/>
      <c r="W24" s="86"/>
      <c r="X24" s="86"/>
      <c r="AG24" s="120">
        <f>T24+T25</f>
        <v>838.31</v>
      </c>
      <c r="AJ24" s="26">
        <v>439.94</v>
      </c>
      <c r="AL24" s="99">
        <f>AG24/AJ24</f>
        <v>1.906</v>
      </c>
    </row>
    <row r="25" spans="1:38" ht="12.75">
      <c r="A25" s="110"/>
      <c r="B25" s="111"/>
      <c r="C25" s="90"/>
      <c r="D25" s="91"/>
      <c r="E25" s="91"/>
      <c r="F25" s="91"/>
      <c r="G25" s="92"/>
      <c r="H25" s="63" t="s">
        <v>11</v>
      </c>
      <c r="I25" s="118" t="s">
        <v>12</v>
      </c>
      <c r="J25" s="118"/>
      <c r="K25" s="86">
        <f>+K23</f>
        <v>7413.23</v>
      </c>
      <c r="L25" s="86"/>
      <c r="M25" s="86"/>
      <c r="N25" s="86"/>
      <c r="O25" s="129">
        <f>+'[6]Приказ изм нагрева'!E18</f>
        <v>0.0635</v>
      </c>
      <c r="P25" s="129"/>
      <c r="Q25" s="129"/>
      <c r="R25" s="129"/>
      <c r="S25" s="129"/>
      <c r="T25" s="86">
        <f>K25*O25</f>
        <v>470.74</v>
      </c>
      <c r="U25" s="86"/>
      <c r="V25" s="86"/>
      <c r="W25" s="86"/>
      <c r="X25" s="86"/>
      <c r="AG25" s="121"/>
      <c r="AJ25" s="27"/>
      <c r="AL25" s="100"/>
    </row>
    <row r="27" spans="1:35" s="6" customFormat="1" ht="15">
      <c r="A27" s="119" t="s">
        <v>28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64"/>
      <c r="AG27" s="64"/>
      <c r="AH27"/>
      <c r="AI27" s="18"/>
    </row>
    <row r="28" spans="33:35" ht="12.75" hidden="1">
      <c r="AG28" s="14"/>
      <c r="AI28" s="19"/>
    </row>
    <row r="29" spans="1:33" s="20" customFormat="1" ht="33.75" customHeight="1" hidden="1">
      <c r="A29" s="103" t="s">
        <v>33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25"/>
      <c r="AG29" s="25"/>
    </row>
    <row r="30" spans="1:35" ht="51" customHeight="1" hidden="1">
      <c r="A30" s="104" t="s">
        <v>5</v>
      </c>
      <c r="B30" s="105"/>
      <c r="C30" s="93" t="s">
        <v>25</v>
      </c>
      <c r="D30" s="94"/>
      <c r="E30" s="94"/>
      <c r="F30" s="94"/>
      <c r="G30" s="94"/>
      <c r="H30" s="95"/>
      <c r="I30" s="96" t="s">
        <v>6</v>
      </c>
      <c r="J30" s="96"/>
      <c r="K30" s="96" t="s">
        <v>26</v>
      </c>
      <c r="L30" s="96"/>
      <c r="M30" s="96"/>
      <c r="N30" s="96"/>
      <c r="O30" s="96" t="s">
        <v>34</v>
      </c>
      <c r="P30" s="96"/>
      <c r="Q30" s="96"/>
      <c r="R30" s="96"/>
      <c r="S30" s="96"/>
      <c r="T30" s="96" t="s">
        <v>7</v>
      </c>
      <c r="U30" s="96"/>
      <c r="V30" s="96"/>
      <c r="W30" s="96"/>
      <c r="X30" s="96"/>
      <c r="AG30" s="14"/>
      <c r="AI30" s="19"/>
    </row>
    <row r="31" spans="1:38" ht="12.75" customHeight="1" hidden="1">
      <c r="A31" s="106">
        <v>1</v>
      </c>
      <c r="B31" s="107"/>
      <c r="C31" s="106">
        <v>2</v>
      </c>
      <c r="D31" s="114"/>
      <c r="E31" s="114"/>
      <c r="F31" s="114"/>
      <c r="G31" s="114"/>
      <c r="H31" s="107"/>
      <c r="I31" s="84">
        <v>3</v>
      </c>
      <c r="J31" s="84"/>
      <c r="K31" s="84">
        <v>4</v>
      </c>
      <c r="L31" s="84"/>
      <c r="M31" s="84"/>
      <c r="N31" s="84"/>
      <c r="O31" s="84">
        <v>5</v>
      </c>
      <c r="P31" s="84"/>
      <c r="Q31" s="84"/>
      <c r="R31" s="84"/>
      <c r="S31" s="84"/>
      <c r="T31" s="115" t="s">
        <v>70</v>
      </c>
      <c r="U31" s="116"/>
      <c r="V31" s="116"/>
      <c r="W31" s="116"/>
      <c r="X31" s="117"/>
      <c r="AG31" s="14" t="s">
        <v>29</v>
      </c>
      <c r="AI31" s="19"/>
      <c r="AJ31" s="14" t="s">
        <v>29</v>
      </c>
      <c r="AL31" s="14" t="s">
        <v>30</v>
      </c>
    </row>
    <row r="32" spans="1:38" ht="12.75" customHeight="1" hidden="1">
      <c r="A32" s="108" t="s">
        <v>8</v>
      </c>
      <c r="B32" s="109"/>
      <c r="C32" s="87" t="s">
        <v>73</v>
      </c>
      <c r="D32" s="88"/>
      <c r="E32" s="88"/>
      <c r="F32" s="88"/>
      <c r="G32" s="89"/>
      <c r="H32" s="63" t="s">
        <v>9</v>
      </c>
      <c r="I32" s="101" t="s">
        <v>10</v>
      </c>
      <c r="J32" s="102"/>
      <c r="K32" s="86">
        <f>K22</f>
        <v>367.57</v>
      </c>
      <c r="L32" s="86"/>
      <c r="M32" s="86"/>
      <c r="N32" s="86"/>
      <c r="O32" s="85">
        <v>3.3</v>
      </c>
      <c r="P32" s="85"/>
      <c r="Q32" s="85"/>
      <c r="R32" s="85"/>
      <c r="S32" s="85"/>
      <c r="T32" s="86">
        <f>K32*O32</f>
        <v>1212.98</v>
      </c>
      <c r="U32" s="86"/>
      <c r="V32" s="86"/>
      <c r="W32" s="86"/>
      <c r="X32" s="86"/>
      <c r="AG32" s="112">
        <f>T32+T33</f>
        <v>2891.34</v>
      </c>
      <c r="AI32" s="19"/>
      <c r="AJ32" s="97">
        <v>844.99</v>
      </c>
      <c r="AL32" s="99">
        <f>AG32/AJ32</f>
        <v>3.422</v>
      </c>
    </row>
    <row r="33" spans="1:38" ht="12.75" customHeight="1" hidden="1">
      <c r="A33" s="110"/>
      <c r="B33" s="111"/>
      <c r="C33" s="90"/>
      <c r="D33" s="91"/>
      <c r="E33" s="91"/>
      <c r="F33" s="91"/>
      <c r="G33" s="92"/>
      <c r="H33" s="63" t="s">
        <v>11</v>
      </c>
      <c r="I33" s="101" t="s">
        <v>12</v>
      </c>
      <c r="J33" s="102"/>
      <c r="K33" s="86">
        <f>K23</f>
        <v>7413.23</v>
      </c>
      <c r="L33" s="86"/>
      <c r="M33" s="86"/>
      <c r="N33" s="86"/>
      <c r="O33" s="85">
        <f>O32*O23</f>
        <v>0.2264</v>
      </c>
      <c r="P33" s="85"/>
      <c r="Q33" s="85"/>
      <c r="R33" s="85"/>
      <c r="S33" s="85"/>
      <c r="T33" s="86">
        <f>K33*O33</f>
        <v>1678.36</v>
      </c>
      <c r="U33" s="86"/>
      <c r="V33" s="86"/>
      <c r="W33" s="86"/>
      <c r="X33" s="86"/>
      <c r="AG33" s="113"/>
      <c r="AI33" s="19"/>
      <c r="AJ33" s="98"/>
      <c r="AL33" s="100"/>
    </row>
    <row r="34" spans="1:38" ht="12.75" customHeight="1" hidden="1">
      <c r="A34" s="108" t="s">
        <v>8</v>
      </c>
      <c r="B34" s="109"/>
      <c r="C34" s="87" t="s">
        <v>74</v>
      </c>
      <c r="D34" s="88"/>
      <c r="E34" s="88"/>
      <c r="F34" s="88"/>
      <c r="G34" s="89"/>
      <c r="H34" s="63" t="s">
        <v>9</v>
      </c>
      <c r="I34" s="101" t="s">
        <v>10</v>
      </c>
      <c r="J34" s="102"/>
      <c r="K34" s="86">
        <f>K24</f>
        <v>367.57</v>
      </c>
      <c r="L34" s="86"/>
      <c r="M34" s="86"/>
      <c r="N34" s="86"/>
      <c r="O34" s="85">
        <v>3.3</v>
      </c>
      <c r="P34" s="85"/>
      <c r="Q34" s="85"/>
      <c r="R34" s="85"/>
      <c r="S34" s="85"/>
      <c r="T34" s="86">
        <f>K34*O34</f>
        <v>1212.98</v>
      </c>
      <c r="U34" s="86"/>
      <c r="V34" s="86"/>
      <c r="W34" s="86"/>
      <c r="X34" s="86"/>
      <c r="AG34" s="112">
        <f>T34+T35</f>
        <v>2766.79</v>
      </c>
      <c r="AI34" s="19"/>
      <c r="AJ34" s="97">
        <v>844.99</v>
      </c>
      <c r="AL34" s="99">
        <f>AG34/AJ34</f>
        <v>3.274</v>
      </c>
    </row>
    <row r="35" spans="1:38" ht="12.75" customHeight="1" hidden="1">
      <c r="A35" s="110"/>
      <c r="B35" s="111"/>
      <c r="C35" s="90"/>
      <c r="D35" s="91"/>
      <c r="E35" s="91"/>
      <c r="F35" s="91"/>
      <c r="G35" s="92"/>
      <c r="H35" s="63" t="s">
        <v>11</v>
      </c>
      <c r="I35" s="101" t="s">
        <v>12</v>
      </c>
      <c r="J35" s="102"/>
      <c r="K35" s="86">
        <f>K25</f>
        <v>7413.23</v>
      </c>
      <c r="L35" s="86"/>
      <c r="M35" s="86"/>
      <c r="N35" s="86"/>
      <c r="O35" s="85">
        <f>O34*O25</f>
        <v>0.2096</v>
      </c>
      <c r="P35" s="85"/>
      <c r="Q35" s="85"/>
      <c r="R35" s="85"/>
      <c r="S35" s="85"/>
      <c r="T35" s="86">
        <f>K35*O35</f>
        <v>1553.81</v>
      </c>
      <c r="U35" s="86"/>
      <c r="V35" s="86"/>
      <c r="W35" s="86"/>
      <c r="X35" s="86"/>
      <c r="AG35" s="113"/>
      <c r="AI35" s="19"/>
      <c r="AJ35" s="98"/>
      <c r="AL35" s="100"/>
    </row>
    <row r="36" spans="4:35" ht="12.75" hidden="1">
      <c r="D36" s="60"/>
      <c r="E36" s="60"/>
      <c r="F36" s="60"/>
      <c r="G36" s="60"/>
      <c r="H36" s="60"/>
      <c r="I36" s="60"/>
      <c r="J36" s="60"/>
      <c r="AG36" s="14"/>
      <c r="AI36" s="19"/>
    </row>
    <row r="37" spans="1:35" ht="21" customHeight="1">
      <c r="A37" s="106" t="s">
        <v>103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07"/>
      <c r="AG37" s="14"/>
      <c r="AI37" s="19"/>
    </row>
    <row r="38" spans="1:35" s="6" customFormat="1" ht="29.25" customHeight="1">
      <c r="A38" s="103" t="s">
        <v>105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64"/>
      <c r="AG38" s="64"/>
      <c r="AH38"/>
      <c r="AI38" s="18"/>
    </row>
    <row r="39" spans="1:35" ht="51" customHeight="1">
      <c r="A39" s="104" t="s">
        <v>5</v>
      </c>
      <c r="B39" s="105"/>
      <c r="C39" s="93" t="s">
        <v>25</v>
      </c>
      <c r="D39" s="94"/>
      <c r="E39" s="94"/>
      <c r="F39" s="94"/>
      <c r="G39" s="94"/>
      <c r="H39" s="95"/>
      <c r="I39" s="212" t="s">
        <v>6</v>
      </c>
      <c r="J39" s="213"/>
      <c r="K39" s="212" t="s">
        <v>26</v>
      </c>
      <c r="L39" s="214"/>
      <c r="M39" s="214"/>
      <c r="N39" s="213"/>
      <c r="O39" s="212" t="s">
        <v>34</v>
      </c>
      <c r="P39" s="214"/>
      <c r="Q39" s="214"/>
      <c r="R39" s="214"/>
      <c r="S39" s="213"/>
      <c r="T39" s="212" t="s">
        <v>7</v>
      </c>
      <c r="U39" s="214"/>
      <c r="V39" s="214"/>
      <c r="W39" s="214"/>
      <c r="X39" s="213"/>
      <c r="AG39" s="14"/>
      <c r="AI39" s="19"/>
    </row>
    <row r="40" spans="1:38" ht="12.75" customHeight="1">
      <c r="A40" s="106">
        <v>1</v>
      </c>
      <c r="B40" s="107"/>
      <c r="C40" s="106">
        <v>2</v>
      </c>
      <c r="D40" s="114"/>
      <c r="E40" s="114"/>
      <c r="F40" s="114"/>
      <c r="G40" s="114"/>
      <c r="H40" s="107"/>
      <c r="I40" s="115">
        <v>3</v>
      </c>
      <c r="J40" s="117"/>
      <c r="K40" s="115">
        <v>4</v>
      </c>
      <c r="L40" s="116"/>
      <c r="M40" s="116"/>
      <c r="N40" s="117"/>
      <c r="O40" s="115">
        <v>5</v>
      </c>
      <c r="P40" s="116"/>
      <c r="Q40" s="116"/>
      <c r="R40" s="116"/>
      <c r="S40" s="117"/>
      <c r="T40" s="115" t="s">
        <v>70</v>
      </c>
      <c r="U40" s="116"/>
      <c r="V40" s="116"/>
      <c r="W40" s="116"/>
      <c r="X40" s="117"/>
      <c r="AG40" s="14" t="s">
        <v>29</v>
      </c>
      <c r="AI40" s="19"/>
      <c r="AJ40" s="14" t="s">
        <v>29</v>
      </c>
      <c r="AL40" s="14" t="s">
        <v>30</v>
      </c>
    </row>
    <row r="41" spans="1:38" ht="12.75" customHeight="1">
      <c r="A41" s="108" t="s">
        <v>8</v>
      </c>
      <c r="B41" s="109"/>
      <c r="C41" s="130" t="s">
        <v>89</v>
      </c>
      <c r="D41" s="215"/>
      <c r="E41" s="215"/>
      <c r="F41" s="215"/>
      <c r="G41" s="216"/>
      <c r="H41" s="63" t="s">
        <v>9</v>
      </c>
      <c r="I41" s="101" t="s">
        <v>10</v>
      </c>
      <c r="J41" s="102"/>
      <c r="K41" s="185">
        <f>+K17</f>
        <v>0</v>
      </c>
      <c r="L41" s="186"/>
      <c r="M41" s="186"/>
      <c r="N41" s="187"/>
      <c r="O41" s="86">
        <f>+O49</f>
        <v>3.24</v>
      </c>
      <c r="P41" s="86"/>
      <c r="Q41" s="86"/>
      <c r="R41" s="86"/>
      <c r="S41" s="86"/>
      <c r="T41" s="185">
        <f>K41*O41</f>
        <v>0</v>
      </c>
      <c r="U41" s="186"/>
      <c r="V41" s="186"/>
      <c r="W41" s="186"/>
      <c r="X41" s="187"/>
      <c r="AG41" s="112">
        <f>T41+T42</f>
        <v>1587.91</v>
      </c>
      <c r="AI41" s="19"/>
      <c r="AJ41" s="97">
        <v>844.99</v>
      </c>
      <c r="AL41" s="99">
        <f>AG41/AJ41</f>
        <v>1.879</v>
      </c>
    </row>
    <row r="42" spans="1:38" ht="12.75" customHeight="1">
      <c r="A42" s="110"/>
      <c r="B42" s="111"/>
      <c r="C42" s="217"/>
      <c r="D42" s="218"/>
      <c r="E42" s="218"/>
      <c r="F42" s="218"/>
      <c r="G42" s="219"/>
      <c r="H42" s="63" t="s">
        <v>11</v>
      </c>
      <c r="I42" s="101" t="s">
        <v>12</v>
      </c>
      <c r="J42" s="102"/>
      <c r="K42" s="185">
        <f>+K18</f>
        <v>7413.23</v>
      </c>
      <c r="L42" s="186"/>
      <c r="M42" s="186"/>
      <c r="N42" s="187"/>
      <c r="O42" s="220">
        <f>+O41*$O$18</f>
        <v>0.2142</v>
      </c>
      <c r="P42" s="221"/>
      <c r="Q42" s="221"/>
      <c r="R42" s="221"/>
      <c r="S42" s="222"/>
      <c r="T42" s="185">
        <f>K42*O42</f>
        <v>1587.91</v>
      </c>
      <c r="U42" s="186"/>
      <c r="V42" s="186"/>
      <c r="W42" s="186"/>
      <c r="X42" s="187"/>
      <c r="AG42" s="113"/>
      <c r="AI42" s="19"/>
      <c r="AJ42" s="98"/>
      <c r="AL42" s="100"/>
    </row>
    <row r="43" spans="1:38" ht="12.75" customHeight="1">
      <c r="A43" s="108" t="s">
        <v>8</v>
      </c>
      <c r="B43" s="109"/>
      <c r="C43" s="130" t="s">
        <v>74</v>
      </c>
      <c r="D43" s="215"/>
      <c r="E43" s="215"/>
      <c r="F43" s="215"/>
      <c r="G43" s="216"/>
      <c r="H43" s="63" t="s">
        <v>9</v>
      </c>
      <c r="I43" s="101" t="s">
        <v>10</v>
      </c>
      <c r="J43" s="102"/>
      <c r="K43" s="185">
        <f>+K19</f>
        <v>0</v>
      </c>
      <c r="L43" s="186"/>
      <c r="M43" s="186"/>
      <c r="N43" s="187"/>
      <c r="O43" s="185">
        <f>+O41</f>
        <v>3.24</v>
      </c>
      <c r="P43" s="186"/>
      <c r="Q43" s="186"/>
      <c r="R43" s="186"/>
      <c r="S43" s="187"/>
      <c r="T43" s="185">
        <f>K43*O43</f>
        <v>0</v>
      </c>
      <c r="U43" s="186"/>
      <c r="V43" s="186"/>
      <c r="W43" s="186"/>
      <c r="X43" s="187"/>
      <c r="AG43" s="112">
        <f>T43+T44</f>
        <v>1464.85</v>
      </c>
      <c r="AI43" s="19"/>
      <c r="AJ43" s="97">
        <v>844.99</v>
      </c>
      <c r="AL43" s="99">
        <f>AG43/AJ43</f>
        <v>1.734</v>
      </c>
    </row>
    <row r="44" spans="1:38" ht="12.75" customHeight="1">
      <c r="A44" s="110"/>
      <c r="B44" s="111"/>
      <c r="C44" s="217"/>
      <c r="D44" s="218"/>
      <c r="E44" s="218"/>
      <c r="F44" s="218"/>
      <c r="G44" s="219"/>
      <c r="H44" s="63" t="s">
        <v>11</v>
      </c>
      <c r="I44" s="101" t="s">
        <v>12</v>
      </c>
      <c r="J44" s="102"/>
      <c r="K44" s="185">
        <f>+K20</f>
        <v>7413.23</v>
      </c>
      <c r="L44" s="186"/>
      <c r="M44" s="186"/>
      <c r="N44" s="187"/>
      <c r="O44" s="220">
        <f>+O43*$O$20</f>
        <v>0.1976</v>
      </c>
      <c r="P44" s="221"/>
      <c r="Q44" s="221"/>
      <c r="R44" s="221"/>
      <c r="S44" s="222"/>
      <c r="T44" s="185">
        <f>K44*O44</f>
        <v>1464.85</v>
      </c>
      <c r="U44" s="186"/>
      <c r="V44" s="186"/>
      <c r="W44" s="186"/>
      <c r="X44" s="187"/>
      <c r="AG44" s="113"/>
      <c r="AI44" s="19"/>
      <c r="AJ44" s="98"/>
      <c r="AL44" s="100"/>
    </row>
    <row r="45" spans="1:35" ht="12" customHeight="1">
      <c r="A45" s="106" t="s">
        <v>104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07"/>
      <c r="AG45" s="14"/>
      <c r="AI45" s="19"/>
    </row>
    <row r="46" spans="1:33" s="20" customFormat="1" ht="38.25" customHeight="1">
      <c r="A46" s="103" t="s">
        <v>35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25"/>
      <c r="AG46" s="25"/>
    </row>
    <row r="47" spans="1:35" ht="51" customHeight="1">
      <c r="A47" s="104" t="s">
        <v>5</v>
      </c>
      <c r="B47" s="105"/>
      <c r="C47" s="93" t="s">
        <v>25</v>
      </c>
      <c r="D47" s="94"/>
      <c r="E47" s="94"/>
      <c r="F47" s="94"/>
      <c r="G47" s="94"/>
      <c r="H47" s="95"/>
      <c r="I47" s="96" t="s">
        <v>6</v>
      </c>
      <c r="J47" s="96"/>
      <c r="K47" s="96" t="s">
        <v>26</v>
      </c>
      <c r="L47" s="96"/>
      <c r="M47" s="96"/>
      <c r="N47" s="96"/>
      <c r="O47" s="96" t="s">
        <v>87</v>
      </c>
      <c r="P47" s="96"/>
      <c r="Q47" s="96"/>
      <c r="R47" s="96"/>
      <c r="S47" s="96"/>
      <c r="T47" s="96" t="s">
        <v>7</v>
      </c>
      <c r="U47" s="96"/>
      <c r="V47" s="96"/>
      <c r="W47" s="96"/>
      <c r="X47" s="96"/>
      <c r="AG47" s="14"/>
      <c r="AI47" s="19"/>
    </row>
    <row r="48" spans="1:38" ht="12.75" customHeight="1">
      <c r="A48" s="106">
        <v>1</v>
      </c>
      <c r="B48" s="107"/>
      <c r="C48" s="106">
        <v>2</v>
      </c>
      <c r="D48" s="114"/>
      <c r="E48" s="114"/>
      <c r="F48" s="114"/>
      <c r="G48" s="114"/>
      <c r="H48" s="107"/>
      <c r="I48" s="84">
        <v>3</v>
      </c>
      <c r="J48" s="84"/>
      <c r="K48" s="84">
        <v>4</v>
      </c>
      <c r="L48" s="84"/>
      <c r="M48" s="84"/>
      <c r="N48" s="84"/>
      <c r="O48" s="84">
        <v>5</v>
      </c>
      <c r="P48" s="84"/>
      <c r="Q48" s="84"/>
      <c r="R48" s="84"/>
      <c r="S48" s="84"/>
      <c r="T48" s="115" t="s">
        <v>70</v>
      </c>
      <c r="U48" s="116"/>
      <c r="V48" s="116"/>
      <c r="W48" s="116"/>
      <c r="X48" s="117"/>
      <c r="AG48" s="14"/>
      <c r="AI48" s="19"/>
      <c r="AJ48" s="14"/>
      <c r="AL48" s="14"/>
    </row>
    <row r="49" spans="1:38" ht="12.75" customHeight="1">
      <c r="A49" s="108" t="s">
        <v>8</v>
      </c>
      <c r="B49" s="109"/>
      <c r="C49" s="87" t="s">
        <v>73</v>
      </c>
      <c r="D49" s="88"/>
      <c r="E49" s="88"/>
      <c r="F49" s="88"/>
      <c r="G49" s="89"/>
      <c r="H49" s="63" t="s">
        <v>9</v>
      </c>
      <c r="I49" s="101" t="s">
        <v>10</v>
      </c>
      <c r="J49" s="102"/>
      <c r="K49" s="86">
        <f>K22</f>
        <v>367.57</v>
      </c>
      <c r="L49" s="86"/>
      <c r="M49" s="86"/>
      <c r="N49" s="86"/>
      <c r="O49" s="136">
        <v>3.24</v>
      </c>
      <c r="P49" s="136"/>
      <c r="Q49" s="136"/>
      <c r="R49" s="136"/>
      <c r="S49" s="136"/>
      <c r="T49" s="86">
        <f>K49*O49</f>
        <v>1190.93</v>
      </c>
      <c r="U49" s="86"/>
      <c r="V49" s="86"/>
      <c r="W49" s="86"/>
      <c r="X49" s="86"/>
      <c r="AG49" s="112">
        <f>T49+T50</f>
        <v>2838.89</v>
      </c>
      <c r="AI49" s="19"/>
      <c r="AJ49" s="97">
        <v>810.49</v>
      </c>
      <c r="AL49" s="99">
        <f>AG49/AJ49</f>
        <v>3.503</v>
      </c>
    </row>
    <row r="50" spans="1:38" ht="12.75" customHeight="1">
      <c r="A50" s="110"/>
      <c r="B50" s="111"/>
      <c r="C50" s="90"/>
      <c r="D50" s="91"/>
      <c r="E50" s="91"/>
      <c r="F50" s="91"/>
      <c r="G50" s="92"/>
      <c r="H50" s="63" t="s">
        <v>11</v>
      </c>
      <c r="I50" s="101" t="s">
        <v>12</v>
      </c>
      <c r="J50" s="102"/>
      <c r="K50" s="86">
        <f>K23</f>
        <v>7413.23</v>
      </c>
      <c r="L50" s="86"/>
      <c r="M50" s="86"/>
      <c r="N50" s="86"/>
      <c r="O50" s="85">
        <f>O49*O23</f>
        <v>0.2223</v>
      </c>
      <c r="P50" s="85"/>
      <c r="Q50" s="85"/>
      <c r="R50" s="85"/>
      <c r="S50" s="85"/>
      <c r="T50" s="86">
        <f>K50*O50</f>
        <v>1647.96</v>
      </c>
      <c r="U50" s="86"/>
      <c r="V50" s="86"/>
      <c r="W50" s="86"/>
      <c r="X50" s="86"/>
      <c r="AG50" s="113"/>
      <c r="AI50" s="19"/>
      <c r="AJ50" s="98"/>
      <c r="AL50" s="100"/>
    </row>
    <row r="51" spans="1:38" ht="12.75" customHeight="1">
      <c r="A51" s="108" t="s">
        <v>8</v>
      </c>
      <c r="B51" s="109"/>
      <c r="C51" s="87" t="s">
        <v>74</v>
      </c>
      <c r="D51" s="88"/>
      <c r="E51" s="88"/>
      <c r="F51" s="88"/>
      <c r="G51" s="89"/>
      <c r="H51" s="63" t="s">
        <v>9</v>
      </c>
      <c r="I51" s="101" t="s">
        <v>10</v>
      </c>
      <c r="J51" s="102"/>
      <c r="K51" s="86">
        <f>K24</f>
        <v>367.57</v>
      </c>
      <c r="L51" s="86"/>
      <c r="M51" s="86"/>
      <c r="N51" s="86"/>
      <c r="O51" s="86">
        <v>3.24</v>
      </c>
      <c r="P51" s="86"/>
      <c r="Q51" s="86"/>
      <c r="R51" s="86"/>
      <c r="S51" s="86"/>
      <c r="T51" s="86">
        <f>K51*O51</f>
        <v>1190.93</v>
      </c>
      <c r="U51" s="86"/>
      <c r="V51" s="86"/>
      <c r="W51" s="86"/>
      <c r="X51" s="86"/>
      <c r="AG51" s="112">
        <f>T51+T52</f>
        <v>2715.83</v>
      </c>
      <c r="AI51" s="19"/>
      <c r="AJ51" s="97">
        <v>810.49</v>
      </c>
      <c r="AL51" s="99">
        <f>AG51/AJ51</f>
        <v>3.351</v>
      </c>
    </row>
    <row r="52" spans="1:38" ht="12.75" customHeight="1">
      <c r="A52" s="110"/>
      <c r="B52" s="111"/>
      <c r="C52" s="90"/>
      <c r="D52" s="91"/>
      <c r="E52" s="91"/>
      <c r="F52" s="91"/>
      <c r="G52" s="92"/>
      <c r="H52" s="63" t="s">
        <v>11</v>
      </c>
      <c r="I52" s="101" t="s">
        <v>12</v>
      </c>
      <c r="J52" s="102"/>
      <c r="K52" s="86">
        <f>K25</f>
        <v>7413.23</v>
      </c>
      <c r="L52" s="86"/>
      <c r="M52" s="86"/>
      <c r="N52" s="86"/>
      <c r="O52" s="85">
        <f>O51*O25</f>
        <v>0.2057</v>
      </c>
      <c r="P52" s="85"/>
      <c r="Q52" s="85"/>
      <c r="R52" s="85"/>
      <c r="S52" s="85"/>
      <c r="T52" s="86">
        <f>K52*O52</f>
        <v>1524.9</v>
      </c>
      <c r="U52" s="86"/>
      <c r="V52" s="86"/>
      <c r="W52" s="86"/>
      <c r="X52" s="86"/>
      <c r="AG52" s="113"/>
      <c r="AI52" s="19"/>
      <c r="AJ52" s="98"/>
      <c r="AL52" s="100"/>
    </row>
    <row r="53" spans="4:35" ht="12.75" hidden="1">
      <c r="D53" s="60"/>
      <c r="E53" s="60"/>
      <c r="F53" s="60"/>
      <c r="G53" s="60"/>
      <c r="H53" s="60"/>
      <c r="I53" s="60"/>
      <c r="J53" s="60"/>
      <c r="AG53" s="14"/>
      <c r="AI53" s="19"/>
    </row>
    <row r="54" spans="1:33" s="20" customFormat="1" ht="38.25" customHeight="1" hidden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</row>
    <row r="55" spans="1:35" ht="51" customHeight="1" hidden="1">
      <c r="A55" s="104" t="s">
        <v>5</v>
      </c>
      <c r="B55" s="105"/>
      <c r="C55" s="93" t="s">
        <v>25</v>
      </c>
      <c r="D55" s="94"/>
      <c r="E55" s="94"/>
      <c r="F55" s="94"/>
      <c r="G55" s="94"/>
      <c r="H55" s="95"/>
      <c r="I55" s="96" t="s">
        <v>6</v>
      </c>
      <c r="J55" s="96"/>
      <c r="K55" s="96" t="s">
        <v>26</v>
      </c>
      <c r="L55" s="96"/>
      <c r="M55" s="96"/>
      <c r="N55" s="96"/>
      <c r="O55" s="96" t="str">
        <f>+O47</f>
        <v>Объем теплоносителя, Гкал на нагрев, (м3, Гкал)</v>
      </c>
      <c r="P55" s="96"/>
      <c r="Q55" s="96"/>
      <c r="R55" s="96"/>
      <c r="S55" s="96"/>
      <c r="T55" s="96" t="s">
        <v>7</v>
      </c>
      <c r="U55" s="96"/>
      <c r="V55" s="96"/>
      <c r="W55" s="96"/>
      <c r="X55" s="96"/>
      <c r="AG55" s="14"/>
      <c r="AI55" s="19"/>
    </row>
    <row r="56" spans="1:38" ht="12.75" customHeight="1" hidden="1">
      <c r="A56" s="106">
        <v>1</v>
      </c>
      <c r="B56" s="107"/>
      <c r="C56" s="106">
        <v>2</v>
      </c>
      <c r="D56" s="114"/>
      <c r="E56" s="114"/>
      <c r="F56" s="114"/>
      <c r="G56" s="114"/>
      <c r="H56" s="107"/>
      <c r="I56" s="84">
        <v>3</v>
      </c>
      <c r="J56" s="84"/>
      <c r="K56" s="84">
        <v>4</v>
      </c>
      <c r="L56" s="84"/>
      <c r="M56" s="84"/>
      <c r="N56" s="84"/>
      <c r="O56" s="84">
        <v>5</v>
      </c>
      <c r="P56" s="84"/>
      <c r="Q56" s="84"/>
      <c r="R56" s="84"/>
      <c r="S56" s="84"/>
      <c r="T56" s="84">
        <v>6</v>
      </c>
      <c r="U56" s="84"/>
      <c r="V56" s="84"/>
      <c r="W56" s="84"/>
      <c r="X56" s="84"/>
      <c r="AG56" s="14"/>
      <c r="AI56" s="19"/>
      <c r="AJ56" s="14"/>
      <c r="AL56" s="14"/>
    </row>
    <row r="57" spans="1:38" ht="12.75" customHeight="1" hidden="1">
      <c r="A57" s="108" t="s">
        <v>8</v>
      </c>
      <c r="B57" s="109"/>
      <c r="C57" s="87" t="s">
        <v>73</v>
      </c>
      <c r="D57" s="88"/>
      <c r="E57" s="88"/>
      <c r="F57" s="88"/>
      <c r="G57" s="89"/>
      <c r="H57" s="63" t="s">
        <v>9</v>
      </c>
      <c r="I57" s="101" t="s">
        <v>10</v>
      </c>
      <c r="J57" s="102"/>
      <c r="K57" s="86">
        <f>K22</f>
        <v>367.57</v>
      </c>
      <c r="L57" s="86"/>
      <c r="M57" s="86"/>
      <c r="N57" s="86"/>
      <c r="O57" s="85">
        <v>3.19</v>
      </c>
      <c r="P57" s="85"/>
      <c r="Q57" s="85"/>
      <c r="R57" s="85"/>
      <c r="S57" s="85"/>
      <c r="T57" s="86">
        <f>K57*O57</f>
        <v>1172.55</v>
      </c>
      <c r="U57" s="86"/>
      <c r="V57" s="86"/>
      <c r="W57" s="86"/>
      <c r="X57" s="86"/>
      <c r="AG57" s="112">
        <f>T57+T58</f>
        <v>2794.56</v>
      </c>
      <c r="AI57" s="19"/>
      <c r="AJ57" s="97">
        <v>777.52</v>
      </c>
      <c r="AL57" s="99">
        <f>AG57/AJ57</f>
        <v>3.594</v>
      </c>
    </row>
    <row r="58" spans="1:38" ht="12.75" customHeight="1" hidden="1">
      <c r="A58" s="110"/>
      <c r="B58" s="111"/>
      <c r="C58" s="90"/>
      <c r="D58" s="91"/>
      <c r="E58" s="91"/>
      <c r="F58" s="91"/>
      <c r="G58" s="92"/>
      <c r="H58" s="63" t="s">
        <v>11</v>
      </c>
      <c r="I58" s="101" t="s">
        <v>12</v>
      </c>
      <c r="J58" s="102"/>
      <c r="K58" s="86">
        <f>K23</f>
        <v>7413.23</v>
      </c>
      <c r="L58" s="86"/>
      <c r="M58" s="86"/>
      <c r="N58" s="86"/>
      <c r="O58" s="85">
        <f>O57*O23</f>
        <v>0.2188</v>
      </c>
      <c r="P58" s="85"/>
      <c r="Q58" s="85"/>
      <c r="R58" s="85"/>
      <c r="S58" s="85"/>
      <c r="T58" s="86">
        <f>K58*O58</f>
        <v>1622.01</v>
      </c>
      <c r="U58" s="86"/>
      <c r="V58" s="86"/>
      <c r="W58" s="86"/>
      <c r="X58" s="86"/>
      <c r="AG58" s="113"/>
      <c r="AI58" s="19"/>
      <c r="AJ58" s="98"/>
      <c r="AL58" s="100"/>
    </row>
    <row r="59" spans="1:38" ht="12.75" customHeight="1" hidden="1">
      <c r="A59" s="108" t="s">
        <v>8</v>
      </c>
      <c r="B59" s="109"/>
      <c r="C59" s="87" t="s">
        <v>74</v>
      </c>
      <c r="D59" s="88"/>
      <c r="E59" s="88"/>
      <c r="F59" s="88"/>
      <c r="G59" s="89"/>
      <c r="H59" s="63" t="s">
        <v>9</v>
      </c>
      <c r="I59" s="101" t="s">
        <v>10</v>
      </c>
      <c r="J59" s="102"/>
      <c r="K59" s="86">
        <f>K24</f>
        <v>367.57</v>
      </c>
      <c r="L59" s="86"/>
      <c r="M59" s="86"/>
      <c r="N59" s="86"/>
      <c r="O59" s="85">
        <v>3.19</v>
      </c>
      <c r="P59" s="85"/>
      <c r="Q59" s="85"/>
      <c r="R59" s="85"/>
      <c r="S59" s="85"/>
      <c r="T59" s="86">
        <f>K59*O59</f>
        <v>1172.55</v>
      </c>
      <c r="U59" s="86"/>
      <c r="V59" s="86"/>
      <c r="W59" s="86"/>
      <c r="X59" s="86"/>
      <c r="AG59" s="112">
        <f>T59+T60</f>
        <v>2674.47</v>
      </c>
      <c r="AI59" s="19"/>
      <c r="AJ59" s="97">
        <v>777.52</v>
      </c>
      <c r="AL59" s="99">
        <f>AG59/AJ59</f>
        <v>3.44</v>
      </c>
    </row>
    <row r="60" spans="1:38" ht="12.75" customHeight="1" hidden="1">
      <c r="A60" s="110"/>
      <c r="B60" s="111"/>
      <c r="C60" s="90"/>
      <c r="D60" s="91"/>
      <c r="E60" s="91"/>
      <c r="F60" s="91"/>
      <c r="G60" s="92"/>
      <c r="H60" s="63" t="s">
        <v>11</v>
      </c>
      <c r="I60" s="101" t="s">
        <v>12</v>
      </c>
      <c r="J60" s="102"/>
      <c r="K60" s="86">
        <f>K25</f>
        <v>7413.23</v>
      </c>
      <c r="L60" s="86"/>
      <c r="M60" s="86"/>
      <c r="N60" s="86"/>
      <c r="O60" s="85">
        <f>O59*O25</f>
        <v>0.2026</v>
      </c>
      <c r="P60" s="85"/>
      <c r="Q60" s="85"/>
      <c r="R60" s="85"/>
      <c r="S60" s="85"/>
      <c r="T60" s="86">
        <f>K60*O60</f>
        <v>1501.92</v>
      </c>
      <c r="U60" s="86"/>
      <c r="V60" s="86"/>
      <c r="W60" s="86"/>
      <c r="X60" s="86"/>
      <c r="AG60" s="113"/>
      <c r="AI60" s="19"/>
      <c r="AJ60" s="98"/>
      <c r="AL60" s="100"/>
    </row>
    <row r="61" spans="4:35" ht="12.75" hidden="1">
      <c r="D61" s="60"/>
      <c r="E61" s="60"/>
      <c r="F61" s="60"/>
      <c r="G61" s="60"/>
      <c r="H61" s="60"/>
      <c r="I61" s="60"/>
      <c r="J61" s="60"/>
      <c r="AG61" s="14"/>
      <c r="AI61" s="19"/>
    </row>
    <row r="62" spans="1:33" s="20" customFormat="1" ht="30.75" customHeight="1">
      <c r="A62" s="103" t="s">
        <v>37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</row>
    <row r="63" spans="1:35" ht="51" customHeight="1" hidden="1">
      <c r="A63" s="104" t="s">
        <v>5</v>
      </c>
      <c r="B63" s="105"/>
      <c r="C63" s="93" t="s">
        <v>25</v>
      </c>
      <c r="D63" s="94"/>
      <c r="E63" s="94"/>
      <c r="F63" s="94"/>
      <c r="G63" s="94"/>
      <c r="H63" s="95"/>
      <c r="I63" s="96" t="s">
        <v>6</v>
      </c>
      <c r="J63" s="96"/>
      <c r="K63" s="96" t="s">
        <v>26</v>
      </c>
      <c r="L63" s="96"/>
      <c r="M63" s="96"/>
      <c r="N63" s="96"/>
      <c r="O63" s="96" t="str">
        <f>+O55</f>
        <v>Объем теплоносителя, Гкал на нагрев, (м3, Гкал)</v>
      </c>
      <c r="P63" s="96"/>
      <c r="Q63" s="96"/>
      <c r="R63" s="96"/>
      <c r="S63" s="96"/>
      <c r="T63" s="96" t="s">
        <v>7</v>
      </c>
      <c r="U63" s="96"/>
      <c r="V63" s="96"/>
      <c r="W63" s="96"/>
      <c r="X63" s="96"/>
      <c r="AG63" s="14"/>
      <c r="AI63" s="19"/>
    </row>
    <row r="64" spans="1:38" ht="12.75" customHeight="1" hidden="1">
      <c r="A64" s="106">
        <v>1</v>
      </c>
      <c r="B64" s="107"/>
      <c r="C64" s="106">
        <v>2</v>
      </c>
      <c r="D64" s="114"/>
      <c r="E64" s="114"/>
      <c r="F64" s="114"/>
      <c r="G64" s="114"/>
      <c r="H64" s="107"/>
      <c r="I64" s="84">
        <v>3</v>
      </c>
      <c r="J64" s="84"/>
      <c r="K64" s="84">
        <v>4</v>
      </c>
      <c r="L64" s="84"/>
      <c r="M64" s="84"/>
      <c r="N64" s="84"/>
      <c r="O64" s="84">
        <v>5</v>
      </c>
      <c r="P64" s="84"/>
      <c r="Q64" s="84"/>
      <c r="R64" s="84"/>
      <c r="S64" s="84"/>
      <c r="T64" s="84">
        <v>6</v>
      </c>
      <c r="U64" s="84"/>
      <c r="V64" s="84"/>
      <c r="W64" s="84"/>
      <c r="X64" s="84"/>
      <c r="AG64" s="14"/>
      <c r="AI64" s="19"/>
      <c r="AJ64" s="14"/>
      <c r="AL64" s="14"/>
    </row>
    <row r="65" spans="1:38" ht="12.75" customHeight="1">
      <c r="A65" s="108" t="s">
        <v>8</v>
      </c>
      <c r="B65" s="109"/>
      <c r="C65" s="87" t="s">
        <v>73</v>
      </c>
      <c r="D65" s="88"/>
      <c r="E65" s="88"/>
      <c r="F65" s="88"/>
      <c r="G65" s="89"/>
      <c r="H65" s="63" t="s">
        <v>9</v>
      </c>
      <c r="I65" s="101" t="s">
        <v>10</v>
      </c>
      <c r="J65" s="102"/>
      <c r="K65" s="86">
        <f>K22</f>
        <v>367.57</v>
      </c>
      <c r="L65" s="86"/>
      <c r="M65" s="86"/>
      <c r="N65" s="86"/>
      <c r="O65" s="136">
        <v>2.63</v>
      </c>
      <c r="P65" s="136"/>
      <c r="Q65" s="136"/>
      <c r="R65" s="136"/>
      <c r="S65" s="136"/>
      <c r="T65" s="86">
        <f>K65*O65</f>
        <v>966.71</v>
      </c>
      <c r="U65" s="86"/>
      <c r="V65" s="86"/>
      <c r="W65" s="86"/>
      <c r="X65" s="86"/>
      <c r="AG65" s="112">
        <f>T65+T66</f>
        <v>2304.06</v>
      </c>
      <c r="AI65" s="19"/>
      <c r="AJ65" s="97">
        <v>693.58</v>
      </c>
      <c r="AL65" s="99">
        <f>AG65/AJ65</f>
        <v>3.322</v>
      </c>
    </row>
    <row r="66" spans="1:38" ht="12.75" customHeight="1">
      <c r="A66" s="110"/>
      <c r="B66" s="111"/>
      <c r="C66" s="90"/>
      <c r="D66" s="91"/>
      <c r="E66" s="91"/>
      <c r="F66" s="91"/>
      <c r="G66" s="92"/>
      <c r="H66" s="63" t="s">
        <v>11</v>
      </c>
      <c r="I66" s="101" t="s">
        <v>12</v>
      </c>
      <c r="J66" s="102"/>
      <c r="K66" s="86">
        <f>K23</f>
        <v>7413.23</v>
      </c>
      <c r="L66" s="86"/>
      <c r="M66" s="86"/>
      <c r="N66" s="86"/>
      <c r="O66" s="85">
        <f>O65*O23</f>
        <v>0.1804</v>
      </c>
      <c r="P66" s="85"/>
      <c r="Q66" s="85"/>
      <c r="R66" s="85"/>
      <c r="S66" s="85"/>
      <c r="T66" s="86">
        <f>K66*O66</f>
        <v>1337.35</v>
      </c>
      <c r="U66" s="86"/>
      <c r="V66" s="86"/>
      <c r="W66" s="86"/>
      <c r="X66" s="86"/>
      <c r="AG66" s="113"/>
      <c r="AI66" s="19"/>
      <c r="AJ66" s="98"/>
      <c r="AL66" s="100"/>
    </row>
    <row r="67" spans="1:38" ht="12.75" customHeight="1">
      <c r="A67" s="108" t="s">
        <v>8</v>
      </c>
      <c r="B67" s="109"/>
      <c r="C67" s="87" t="s">
        <v>74</v>
      </c>
      <c r="D67" s="88"/>
      <c r="E67" s="88"/>
      <c r="F67" s="88"/>
      <c r="G67" s="89"/>
      <c r="H67" s="63" t="s">
        <v>9</v>
      </c>
      <c r="I67" s="101" t="s">
        <v>10</v>
      </c>
      <c r="J67" s="102"/>
      <c r="K67" s="86">
        <f>K24</f>
        <v>367.57</v>
      </c>
      <c r="L67" s="86"/>
      <c r="M67" s="86"/>
      <c r="N67" s="86"/>
      <c r="O67" s="86">
        <v>2.63</v>
      </c>
      <c r="P67" s="86"/>
      <c r="Q67" s="86"/>
      <c r="R67" s="86"/>
      <c r="S67" s="86"/>
      <c r="T67" s="86">
        <f>K67*O67</f>
        <v>966.71</v>
      </c>
      <c r="U67" s="86"/>
      <c r="V67" s="86"/>
      <c r="W67" s="86"/>
      <c r="X67" s="86"/>
      <c r="AG67" s="112">
        <f>T67+T68</f>
        <v>2204.72</v>
      </c>
      <c r="AI67" s="19"/>
      <c r="AJ67" s="97">
        <v>693.58</v>
      </c>
      <c r="AL67" s="99">
        <f>AG67/AJ67</f>
        <v>3.179</v>
      </c>
    </row>
    <row r="68" spans="1:38" ht="12.75" customHeight="1">
      <c r="A68" s="110"/>
      <c r="B68" s="111"/>
      <c r="C68" s="90"/>
      <c r="D68" s="91"/>
      <c r="E68" s="91"/>
      <c r="F68" s="91"/>
      <c r="G68" s="92"/>
      <c r="H68" s="63" t="s">
        <v>11</v>
      </c>
      <c r="I68" s="101" t="s">
        <v>12</v>
      </c>
      <c r="J68" s="102"/>
      <c r="K68" s="86">
        <f>K25</f>
        <v>7413.23</v>
      </c>
      <c r="L68" s="86"/>
      <c r="M68" s="86"/>
      <c r="N68" s="86"/>
      <c r="O68" s="85">
        <f>O67*O25</f>
        <v>0.167</v>
      </c>
      <c r="P68" s="85"/>
      <c r="Q68" s="85"/>
      <c r="R68" s="85"/>
      <c r="S68" s="85"/>
      <c r="T68" s="86">
        <f>K68*O68</f>
        <v>1238.01</v>
      </c>
      <c r="U68" s="86"/>
      <c r="V68" s="86"/>
      <c r="W68" s="86"/>
      <c r="X68" s="86"/>
      <c r="AG68" s="113"/>
      <c r="AI68" s="19"/>
      <c r="AJ68" s="98"/>
      <c r="AL68" s="100"/>
    </row>
    <row r="69" spans="4:35" ht="12.75" hidden="1">
      <c r="D69" s="60"/>
      <c r="E69" s="60"/>
      <c r="F69" s="60"/>
      <c r="G69" s="60"/>
      <c r="H69" s="60"/>
      <c r="I69" s="60"/>
      <c r="J69" s="60"/>
      <c r="AG69" s="14"/>
      <c r="AI69" s="19"/>
    </row>
    <row r="70" spans="1:33" s="20" customFormat="1" ht="37.5" customHeight="1" hidden="1">
      <c r="A70" s="103" t="s">
        <v>38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</row>
    <row r="71" spans="1:35" ht="51" customHeight="1" hidden="1">
      <c r="A71" s="104" t="s">
        <v>5</v>
      </c>
      <c r="B71" s="105"/>
      <c r="C71" s="93" t="s">
        <v>25</v>
      </c>
      <c r="D71" s="94"/>
      <c r="E71" s="94"/>
      <c r="F71" s="94"/>
      <c r="G71" s="94"/>
      <c r="H71" s="95"/>
      <c r="I71" s="96" t="s">
        <v>6</v>
      </c>
      <c r="J71" s="96"/>
      <c r="K71" s="96" t="s">
        <v>26</v>
      </c>
      <c r="L71" s="96"/>
      <c r="M71" s="96"/>
      <c r="N71" s="96"/>
      <c r="O71" s="96" t="str">
        <f>+O63</f>
        <v>Объем теплоносителя, Гкал на нагрев, (м3, Гкал)</v>
      </c>
      <c r="P71" s="96"/>
      <c r="Q71" s="96"/>
      <c r="R71" s="96"/>
      <c r="S71" s="96"/>
      <c r="T71" s="96" t="s">
        <v>7</v>
      </c>
      <c r="U71" s="96"/>
      <c r="V71" s="96"/>
      <c r="W71" s="96"/>
      <c r="X71" s="96"/>
      <c r="AG71" s="14"/>
      <c r="AI71" s="19"/>
    </row>
    <row r="72" spans="1:38" ht="12.75" customHeight="1" hidden="1">
      <c r="A72" s="106">
        <v>1</v>
      </c>
      <c r="B72" s="107"/>
      <c r="C72" s="106">
        <v>2</v>
      </c>
      <c r="D72" s="114"/>
      <c r="E72" s="114"/>
      <c r="F72" s="114"/>
      <c r="G72" s="114"/>
      <c r="H72" s="107"/>
      <c r="I72" s="84">
        <v>3</v>
      </c>
      <c r="J72" s="84"/>
      <c r="K72" s="84">
        <v>4</v>
      </c>
      <c r="L72" s="84"/>
      <c r="M72" s="84"/>
      <c r="N72" s="84"/>
      <c r="O72" s="84">
        <v>5</v>
      </c>
      <c r="P72" s="84"/>
      <c r="Q72" s="84"/>
      <c r="R72" s="84"/>
      <c r="S72" s="84"/>
      <c r="T72" s="84">
        <v>6</v>
      </c>
      <c r="U72" s="84"/>
      <c r="V72" s="84"/>
      <c r="W72" s="84"/>
      <c r="X72" s="84"/>
      <c r="AG72" s="14"/>
      <c r="AI72" s="19"/>
      <c r="AJ72" s="14"/>
      <c r="AL72" s="14"/>
    </row>
    <row r="73" spans="1:38" ht="12.75" customHeight="1" hidden="1">
      <c r="A73" s="108" t="s">
        <v>8</v>
      </c>
      <c r="B73" s="109"/>
      <c r="C73" s="87" t="s">
        <v>73</v>
      </c>
      <c r="D73" s="88"/>
      <c r="E73" s="88"/>
      <c r="F73" s="88"/>
      <c r="G73" s="89"/>
      <c r="H73" s="63" t="s">
        <v>9</v>
      </c>
      <c r="I73" s="101" t="s">
        <v>10</v>
      </c>
      <c r="J73" s="102"/>
      <c r="K73" s="86">
        <f>K22</f>
        <v>367.57</v>
      </c>
      <c r="L73" s="86"/>
      <c r="M73" s="86"/>
      <c r="N73" s="86"/>
      <c r="O73" s="85">
        <v>1.69</v>
      </c>
      <c r="P73" s="85"/>
      <c r="Q73" s="85"/>
      <c r="R73" s="85"/>
      <c r="S73" s="85"/>
      <c r="T73" s="86">
        <f>K73*O73</f>
        <v>621.19</v>
      </c>
      <c r="U73" s="86"/>
      <c r="V73" s="86"/>
      <c r="W73" s="86"/>
      <c r="X73" s="86"/>
      <c r="AG73" s="112">
        <f>T73+T74</f>
        <v>1480.38</v>
      </c>
      <c r="AI73" s="19"/>
      <c r="AJ73" s="97">
        <v>609.59</v>
      </c>
      <c r="AL73" s="99">
        <f>AG73/AJ73</f>
        <v>2.428</v>
      </c>
    </row>
    <row r="74" spans="1:38" ht="12.75" customHeight="1" hidden="1">
      <c r="A74" s="110"/>
      <c r="B74" s="111"/>
      <c r="C74" s="90"/>
      <c r="D74" s="91"/>
      <c r="E74" s="91"/>
      <c r="F74" s="91"/>
      <c r="G74" s="92"/>
      <c r="H74" s="63" t="s">
        <v>11</v>
      </c>
      <c r="I74" s="101" t="s">
        <v>12</v>
      </c>
      <c r="J74" s="102"/>
      <c r="K74" s="86">
        <f>K23</f>
        <v>7413.23</v>
      </c>
      <c r="L74" s="86"/>
      <c r="M74" s="86"/>
      <c r="N74" s="86"/>
      <c r="O74" s="85">
        <f>O73*O23</f>
        <v>0.1159</v>
      </c>
      <c r="P74" s="85"/>
      <c r="Q74" s="85"/>
      <c r="R74" s="85"/>
      <c r="S74" s="85"/>
      <c r="T74" s="86">
        <f>K74*O74</f>
        <v>859.19</v>
      </c>
      <c r="U74" s="86"/>
      <c r="V74" s="86"/>
      <c r="W74" s="86"/>
      <c r="X74" s="86"/>
      <c r="AG74" s="113"/>
      <c r="AI74" s="19"/>
      <c r="AJ74" s="98"/>
      <c r="AL74" s="100"/>
    </row>
    <row r="75" spans="1:38" ht="12.75" customHeight="1" hidden="1">
      <c r="A75" s="108" t="s">
        <v>8</v>
      </c>
      <c r="B75" s="109"/>
      <c r="C75" s="87" t="s">
        <v>74</v>
      </c>
      <c r="D75" s="88"/>
      <c r="E75" s="88"/>
      <c r="F75" s="88"/>
      <c r="G75" s="89"/>
      <c r="H75" s="63" t="s">
        <v>9</v>
      </c>
      <c r="I75" s="101" t="s">
        <v>10</v>
      </c>
      <c r="J75" s="102"/>
      <c r="K75" s="86">
        <f>K24</f>
        <v>367.57</v>
      </c>
      <c r="L75" s="86"/>
      <c r="M75" s="86"/>
      <c r="N75" s="86"/>
      <c r="O75" s="85">
        <v>1.69</v>
      </c>
      <c r="P75" s="85"/>
      <c r="Q75" s="85"/>
      <c r="R75" s="85"/>
      <c r="S75" s="85"/>
      <c r="T75" s="86">
        <f>K75*O75</f>
        <v>621.19</v>
      </c>
      <c r="U75" s="86"/>
      <c r="V75" s="86"/>
      <c r="W75" s="86"/>
      <c r="X75" s="86"/>
      <c r="AG75" s="112">
        <f>T75+T76</f>
        <v>1416.63</v>
      </c>
      <c r="AI75" s="19"/>
      <c r="AJ75" s="97">
        <v>609.59</v>
      </c>
      <c r="AL75" s="99">
        <f>AG75/AJ75</f>
        <v>2.324</v>
      </c>
    </row>
    <row r="76" spans="1:38" ht="12.75" customHeight="1" hidden="1">
      <c r="A76" s="110"/>
      <c r="B76" s="111"/>
      <c r="C76" s="90"/>
      <c r="D76" s="91"/>
      <c r="E76" s="91"/>
      <c r="F76" s="91"/>
      <c r="G76" s="92"/>
      <c r="H76" s="63" t="s">
        <v>11</v>
      </c>
      <c r="I76" s="101" t="s">
        <v>12</v>
      </c>
      <c r="J76" s="102"/>
      <c r="K76" s="86">
        <f>K25</f>
        <v>7413.23</v>
      </c>
      <c r="L76" s="86"/>
      <c r="M76" s="86"/>
      <c r="N76" s="86"/>
      <c r="O76" s="85">
        <f>O75*O25</f>
        <v>0.1073</v>
      </c>
      <c r="P76" s="85"/>
      <c r="Q76" s="85"/>
      <c r="R76" s="85"/>
      <c r="S76" s="85"/>
      <c r="T76" s="86">
        <f>K76*O76</f>
        <v>795.44</v>
      </c>
      <c r="U76" s="86"/>
      <c r="V76" s="86"/>
      <c r="W76" s="86"/>
      <c r="X76" s="86"/>
      <c r="AG76" s="113"/>
      <c r="AI76" s="19"/>
      <c r="AJ76" s="98"/>
      <c r="AL76" s="100"/>
    </row>
    <row r="77" spans="4:35" ht="12.75" hidden="1">
      <c r="D77" s="60"/>
      <c r="E77" s="60"/>
      <c r="F77" s="60"/>
      <c r="G77" s="60"/>
      <c r="H77" s="60"/>
      <c r="I77" s="60"/>
      <c r="J77" s="60"/>
      <c r="AG77" s="14"/>
      <c r="AI77" s="19"/>
    </row>
    <row r="78" spans="1:33" s="20" customFormat="1" ht="30" customHeight="1" hidden="1">
      <c r="A78" s="103" t="s">
        <v>39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</row>
    <row r="79" spans="1:35" ht="51" customHeight="1" hidden="1">
      <c r="A79" s="104" t="s">
        <v>5</v>
      </c>
      <c r="B79" s="105"/>
      <c r="C79" s="93" t="s">
        <v>25</v>
      </c>
      <c r="D79" s="94"/>
      <c r="E79" s="94"/>
      <c r="F79" s="94"/>
      <c r="G79" s="94"/>
      <c r="H79" s="95"/>
      <c r="I79" s="96" t="s">
        <v>6</v>
      </c>
      <c r="J79" s="96"/>
      <c r="K79" s="96" t="s">
        <v>26</v>
      </c>
      <c r="L79" s="96"/>
      <c r="M79" s="96"/>
      <c r="N79" s="96"/>
      <c r="O79" s="96" t="str">
        <f>+O71</f>
        <v>Объем теплоносителя, Гкал на нагрев, (м3, Гкал)</v>
      </c>
      <c r="P79" s="96"/>
      <c r="Q79" s="96"/>
      <c r="R79" s="96"/>
      <c r="S79" s="96"/>
      <c r="T79" s="96" t="s">
        <v>7</v>
      </c>
      <c r="U79" s="96"/>
      <c r="V79" s="96"/>
      <c r="W79" s="96"/>
      <c r="X79" s="96"/>
      <c r="AG79" s="14"/>
      <c r="AI79" s="19"/>
    </row>
    <row r="80" spans="1:38" ht="12.75" customHeight="1" hidden="1">
      <c r="A80" s="106">
        <v>1</v>
      </c>
      <c r="B80" s="107"/>
      <c r="C80" s="106">
        <v>2</v>
      </c>
      <c r="D80" s="114"/>
      <c r="E80" s="114"/>
      <c r="F80" s="114"/>
      <c r="G80" s="114"/>
      <c r="H80" s="107"/>
      <c r="I80" s="84">
        <v>3</v>
      </c>
      <c r="J80" s="84"/>
      <c r="K80" s="84">
        <v>4</v>
      </c>
      <c r="L80" s="84"/>
      <c r="M80" s="84"/>
      <c r="N80" s="84"/>
      <c r="O80" s="84">
        <v>5</v>
      </c>
      <c r="P80" s="84"/>
      <c r="Q80" s="84"/>
      <c r="R80" s="84"/>
      <c r="S80" s="84"/>
      <c r="T80" s="84">
        <v>6</v>
      </c>
      <c r="U80" s="84"/>
      <c r="V80" s="84"/>
      <c r="W80" s="84"/>
      <c r="X80" s="84"/>
      <c r="AG80" s="14"/>
      <c r="AI80" s="19"/>
      <c r="AJ80" s="14"/>
      <c r="AL80" s="14"/>
    </row>
    <row r="81" spans="1:38" ht="12.75" customHeight="1" hidden="1">
      <c r="A81" s="108" t="s">
        <v>8</v>
      </c>
      <c r="B81" s="109"/>
      <c r="C81" s="87" t="s">
        <v>73</v>
      </c>
      <c r="D81" s="88"/>
      <c r="E81" s="88"/>
      <c r="F81" s="88"/>
      <c r="G81" s="89"/>
      <c r="H81" s="63" t="s">
        <v>9</v>
      </c>
      <c r="I81" s="101" t="s">
        <v>10</v>
      </c>
      <c r="J81" s="102"/>
      <c r="K81" s="86">
        <f>K22</f>
        <v>367.57</v>
      </c>
      <c r="L81" s="86"/>
      <c r="M81" s="86"/>
      <c r="N81" s="86"/>
      <c r="O81" s="85">
        <v>1.24</v>
      </c>
      <c r="P81" s="85"/>
      <c r="Q81" s="85"/>
      <c r="R81" s="85"/>
      <c r="S81" s="85"/>
      <c r="T81" s="86">
        <f>K81*O81</f>
        <v>455.79</v>
      </c>
      <c r="U81" s="86"/>
      <c r="V81" s="86"/>
      <c r="W81" s="86"/>
      <c r="X81" s="86"/>
      <c r="AG81" s="112">
        <f>T81+T82</f>
        <v>1086.66</v>
      </c>
      <c r="AI81" s="19"/>
      <c r="AJ81" s="97">
        <v>440.15</v>
      </c>
      <c r="AL81" s="99">
        <f>AG81/AJ81</f>
        <v>2.469</v>
      </c>
    </row>
    <row r="82" spans="1:38" ht="12.75" customHeight="1" hidden="1">
      <c r="A82" s="110"/>
      <c r="B82" s="111"/>
      <c r="C82" s="90"/>
      <c r="D82" s="91"/>
      <c r="E82" s="91"/>
      <c r="F82" s="91"/>
      <c r="G82" s="92"/>
      <c r="H82" s="63" t="s">
        <v>11</v>
      </c>
      <c r="I82" s="101" t="s">
        <v>12</v>
      </c>
      <c r="J82" s="102"/>
      <c r="K82" s="86">
        <f>K23</f>
        <v>7413.23</v>
      </c>
      <c r="L82" s="86"/>
      <c r="M82" s="86"/>
      <c r="N82" s="86"/>
      <c r="O82" s="85">
        <f>O81*O23</f>
        <v>0.0851</v>
      </c>
      <c r="P82" s="85"/>
      <c r="Q82" s="85"/>
      <c r="R82" s="85"/>
      <c r="S82" s="85"/>
      <c r="T82" s="86">
        <f>K82*O82</f>
        <v>630.87</v>
      </c>
      <c r="U82" s="86"/>
      <c r="V82" s="86"/>
      <c r="W82" s="86"/>
      <c r="X82" s="86"/>
      <c r="AG82" s="113"/>
      <c r="AI82" s="19"/>
      <c r="AJ82" s="98"/>
      <c r="AL82" s="100"/>
    </row>
    <row r="83" spans="1:38" ht="12.75" customHeight="1" hidden="1">
      <c r="A83" s="108" t="s">
        <v>8</v>
      </c>
      <c r="B83" s="109"/>
      <c r="C83" s="87" t="s">
        <v>74</v>
      </c>
      <c r="D83" s="88"/>
      <c r="E83" s="88"/>
      <c r="F83" s="88"/>
      <c r="G83" s="89"/>
      <c r="H83" s="63" t="s">
        <v>9</v>
      </c>
      <c r="I83" s="101" t="s">
        <v>10</v>
      </c>
      <c r="J83" s="102"/>
      <c r="K83" s="86">
        <f>K24</f>
        <v>367.57</v>
      </c>
      <c r="L83" s="86"/>
      <c r="M83" s="86"/>
      <c r="N83" s="86"/>
      <c r="O83" s="85">
        <v>1.24</v>
      </c>
      <c r="P83" s="85"/>
      <c r="Q83" s="85"/>
      <c r="R83" s="85"/>
      <c r="S83" s="85"/>
      <c r="T83" s="86">
        <f>K83*O83</f>
        <v>455.79</v>
      </c>
      <c r="U83" s="86"/>
      <c r="V83" s="86"/>
      <c r="W83" s="86"/>
      <c r="X83" s="86"/>
      <c r="AG83" s="112">
        <f>T83+T84</f>
        <v>1039.21</v>
      </c>
      <c r="AI83" s="19"/>
      <c r="AJ83" s="97">
        <v>440.15</v>
      </c>
      <c r="AL83" s="99">
        <f>AG83/AJ83</f>
        <v>2.361</v>
      </c>
    </row>
    <row r="84" spans="1:38" ht="12.75" customHeight="1" hidden="1">
      <c r="A84" s="110"/>
      <c r="B84" s="111"/>
      <c r="C84" s="90"/>
      <c r="D84" s="91"/>
      <c r="E84" s="91"/>
      <c r="F84" s="91"/>
      <c r="G84" s="92"/>
      <c r="H84" s="63" t="s">
        <v>11</v>
      </c>
      <c r="I84" s="101" t="s">
        <v>12</v>
      </c>
      <c r="J84" s="102"/>
      <c r="K84" s="86">
        <f>K25</f>
        <v>7413.23</v>
      </c>
      <c r="L84" s="86"/>
      <c r="M84" s="86"/>
      <c r="N84" s="86"/>
      <c r="O84" s="85">
        <f>O83*O25</f>
        <v>0.0787</v>
      </c>
      <c r="P84" s="85"/>
      <c r="Q84" s="85"/>
      <c r="R84" s="85"/>
      <c r="S84" s="85"/>
      <c r="T84" s="86">
        <f>K84*O84</f>
        <v>583.42</v>
      </c>
      <c r="U84" s="86"/>
      <c r="V84" s="86"/>
      <c r="W84" s="86"/>
      <c r="X84" s="86"/>
      <c r="AG84" s="113"/>
      <c r="AI84" s="19"/>
      <c r="AJ84" s="98"/>
      <c r="AL84" s="100"/>
    </row>
    <row r="85" spans="4:35" ht="12.75" hidden="1">
      <c r="D85" s="60"/>
      <c r="E85" s="60"/>
      <c r="F85" s="60"/>
      <c r="G85" s="60"/>
      <c r="H85" s="60"/>
      <c r="I85" s="60"/>
      <c r="J85" s="60"/>
      <c r="AG85" s="14"/>
      <c r="AI85" s="19"/>
    </row>
    <row r="86" spans="1:33" s="20" customFormat="1" ht="29.25" customHeight="1" hidden="1">
      <c r="A86" s="103" t="s">
        <v>40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</row>
    <row r="87" spans="1:35" ht="51" customHeight="1" hidden="1">
      <c r="A87" s="104" t="s">
        <v>5</v>
      </c>
      <c r="B87" s="105"/>
      <c r="C87" s="93" t="s">
        <v>25</v>
      </c>
      <c r="D87" s="94"/>
      <c r="E87" s="94"/>
      <c r="F87" s="94"/>
      <c r="G87" s="94"/>
      <c r="H87" s="95"/>
      <c r="I87" s="96" t="s">
        <v>6</v>
      </c>
      <c r="J87" s="96"/>
      <c r="K87" s="96" t="s">
        <v>26</v>
      </c>
      <c r="L87" s="96"/>
      <c r="M87" s="96"/>
      <c r="N87" s="96"/>
      <c r="O87" s="96" t="str">
        <f>+O79</f>
        <v>Объем теплоносителя, Гкал на нагрев, (м3, Гкал)</v>
      </c>
      <c r="P87" s="96"/>
      <c r="Q87" s="96"/>
      <c r="R87" s="96"/>
      <c r="S87" s="96"/>
      <c r="T87" s="96" t="s">
        <v>7</v>
      </c>
      <c r="U87" s="96"/>
      <c r="V87" s="96"/>
      <c r="W87" s="96"/>
      <c r="X87" s="96"/>
      <c r="AG87" s="14"/>
      <c r="AI87" s="19"/>
    </row>
    <row r="88" spans="1:38" ht="12.75" customHeight="1" hidden="1">
      <c r="A88" s="106">
        <v>1</v>
      </c>
      <c r="B88" s="107"/>
      <c r="C88" s="106">
        <v>2</v>
      </c>
      <c r="D88" s="114"/>
      <c r="E88" s="114"/>
      <c r="F88" s="114"/>
      <c r="G88" s="114"/>
      <c r="H88" s="107"/>
      <c r="I88" s="84">
        <v>3</v>
      </c>
      <c r="J88" s="84"/>
      <c r="K88" s="84">
        <v>4</v>
      </c>
      <c r="L88" s="84"/>
      <c r="M88" s="84"/>
      <c r="N88" s="84"/>
      <c r="O88" s="84">
        <v>5</v>
      </c>
      <c r="P88" s="84"/>
      <c r="Q88" s="84"/>
      <c r="R88" s="84"/>
      <c r="S88" s="84"/>
      <c r="T88" s="84">
        <v>6</v>
      </c>
      <c r="U88" s="84"/>
      <c r="V88" s="84"/>
      <c r="W88" s="84"/>
      <c r="X88" s="84"/>
      <c r="AG88" s="14"/>
      <c r="AI88" s="19"/>
      <c r="AJ88" s="14"/>
      <c r="AL88" s="14"/>
    </row>
    <row r="89" spans="1:38" ht="12.75" customHeight="1" hidden="1">
      <c r="A89" s="108" t="s">
        <v>8</v>
      </c>
      <c r="B89" s="109"/>
      <c r="C89" s="87" t="s">
        <v>73</v>
      </c>
      <c r="D89" s="88"/>
      <c r="E89" s="88"/>
      <c r="F89" s="88"/>
      <c r="G89" s="89"/>
      <c r="H89" s="63" t="s">
        <v>9</v>
      </c>
      <c r="I89" s="101" t="s">
        <v>10</v>
      </c>
      <c r="J89" s="102"/>
      <c r="K89" s="86">
        <f>K22</f>
        <v>367.57</v>
      </c>
      <c r="L89" s="86"/>
      <c r="M89" s="86"/>
      <c r="N89" s="86"/>
      <c r="O89" s="85">
        <v>0.77</v>
      </c>
      <c r="P89" s="85"/>
      <c r="Q89" s="85"/>
      <c r="R89" s="85"/>
      <c r="S89" s="85"/>
      <c r="T89" s="86">
        <f>K89*O89</f>
        <v>283.03</v>
      </c>
      <c r="U89" s="86"/>
      <c r="V89" s="86"/>
      <c r="W89" s="86"/>
      <c r="X89" s="86"/>
      <c r="AG89" s="112">
        <f>T89+T90</f>
        <v>674.45</v>
      </c>
      <c r="AI89" s="19"/>
      <c r="AJ89" s="97">
        <v>440.15</v>
      </c>
      <c r="AL89" s="99">
        <f>AG89/AJ89</f>
        <v>1.532</v>
      </c>
    </row>
    <row r="90" spans="1:38" ht="12.75" customHeight="1" hidden="1">
      <c r="A90" s="110"/>
      <c r="B90" s="111"/>
      <c r="C90" s="90"/>
      <c r="D90" s="91"/>
      <c r="E90" s="91"/>
      <c r="F90" s="91"/>
      <c r="G90" s="92"/>
      <c r="H90" s="63" t="s">
        <v>11</v>
      </c>
      <c r="I90" s="101" t="s">
        <v>12</v>
      </c>
      <c r="J90" s="102"/>
      <c r="K90" s="86">
        <f>K23</f>
        <v>7413.23</v>
      </c>
      <c r="L90" s="86"/>
      <c r="M90" s="86"/>
      <c r="N90" s="86"/>
      <c r="O90" s="85">
        <f>O89*O23</f>
        <v>0.0528</v>
      </c>
      <c r="P90" s="85"/>
      <c r="Q90" s="85"/>
      <c r="R90" s="85"/>
      <c r="S90" s="85"/>
      <c r="T90" s="86">
        <f>K90*O90</f>
        <v>391.42</v>
      </c>
      <c r="U90" s="86"/>
      <c r="V90" s="86"/>
      <c r="W90" s="86"/>
      <c r="X90" s="86"/>
      <c r="AG90" s="113"/>
      <c r="AI90" s="19"/>
      <c r="AJ90" s="98"/>
      <c r="AL90" s="100"/>
    </row>
    <row r="91" spans="1:38" ht="12.75" customHeight="1" hidden="1">
      <c r="A91" s="108" t="s">
        <v>8</v>
      </c>
      <c r="B91" s="109"/>
      <c r="C91" s="87" t="s">
        <v>74</v>
      </c>
      <c r="D91" s="88"/>
      <c r="E91" s="88"/>
      <c r="F91" s="88"/>
      <c r="G91" s="89"/>
      <c r="H91" s="63" t="s">
        <v>9</v>
      </c>
      <c r="I91" s="101" t="s">
        <v>10</v>
      </c>
      <c r="J91" s="102"/>
      <c r="K91" s="86">
        <f>K24</f>
        <v>367.57</v>
      </c>
      <c r="L91" s="86"/>
      <c r="M91" s="86"/>
      <c r="N91" s="86"/>
      <c r="O91" s="85">
        <v>0.77</v>
      </c>
      <c r="P91" s="85"/>
      <c r="Q91" s="85"/>
      <c r="R91" s="85"/>
      <c r="S91" s="85"/>
      <c r="T91" s="86">
        <f>K91*O91</f>
        <v>283.03</v>
      </c>
      <c r="U91" s="86"/>
      <c r="V91" s="86"/>
      <c r="W91" s="86"/>
      <c r="X91" s="86"/>
      <c r="AG91" s="112">
        <f>T91+T92</f>
        <v>645.54</v>
      </c>
      <c r="AI91" s="19"/>
      <c r="AJ91" s="97">
        <v>440.15</v>
      </c>
      <c r="AL91" s="99">
        <f>AG91/AJ91</f>
        <v>1.467</v>
      </c>
    </row>
    <row r="92" spans="1:38" ht="12.75" customHeight="1" hidden="1">
      <c r="A92" s="110"/>
      <c r="B92" s="111"/>
      <c r="C92" s="90"/>
      <c r="D92" s="91"/>
      <c r="E92" s="91"/>
      <c r="F92" s="91"/>
      <c r="G92" s="92"/>
      <c r="H92" s="63" t="s">
        <v>11</v>
      </c>
      <c r="I92" s="101" t="s">
        <v>12</v>
      </c>
      <c r="J92" s="102"/>
      <c r="K92" s="86">
        <f>K25</f>
        <v>7413.23</v>
      </c>
      <c r="L92" s="86"/>
      <c r="M92" s="86"/>
      <c r="N92" s="86"/>
      <c r="O92" s="85">
        <f>O91*O25</f>
        <v>0.0489</v>
      </c>
      <c r="P92" s="85"/>
      <c r="Q92" s="85"/>
      <c r="R92" s="85"/>
      <c r="S92" s="85"/>
      <c r="T92" s="86">
        <f>K92*O92</f>
        <v>362.51</v>
      </c>
      <c r="U92" s="86"/>
      <c r="V92" s="86"/>
      <c r="W92" s="86"/>
      <c r="X92" s="86"/>
      <c r="AG92" s="113"/>
      <c r="AI92" s="19"/>
      <c r="AJ92" s="98"/>
      <c r="AL92" s="100"/>
    </row>
    <row r="93" spans="4:35" ht="12.75" hidden="1">
      <c r="D93" s="60"/>
      <c r="E93" s="60"/>
      <c r="F93" s="60"/>
      <c r="G93" s="60"/>
      <c r="H93" s="60"/>
      <c r="I93" s="60"/>
      <c r="J93" s="60"/>
      <c r="AG93" s="14"/>
      <c r="AI93" s="19"/>
    </row>
    <row r="94" spans="1:33" s="20" customFormat="1" ht="29.25" customHeight="1">
      <c r="A94" s="103" t="s">
        <v>41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</row>
    <row r="95" spans="1:35" ht="51" customHeight="1" hidden="1">
      <c r="A95" s="104" t="s">
        <v>5</v>
      </c>
      <c r="B95" s="105"/>
      <c r="C95" s="93" t="s">
        <v>25</v>
      </c>
      <c r="D95" s="94"/>
      <c r="E95" s="94"/>
      <c r="F95" s="94"/>
      <c r="G95" s="94"/>
      <c r="H95" s="95"/>
      <c r="I95" s="96" t="s">
        <v>6</v>
      </c>
      <c r="J95" s="96"/>
      <c r="K95" s="96" t="s">
        <v>26</v>
      </c>
      <c r="L95" s="96"/>
      <c r="M95" s="96"/>
      <c r="N95" s="96"/>
      <c r="O95" s="96" t="str">
        <f>+O87</f>
        <v>Объем теплоносителя, Гкал на нагрев, (м3, Гкал)</v>
      </c>
      <c r="P95" s="96"/>
      <c r="Q95" s="96"/>
      <c r="R95" s="96"/>
      <c r="S95" s="96"/>
      <c r="T95" s="96" t="s">
        <v>7</v>
      </c>
      <c r="U95" s="96"/>
      <c r="V95" s="96"/>
      <c r="W95" s="96"/>
      <c r="X95" s="96"/>
      <c r="AG95" s="14"/>
      <c r="AI95" s="19"/>
    </row>
    <row r="96" spans="1:38" ht="12.75" customHeight="1" hidden="1">
      <c r="A96" s="106">
        <v>1</v>
      </c>
      <c r="B96" s="107"/>
      <c r="C96" s="106">
        <v>2</v>
      </c>
      <c r="D96" s="114"/>
      <c r="E96" s="114"/>
      <c r="F96" s="114"/>
      <c r="G96" s="114"/>
      <c r="H96" s="107"/>
      <c r="I96" s="84">
        <v>3</v>
      </c>
      <c r="J96" s="84"/>
      <c r="K96" s="84">
        <v>4</v>
      </c>
      <c r="L96" s="84"/>
      <c r="M96" s="84"/>
      <c r="N96" s="84"/>
      <c r="O96" s="84">
        <v>5</v>
      </c>
      <c r="P96" s="84"/>
      <c r="Q96" s="84"/>
      <c r="R96" s="84"/>
      <c r="S96" s="84"/>
      <c r="T96" s="84">
        <v>6</v>
      </c>
      <c r="U96" s="84"/>
      <c r="V96" s="84"/>
      <c r="W96" s="84"/>
      <c r="X96" s="84"/>
      <c r="AG96" s="14"/>
      <c r="AI96" s="19"/>
      <c r="AJ96" s="14"/>
      <c r="AL96" s="14"/>
    </row>
    <row r="97" spans="1:38" ht="12.75" customHeight="1">
      <c r="A97" s="108" t="s">
        <v>8</v>
      </c>
      <c r="B97" s="109"/>
      <c r="C97" s="87" t="s">
        <v>73</v>
      </c>
      <c r="D97" s="88"/>
      <c r="E97" s="88"/>
      <c r="F97" s="88"/>
      <c r="G97" s="89"/>
      <c r="H97" s="63" t="s">
        <v>9</v>
      </c>
      <c r="I97" s="101" t="s">
        <v>10</v>
      </c>
      <c r="J97" s="102"/>
      <c r="K97" s="86">
        <f>K22</f>
        <v>367.57</v>
      </c>
      <c r="L97" s="86"/>
      <c r="M97" s="86"/>
      <c r="N97" s="86"/>
      <c r="O97" s="136">
        <v>1.24</v>
      </c>
      <c r="P97" s="136"/>
      <c r="Q97" s="136"/>
      <c r="R97" s="136"/>
      <c r="S97" s="136"/>
      <c r="T97" s="86">
        <f>K97*O97</f>
        <v>455.79</v>
      </c>
      <c r="U97" s="86"/>
      <c r="V97" s="86"/>
      <c r="W97" s="86"/>
      <c r="X97" s="86"/>
      <c r="AG97" s="112">
        <f>T97+T98</f>
        <v>1086.66</v>
      </c>
      <c r="AI97" s="19"/>
      <c r="AJ97" s="97">
        <v>155.6</v>
      </c>
      <c r="AL97" s="99">
        <f>AG97/AJ97</f>
        <v>6.984</v>
      </c>
    </row>
    <row r="98" spans="1:38" ht="12.75" customHeight="1">
      <c r="A98" s="110"/>
      <c r="B98" s="111"/>
      <c r="C98" s="90"/>
      <c r="D98" s="91"/>
      <c r="E98" s="91"/>
      <c r="F98" s="91"/>
      <c r="G98" s="92"/>
      <c r="H98" s="63" t="s">
        <v>11</v>
      </c>
      <c r="I98" s="101" t="s">
        <v>12</v>
      </c>
      <c r="J98" s="102"/>
      <c r="K98" s="86">
        <f>K23</f>
        <v>7413.23</v>
      </c>
      <c r="L98" s="86"/>
      <c r="M98" s="86"/>
      <c r="N98" s="86"/>
      <c r="O98" s="85">
        <f>O97*O23</f>
        <v>0.0851</v>
      </c>
      <c r="P98" s="85"/>
      <c r="Q98" s="85"/>
      <c r="R98" s="85"/>
      <c r="S98" s="85"/>
      <c r="T98" s="86">
        <f>K98*O98</f>
        <v>630.87</v>
      </c>
      <c r="U98" s="86"/>
      <c r="V98" s="86"/>
      <c r="W98" s="86"/>
      <c r="X98" s="86"/>
      <c r="AG98" s="113"/>
      <c r="AI98" s="19"/>
      <c r="AJ98" s="98"/>
      <c r="AL98" s="100"/>
    </row>
    <row r="99" spans="1:38" ht="12.75" customHeight="1">
      <c r="A99" s="108" t="s">
        <v>8</v>
      </c>
      <c r="B99" s="109"/>
      <c r="C99" s="87" t="s">
        <v>74</v>
      </c>
      <c r="D99" s="88"/>
      <c r="E99" s="88"/>
      <c r="F99" s="88"/>
      <c r="G99" s="89"/>
      <c r="H99" s="63" t="s">
        <v>9</v>
      </c>
      <c r="I99" s="101" t="s">
        <v>10</v>
      </c>
      <c r="J99" s="102"/>
      <c r="K99" s="86">
        <f>K24</f>
        <v>367.57</v>
      </c>
      <c r="L99" s="86"/>
      <c r="M99" s="86"/>
      <c r="N99" s="86"/>
      <c r="O99" s="86">
        <v>1.24</v>
      </c>
      <c r="P99" s="86"/>
      <c r="Q99" s="86"/>
      <c r="R99" s="86"/>
      <c r="S99" s="86"/>
      <c r="T99" s="86">
        <f>K99*O99</f>
        <v>455.79</v>
      </c>
      <c r="U99" s="86"/>
      <c r="V99" s="86"/>
      <c r="W99" s="86"/>
      <c r="X99" s="86"/>
      <c r="AG99" s="112">
        <f>T99+T100</f>
        <v>1039.21</v>
      </c>
      <c r="AI99" s="19"/>
      <c r="AJ99" s="97">
        <v>155.6</v>
      </c>
      <c r="AL99" s="99">
        <f>AG99/AJ99</f>
        <v>6.679</v>
      </c>
    </row>
    <row r="100" spans="1:38" ht="12.75" customHeight="1">
      <c r="A100" s="110"/>
      <c r="B100" s="111"/>
      <c r="C100" s="90"/>
      <c r="D100" s="91"/>
      <c r="E100" s="91"/>
      <c r="F100" s="91"/>
      <c r="G100" s="92"/>
      <c r="H100" s="63" t="s">
        <v>11</v>
      </c>
      <c r="I100" s="101" t="s">
        <v>12</v>
      </c>
      <c r="J100" s="102"/>
      <c r="K100" s="86">
        <f>K25</f>
        <v>7413.23</v>
      </c>
      <c r="L100" s="86"/>
      <c r="M100" s="86"/>
      <c r="N100" s="86"/>
      <c r="O100" s="85">
        <f>O99*O25</f>
        <v>0.0787</v>
      </c>
      <c r="P100" s="85"/>
      <c r="Q100" s="85"/>
      <c r="R100" s="85"/>
      <c r="S100" s="85"/>
      <c r="T100" s="86">
        <f>K100*O100</f>
        <v>583.42</v>
      </c>
      <c r="U100" s="86"/>
      <c r="V100" s="86"/>
      <c r="W100" s="86"/>
      <c r="X100" s="86"/>
      <c r="AG100" s="113"/>
      <c r="AI100" s="19"/>
      <c r="AJ100" s="98"/>
      <c r="AL100" s="100"/>
    </row>
    <row r="101" spans="4:35" ht="12.75" hidden="1">
      <c r="D101" s="60"/>
      <c r="E101" s="60"/>
      <c r="F101" s="60"/>
      <c r="G101" s="60"/>
      <c r="H101" s="60"/>
      <c r="I101" s="60"/>
      <c r="J101" s="60"/>
      <c r="AG101" s="14"/>
      <c r="AI101" s="19"/>
    </row>
    <row r="102" spans="1:33" s="20" customFormat="1" ht="27" customHeight="1">
      <c r="A102" s="103" t="s">
        <v>42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</row>
    <row r="103" spans="1:35" ht="42.75" customHeight="1" hidden="1">
      <c r="A103" s="137" t="s">
        <v>5</v>
      </c>
      <c r="B103" s="138"/>
      <c r="C103" s="139" t="s">
        <v>25</v>
      </c>
      <c r="D103" s="140"/>
      <c r="E103" s="140"/>
      <c r="F103" s="140"/>
      <c r="G103" s="140"/>
      <c r="H103" s="141"/>
      <c r="I103" s="142" t="s">
        <v>6</v>
      </c>
      <c r="J103" s="142"/>
      <c r="K103" s="142" t="s">
        <v>26</v>
      </c>
      <c r="L103" s="142"/>
      <c r="M103" s="142"/>
      <c r="N103" s="142"/>
      <c r="O103" s="142" t="str">
        <f>+O95</f>
        <v>Объем теплоносителя, Гкал на нагрев, (м3, Гкал)</v>
      </c>
      <c r="P103" s="142"/>
      <c r="Q103" s="142"/>
      <c r="R103" s="142"/>
      <c r="S103" s="142"/>
      <c r="T103" s="142" t="s">
        <v>7</v>
      </c>
      <c r="U103" s="142"/>
      <c r="V103" s="142"/>
      <c r="W103" s="142"/>
      <c r="X103" s="142"/>
      <c r="AG103" s="14"/>
      <c r="AI103" s="19"/>
    </row>
    <row r="104" spans="1:38" ht="14.25" customHeight="1" hidden="1">
      <c r="A104" s="106">
        <v>1</v>
      </c>
      <c r="B104" s="107"/>
      <c r="C104" s="106">
        <v>2</v>
      </c>
      <c r="D104" s="114"/>
      <c r="E104" s="114"/>
      <c r="F104" s="114"/>
      <c r="G104" s="114"/>
      <c r="H104" s="107"/>
      <c r="I104" s="84">
        <v>3</v>
      </c>
      <c r="J104" s="84"/>
      <c r="K104" s="84">
        <v>4</v>
      </c>
      <c r="L104" s="84"/>
      <c r="M104" s="84"/>
      <c r="N104" s="84"/>
      <c r="O104" s="84">
        <v>5</v>
      </c>
      <c r="P104" s="84"/>
      <c r="Q104" s="84"/>
      <c r="R104" s="84"/>
      <c r="S104" s="84"/>
      <c r="T104" s="115" t="s">
        <v>70</v>
      </c>
      <c r="U104" s="116"/>
      <c r="V104" s="116"/>
      <c r="W104" s="116"/>
      <c r="X104" s="117"/>
      <c r="AG104" s="14"/>
      <c r="AI104" s="19"/>
      <c r="AJ104" s="14"/>
      <c r="AL104" s="14"/>
    </row>
    <row r="105" spans="1:38" ht="12.75" customHeight="1">
      <c r="A105" s="108" t="s">
        <v>8</v>
      </c>
      <c r="B105" s="109"/>
      <c r="C105" s="87" t="s">
        <v>73</v>
      </c>
      <c r="D105" s="88"/>
      <c r="E105" s="88"/>
      <c r="F105" s="88"/>
      <c r="G105" s="89"/>
      <c r="H105" s="63" t="s">
        <v>9</v>
      </c>
      <c r="I105" s="101" t="s">
        <v>10</v>
      </c>
      <c r="J105" s="102"/>
      <c r="K105" s="86">
        <f>K22</f>
        <v>367.57</v>
      </c>
      <c r="L105" s="86"/>
      <c r="M105" s="86"/>
      <c r="N105" s="86"/>
      <c r="O105" s="136">
        <v>0.55</v>
      </c>
      <c r="P105" s="136"/>
      <c r="Q105" s="136"/>
      <c r="R105" s="136"/>
      <c r="S105" s="136"/>
      <c r="T105" s="86">
        <f>K105*O105</f>
        <v>202.16</v>
      </c>
      <c r="U105" s="86"/>
      <c r="V105" s="86"/>
      <c r="W105" s="86"/>
      <c r="X105" s="86"/>
      <c r="AG105" s="112">
        <f>T105+T106</f>
        <v>481.64</v>
      </c>
      <c r="AI105" s="19"/>
      <c r="AJ105" s="97">
        <v>155.6</v>
      </c>
      <c r="AL105" s="99">
        <f>AG105/AJ105</f>
        <v>3.095</v>
      </c>
    </row>
    <row r="106" spans="1:38" ht="12.75" customHeight="1">
      <c r="A106" s="110"/>
      <c r="B106" s="111"/>
      <c r="C106" s="90"/>
      <c r="D106" s="91"/>
      <c r="E106" s="91"/>
      <c r="F106" s="91"/>
      <c r="G106" s="92"/>
      <c r="H106" s="63" t="s">
        <v>11</v>
      </c>
      <c r="I106" s="101" t="s">
        <v>12</v>
      </c>
      <c r="J106" s="102"/>
      <c r="K106" s="86">
        <f>K23</f>
        <v>7413.23</v>
      </c>
      <c r="L106" s="86"/>
      <c r="M106" s="86"/>
      <c r="N106" s="86"/>
      <c r="O106" s="85">
        <f>O105*O23</f>
        <v>0.0377</v>
      </c>
      <c r="P106" s="85"/>
      <c r="Q106" s="85"/>
      <c r="R106" s="85"/>
      <c r="S106" s="85"/>
      <c r="T106" s="86">
        <f>K106*O106</f>
        <v>279.48</v>
      </c>
      <c r="U106" s="86"/>
      <c r="V106" s="86"/>
      <c r="W106" s="86"/>
      <c r="X106" s="86"/>
      <c r="AG106" s="113"/>
      <c r="AI106" s="19"/>
      <c r="AJ106" s="98"/>
      <c r="AL106" s="100"/>
    </row>
    <row r="107" spans="1:38" ht="12.75" customHeight="1">
      <c r="A107" s="108" t="s">
        <v>8</v>
      </c>
      <c r="B107" s="109"/>
      <c r="C107" s="87" t="s">
        <v>74</v>
      </c>
      <c r="D107" s="88"/>
      <c r="E107" s="88"/>
      <c r="F107" s="88"/>
      <c r="G107" s="89"/>
      <c r="H107" s="63" t="s">
        <v>9</v>
      </c>
      <c r="I107" s="101" t="s">
        <v>10</v>
      </c>
      <c r="J107" s="102"/>
      <c r="K107" s="86">
        <f>K24</f>
        <v>367.57</v>
      </c>
      <c r="L107" s="86"/>
      <c r="M107" s="86"/>
      <c r="N107" s="86"/>
      <c r="O107" s="86">
        <v>0.55</v>
      </c>
      <c r="P107" s="86"/>
      <c r="Q107" s="86"/>
      <c r="R107" s="86"/>
      <c r="S107" s="86"/>
      <c r="T107" s="86">
        <f>K107*O107</f>
        <v>202.16</v>
      </c>
      <c r="U107" s="86"/>
      <c r="V107" s="86"/>
      <c r="W107" s="86"/>
      <c r="X107" s="86"/>
      <c r="AG107" s="112">
        <f>T107+T108</f>
        <v>460.88</v>
      </c>
      <c r="AI107" s="19"/>
      <c r="AJ107" s="97">
        <v>155.6</v>
      </c>
      <c r="AL107" s="99">
        <f>AG107/AJ107</f>
        <v>2.962</v>
      </c>
    </row>
    <row r="108" spans="1:38" ht="12.75" customHeight="1">
      <c r="A108" s="110"/>
      <c r="B108" s="111"/>
      <c r="C108" s="90"/>
      <c r="D108" s="91"/>
      <c r="E108" s="91"/>
      <c r="F108" s="91"/>
      <c r="G108" s="92"/>
      <c r="H108" s="63" t="s">
        <v>11</v>
      </c>
      <c r="I108" s="101" t="s">
        <v>12</v>
      </c>
      <c r="J108" s="102"/>
      <c r="K108" s="86">
        <f>K25</f>
        <v>7413.23</v>
      </c>
      <c r="L108" s="86"/>
      <c r="M108" s="86"/>
      <c r="N108" s="86"/>
      <c r="O108" s="85">
        <f>O107*O25</f>
        <v>0.0349</v>
      </c>
      <c r="P108" s="85"/>
      <c r="Q108" s="85"/>
      <c r="R108" s="85"/>
      <c r="S108" s="85"/>
      <c r="T108" s="86">
        <f>K108*O108</f>
        <v>258.72</v>
      </c>
      <c r="U108" s="86"/>
      <c r="V108" s="86"/>
      <c r="W108" s="86"/>
      <c r="X108" s="86"/>
      <c r="AG108" s="113"/>
      <c r="AI108" s="19"/>
      <c r="AJ108" s="98"/>
      <c r="AL108" s="100"/>
    </row>
    <row r="109" spans="4:35" ht="12.75" hidden="1">
      <c r="D109" s="60"/>
      <c r="E109" s="60"/>
      <c r="F109" s="60"/>
      <c r="G109" s="60"/>
      <c r="H109" s="60"/>
      <c r="I109" s="60"/>
      <c r="J109" s="60"/>
      <c r="AG109" s="14"/>
      <c r="AI109" s="19"/>
    </row>
    <row r="110" spans="1:33" s="20" customFormat="1" ht="29.25" customHeight="1">
      <c r="A110" s="103" t="s">
        <v>43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</row>
    <row r="111" spans="1:35" ht="51" customHeight="1" hidden="1">
      <c r="A111" s="104" t="s">
        <v>5</v>
      </c>
      <c r="B111" s="105"/>
      <c r="C111" s="93" t="s">
        <v>25</v>
      </c>
      <c r="D111" s="94"/>
      <c r="E111" s="94"/>
      <c r="F111" s="94"/>
      <c r="G111" s="94"/>
      <c r="H111" s="95"/>
      <c r="I111" s="96" t="s">
        <v>6</v>
      </c>
      <c r="J111" s="96"/>
      <c r="K111" s="96" t="s">
        <v>26</v>
      </c>
      <c r="L111" s="96"/>
      <c r="M111" s="96"/>
      <c r="N111" s="96"/>
      <c r="O111" s="96" t="str">
        <f>+O103</f>
        <v>Объем теплоносителя, Гкал на нагрев, (м3, Гкал)</v>
      </c>
      <c r="P111" s="96"/>
      <c r="Q111" s="96"/>
      <c r="R111" s="96"/>
      <c r="S111" s="96"/>
      <c r="T111" s="96" t="s">
        <v>7</v>
      </c>
      <c r="U111" s="96"/>
      <c r="V111" s="96"/>
      <c r="W111" s="96"/>
      <c r="X111" s="96"/>
      <c r="AG111" s="14"/>
      <c r="AI111" s="19"/>
    </row>
    <row r="112" spans="1:38" ht="12.75" customHeight="1" hidden="1">
      <c r="A112" s="106">
        <v>1</v>
      </c>
      <c r="B112" s="107"/>
      <c r="C112" s="106">
        <v>2</v>
      </c>
      <c r="D112" s="114"/>
      <c r="E112" s="114"/>
      <c r="F112" s="114"/>
      <c r="G112" s="114"/>
      <c r="H112" s="107"/>
      <c r="I112" s="84">
        <v>3</v>
      </c>
      <c r="J112" s="84"/>
      <c r="K112" s="84">
        <v>4</v>
      </c>
      <c r="L112" s="84"/>
      <c r="M112" s="84"/>
      <c r="N112" s="84"/>
      <c r="O112" s="84">
        <v>5</v>
      </c>
      <c r="P112" s="84"/>
      <c r="Q112" s="84"/>
      <c r="R112" s="84"/>
      <c r="S112" s="84"/>
      <c r="T112" s="84">
        <v>6</v>
      </c>
      <c r="U112" s="84"/>
      <c r="V112" s="84"/>
      <c r="W112" s="84"/>
      <c r="X112" s="84"/>
      <c r="AG112" s="14"/>
      <c r="AI112" s="19"/>
      <c r="AJ112" s="14"/>
      <c r="AL112" s="14"/>
    </row>
    <row r="113" spans="1:38" ht="12.75" customHeight="1">
      <c r="A113" s="108" t="s">
        <v>8</v>
      </c>
      <c r="B113" s="109"/>
      <c r="C113" s="87" t="s">
        <v>73</v>
      </c>
      <c r="D113" s="88"/>
      <c r="E113" s="88"/>
      <c r="F113" s="88"/>
      <c r="G113" s="89"/>
      <c r="H113" s="63" t="s">
        <v>9</v>
      </c>
      <c r="I113" s="101" t="s">
        <v>10</v>
      </c>
      <c r="J113" s="102"/>
      <c r="K113" s="86">
        <f>K22</f>
        <v>367.57</v>
      </c>
      <c r="L113" s="86"/>
      <c r="M113" s="86"/>
      <c r="N113" s="86"/>
      <c r="O113" s="86">
        <v>1.91</v>
      </c>
      <c r="P113" s="86"/>
      <c r="Q113" s="86"/>
      <c r="R113" s="86"/>
      <c r="S113" s="86"/>
      <c r="T113" s="86">
        <f>K113*O113</f>
        <v>702.06</v>
      </c>
      <c r="U113" s="86"/>
      <c r="V113" s="86"/>
      <c r="W113" s="86"/>
      <c r="X113" s="86"/>
      <c r="AG113" s="112">
        <f>T113+T114</f>
        <v>1673.19</v>
      </c>
      <c r="AI113" s="19"/>
      <c r="AJ113" s="97">
        <v>375.04</v>
      </c>
      <c r="AL113" s="99">
        <f>AG113/AJ113</f>
        <v>4.461</v>
      </c>
    </row>
    <row r="114" spans="1:38" ht="12.75" customHeight="1">
      <c r="A114" s="110"/>
      <c r="B114" s="111"/>
      <c r="C114" s="90"/>
      <c r="D114" s="91"/>
      <c r="E114" s="91"/>
      <c r="F114" s="91"/>
      <c r="G114" s="92"/>
      <c r="H114" s="63" t="s">
        <v>11</v>
      </c>
      <c r="I114" s="101" t="s">
        <v>12</v>
      </c>
      <c r="J114" s="102"/>
      <c r="K114" s="86">
        <f>K23</f>
        <v>7413.23</v>
      </c>
      <c r="L114" s="86"/>
      <c r="M114" s="86"/>
      <c r="N114" s="86"/>
      <c r="O114" s="85">
        <f>O113*O23</f>
        <v>0.131</v>
      </c>
      <c r="P114" s="85"/>
      <c r="Q114" s="85"/>
      <c r="R114" s="85"/>
      <c r="S114" s="85"/>
      <c r="T114" s="86">
        <f>K114*O114</f>
        <v>971.13</v>
      </c>
      <c r="U114" s="86"/>
      <c r="V114" s="86"/>
      <c r="W114" s="86"/>
      <c r="X114" s="86"/>
      <c r="AG114" s="113"/>
      <c r="AI114" s="19"/>
      <c r="AJ114" s="98"/>
      <c r="AL114" s="100"/>
    </row>
    <row r="115" spans="1:38" ht="12.75" customHeight="1">
      <c r="A115" s="108" t="s">
        <v>8</v>
      </c>
      <c r="B115" s="109"/>
      <c r="C115" s="87" t="s">
        <v>74</v>
      </c>
      <c r="D115" s="88"/>
      <c r="E115" s="88"/>
      <c r="F115" s="88"/>
      <c r="G115" s="89"/>
      <c r="H115" s="63" t="s">
        <v>9</v>
      </c>
      <c r="I115" s="101" t="s">
        <v>10</v>
      </c>
      <c r="J115" s="102"/>
      <c r="K115" s="86">
        <f>K24</f>
        <v>367.57</v>
      </c>
      <c r="L115" s="86"/>
      <c r="M115" s="86"/>
      <c r="N115" s="86"/>
      <c r="O115" s="86">
        <v>1.91</v>
      </c>
      <c r="P115" s="86"/>
      <c r="Q115" s="86"/>
      <c r="R115" s="86"/>
      <c r="S115" s="86"/>
      <c r="T115" s="86">
        <f>K115*O115</f>
        <v>702.06</v>
      </c>
      <c r="U115" s="86"/>
      <c r="V115" s="86"/>
      <c r="W115" s="86"/>
      <c r="X115" s="86"/>
      <c r="AG115" s="112">
        <f>T115+T116</f>
        <v>1601.28</v>
      </c>
      <c r="AI115" s="19"/>
      <c r="AJ115" s="97">
        <v>375.04</v>
      </c>
      <c r="AL115" s="99">
        <f>AG115/AJ115</f>
        <v>4.27</v>
      </c>
    </row>
    <row r="116" spans="1:38" ht="12.75" customHeight="1">
      <c r="A116" s="110"/>
      <c r="B116" s="111"/>
      <c r="C116" s="90"/>
      <c r="D116" s="91"/>
      <c r="E116" s="91"/>
      <c r="F116" s="91"/>
      <c r="G116" s="92"/>
      <c r="H116" s="63" t="s">
        <v>11</v>
      </c>
      <c r="I116" s="101" t="s">
        <v>12</v>
      </c>
      <c r="J116" s="102"/>
      <c r="K116" s="86">
        <f>K25</f>
        <v>7413.23</v>
      </c>
      <c r="L116" s="86"/>
      <c r="M116" s="86"/>
      <c r="N116" s="86"/>
      <c r="O116" s="85">
        <f>O115*O25</f>
        <v>0.1213</v>
      </c>
      <c r="P116" s="85"/>
      <c r="Q116" s="85"/>
      <c r="R116" s="85"/>
      <c r="S116" s="85"/>
      <c r="T116" s="86">
        <f>K116*O116</f>
        <v>899.22</v>
      </c>
      <c r="U116" s="86"/>
      <c r="V116" s="86"/>
      <c r="W116" s="86"/>
      <c r="X116" s="86"/>
      <c r="AG116" s="113"/>
      <c r="AI116" s="19"/>
      <c r="AJ116" s="98"/>
      <c r="AL116" s="100"/>
    </row>
    <row r="117" spans="4:35" ht="12.75" hidden="1">
      <c r="D117" s="60"/>
      <c r="E117" s="60"/>
      <c r="F117" s="60"/>
      <c r="G117" s="60"/>
      <c r="H117" s="60"/>
      <c r="I117" s="60"/>
      <c r="J117" s="60"/>
      <c r="AG117" s="14"/>
      <c r="AI117" s="19"/>
    </row>
    <row r="118" spans="4:35" ht="18" customHeight="1">
      <c r="D118" s="60"/>
      <c r="E118" s="60"/>
      <c r="F118" s="60"/>
      <c r="G118" s="60"/>
      <c r="H118" s="60"/>
      <c r="I118" s="60"/>
      <c r="J118" s="60"/>
      <c r="AG118" s="14"/>
      <c r="AI118" s="19"/>
    </row>
    <row r="119" spans="1:35" s="6" customFormat="1" ht="15">
      <c r="A119" s="119" t="s">
        <v>88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64"/>
      <c r="AG119" s="64"/>
      <c r="AH119"/>
      <c r="AI119" s="18"/>
    </row>
    <row r="120" spans="1:35" ht="12" customHeight="1">
      <c r="A120" s="106" t="s">
        <v>103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07"/>
      <c r="AG120" s="14"/>
      <c r="AI120" s="19"/>
    </row>
    <row r="121" spans="1:35" s="6" customFormat="1" ht="28.5" customHeight="1">
      <c r="A121" s="103" t="s">
        <v>105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64"/>
      <c r="AG121" s="64"/>
      <c r="AH121"/>
      <c r="AI121" s="18"/>
    </row>
    <row r="122" spans="1:35" ht="51" customHeight="1">
      <c r="A122" s="104" t="s">
        <v>5</v>
      </c>
      <c r="B122" s="105"/>
      <c r="C122" s="93" t="s">
        <v>25</v>
      </c>
      <c r="D122" s="94"/>
      <c r="E122" s="94"/>
      <c r="F122" s="94"/>
      <c r="G122" s="94"/>
      <c r="H122" s="95"/>
      <c r="I122" s="212" t="s">
        <v>6</v>
      </c>
      <c r="J122" s="213"/>
      <c r="K122" s="212" t="s">
        <v>26</v>
      </c>
      <c r="L122" s="214"/>
      <c r="M122" s="214"/>
      <c r="N122" s="213"/>
      <c r="O122" s="212" t="s">
        <v>34</v>
      </c>
      <c r="P122" s="214"/>
      <c r="Q122" s="214"/>
      <c r="R122" s="214"/>
      <c r="S122" s="213"/>
      <c r="T122" s="212" t="s">
        <v>7</v>
      </c>
      <c r="U122" s="214"/>
      <c r="V122" s="214"/>
      <c r="W122" s="214"/>
      <c r="X122" s="213"/>
      <c r="AG122" s="14"/>
      <c r="AI122" s="19"/>
    </row>
    <row r="123" spans="1:38" ht="12.75" customHeight="1">
      <c r="A123" s="106">
        <v>1</v>
      </c>
      <c r="B123" s="107"/>
      <c r="C123" s="106">
        <v>2</v>
      </c>
      <c r="D123" s="114"/>
      <c r="E123" s="114"/>
      <c r="F123" s="114"/>
      <c r="G123" s="114"/>
      <c r="H123" s="107"/>
      <c r="I123" s="115">
        <v>3</v>
      </c>
      <c r="J123" s="117"/>
      <c r="K123" s="115">
        <v>4</v>
      </c>
      <c r="L123" s="116"/>
      <c r="M123" s="116"/>
      <c r="N123" s="117"/>
      <c r="O123" s="115">
        <v>5</v>
      </c>
      <c r="P123" s="116"/>
      <c r="Q123" s="116"/>
      <c r="R123" s="116"/>
      <c r="S123" s="117"/>
      <c r="T123" s="115" t="s">
        <v>70</v>
      </c>
      <c r="U123" s="116"/>
      <c r="V123" s="116"/>
      <c r="W123" s="116"/>
      <c r="X123" s="117"/>
      <c r="AG123" s="14" t="s">
        <v>29</v>
      </c>
      <c r="AI123" s="19"/>
      <c r="AJ123" s="14" t="s">
        <v>29</v>
      </c>
      <c r="AL123" s="14" t="s">
        <v>30</v>
      </c>
    </row>
    <row r="124" spans="1:38" ht="12.75" customHeight="1">
      <c r="A124" s="108" t="s">
        <v>8</v>
      </c>
      <c r="B124" s="109"/>
      <c r="C124" s="130" t="s">
        <v>89</v>
      </c>
      <c r="D124" s="215"/>
      <c r="E124" s="215"/>
      <c r="F124" s="215"/>
      <c r="G124" s="216"/>
      <c r="H124" s="63" t="s">
        <v>9</v>
      </c>
      <c r="I124" s="101" t="s">
        <v>10</v>
      </c>
      <c r="J124" s="102"/>
      <c r="K124" s="185">
        <f>+K41</f>
        <v>0</v>
      </c>
      <c r="L124" s="186"/>
      <c r="M124" s="186"/>
      <c r="N124" s="187"/>
      <c r="O124" s="86">
        <f>+O132</f>
        <v>6.48</v>
      </c>
      <c r="P124" s="86"/>
      <c r="Q124" s="86"/>
      <c r="R124" s="86"/>
      <c r="S124" s="86"/>
      <c r="T124" s="185">
        <f>K124*O124</f>
        <v>0</v>
      </c>
      <c r="U124" s="186"/>
      <c r="V124" s="186"/>
      <c r="W124" s="186"/>
      <c r="X124" s="187"/>
      <c r="AG124" s="112">
        <f>T124+T125</f>
        <v>3175.09</v>
      </c>
      <c r="AI124" s="19"/>
      <c r="AJ124" s="97">
        <v>844.99</v>
      </c>
      <c r="AL124" s="99">
        <f>AG124/AJ124</f>
        <v>3.758</v>
      </c>
    </row>
    <row r="125" spans="1:38" ht="12.75" customHeight="1">
      <c r="A125" s="110"/>
      <c r="B125" s="111"/>
      <c r="C125" s="217"/>
      <c r="D125" s="218"/>
      <c r="E125" s="218"/>
      <c r="F125" s="218"/>
      <c r="G125" s="219"/>
      <c r="H125" s="63" t="s">
        <v>11</v>
      </c>
      <c r="I125" s="101" t="s">
        <v>12</v>
      </c>
      <c r="J125" s="102"/>
      <c r="K125" s="185">
        <f>+K42</f>
        <v>7413.23</v>
      </c>
      <c r="L125" s="186"/>
      <c r="M125" s="186"/>
      <c r="N125" s="187"/>
      <c r="O125" s="220">
        <f>+O124*$O$18</f>
        <v>0.4283</v>
      </c>
      <c r="P125" s="221"/>
      <c r="Q125" s="221"/>
      <c r="R125" s="221"/>
      <c r="S125" s="222"/>
      <c r="T125" s="185">
        <f>K125*O125</f>
        <v>3175.09</v>
      </c>
      <c r="U125" s="186"/>
      <c r="V125" s="186"/>
      <c r="W125" s="186"/>
      <c r="X125" s="187"/>
      <c r="AG125" s="113"/>
      <c r="AI125" s="19"/>
      <c r="AJ125" s="98"/>
      <c r="AL125" s="100"/>
    </row>
    <row r="126" spans="1:38" ht="12.75" customHeight="1">
      <c r="A126" s="108" t="s">
        <v>8</v>
      </c>
      <c r="B126" s="109"/>
      <c r="C126" s="130" t="s">
        <v>74</v>
      </c>
      <c r="D126" s="215"/>
      <c r="E126" s="215"/>
      <c r="F126" s="215"/>
      <c r="G126" s="216"/>
      <c r="H126" s="63" t="s">
        <v>9</v>
      </c>
      <c r="I126" s="101" t="s">
        <v>10</v>
      </c>
      <c r="J126" s="102"/>
      <c r="K126" s="185">
        <f>+K43</f>
        <v>0</v>
      </c>
      <c r="L126" s="186"/>
      <c r="M126" s="186"/>
      <c r="N126" s="187"/>
      <c r="O126" s="185">
        <f>+O124</f>
        <v>6.48</v>
      </c>
      <c r="P126" s="186"/>
      <c r="Q126" s="186"/>
      <c r="R126" s="186"/>
      <c r="S126" s="187"/>
      <c r="T126" s="185">
        <f>K126*O126</f>
        <v>0</v>
      </c>
      <c r="U126" s="186"/>
      <c r="V126" s="186"/>
      <c r="W126" s="186"/>
      <c r="X126" s="187"/>
      <c r="AG126" s="112">
        <f>T126+T127</f>
        <v>2930.45</v>
      </c>
      <c r="AI126" s="19"/>
      <c r="AJ126" s="97">
        <v>844.99</v>
      </c>
      <c r="AL126" s="99">
        <f>AG126/AJ126</f>
        <v>3.468</v>
      </c>
    </row>
    <row r="127" spans="1:38" ht="12.75" customHeight="1">
      <c r="A127" s="110"/>
      <c r="B127" s="111"/>
      <c r="C127" s="217"/>
      <c r="D127" s="218"/>
      <c r="E127" s="218"/>
      <c r="F127" s="218"/>
      <c r="G127" s="219"/>
      <c r="H127" s="63" t="s">
        <v>11</v>
      </c>
      <c r="I127" s="101" t="s">
        <v>12</v>
      </c>
      <c r="J127" s="102"/>
      <c r="K127" s="185">
        <f>+K44</f>
        <v>7413.23</v>
      </c>
      <c r="L127" s="186"/>
      <c r="M127" s="186"/>
      <c r="N127" s="187"/>
      <c r="O127" s="220">
        <f>+O126*$O$20</f>
        <v>0.3953</v>
      </c>
      <c r="P127" s="221"/>
      <c r="Q127" s="221"/>
      <c r="R127" s="221"/>
      <c r="S127" s="222"/>
      <c r="T127" s="185">
        <f>K127*O127</f>
        <v>2930.45</v>
      </c>
      <c r="U127" s="186"/>
      <c r="V127" s="186"/>
      <c r="W127" s="186"/>
      <c r="X127" s="187"/>
      <c r="AG127" s="113"/>
      <c r="AI127" s="19"/>
      <c r="AJ127" s="98"/>
      <c r="AL127" s="100"/>
    </row>
    <row r="128" spans="1:34" s="6" customFormat="1" ht="15">
      <c r="A128" s="106" t="s">
        <v>104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07"/>
      <c r="Y128" s="83"/>
      <c r="Z128" s="83"/>
      <c r="AA128" s="83"/>
      <c r="AB128" s="83"/>
      <c r="AC128" s="83"/>
      <c r="AD128" s="83"/>
      <c r="AE128" s="83"/>
      <c r="AF128" s="64"/>
      <c r="AG128" s="64"/>
      <c r="AH128"/>
    </row>
    <row r="129" spans="1:33" s="20" customFormat="1" ht="33" customHeight="1">
      <c r="A129" s="103" t="s">
        <v>35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25"/>
      <c r="AG129" s="25"/>
    </row>
    <row r="130" spans="1:35" ht="51" customHeight="1">
      <c r="A130" s="104" t="s">
        <v>5</v>
      </c>
      <c r="B130" s="105"/>
      <c r="C130" s="93" t="s">
        <v>25</v>
      </c>
      <c r="D130" s="94"/>
      <c r="E130" s="94"/>
      <c r="F130" s="94"/>
      <c r="G130" s="94"/>
      <c r="H130" s="95"/>
      <c r="I130" s="96" t="s">
        <v>6</v>
      </c>
      <c r="J130" s="96"/>
      <c r="K130" s="96" t="s">
        <v>26</v>
      </c>
      <c r="L130" s="96"/>
      <c r="M130" s="96"/>
      <c r="N130" s="96"/>
      <c r="O130" s="96" t="s">
        <v>87</v>
      </c>
      <c r="P130" s="96"/>
      <c r="Q130" s="96"/>
      <c r="R130" s="96"/>
      <c r="S130" s="96"/>
      <c r="T130" s="96" t="s">
        <v>7</v>
      </c>
      <c r="U130" s="96"/>
      <c r="V130" s="96"/>
      <c r="W130" s="96"/>
      <c r="X130" s="96"/>
      <c r="AG130" s="14"/>
      <c r="AI130" s="19"/>
    </row>
    <row r="131" spans="1:38" ht="12.75" customHeight="1">
      <c r="A131" s="106">
        <v>1</v>
      </c>
      <c r="B131" s="107"/>
      <c r="C131" s="106">
        <v>2</v>
      </c>
      <c r="D131" s="114"/>
      <c r="E131" s="114"/>
      <c r="F131" s="114"/>
      <c r="G131" s="114"/>
      <c r="H131" s="107"/>
      <c r="I131" s="84">
        <v>3</v>
      </c>
      <c r="J131" s="84"/>
      <c r="K131" s="84">
        <v>4</v>
      </c>
      <c r="L131" s="84"/>
      <c r="M131" s="84"/>
      <c r="N131" s="84"/>
      <c r="O131" s="84">
        <v>5</v>
      </c>
      <c r="P131" s="84"/>
      <c r="Q131" s="84"/>
      <c r="R131" s="84"/>
      <c r="S131" s="84"/>
      <c r="T131" s="115" t="s">
        <v>70</v>
      </c>
      <c r="U131" s="116"/>
      <c r="V131" s="116"/>
      <c r="W131" s="116"/>
      <c r="X131" s="117"/>
      <c r="AG131" s="14"/>
      <c r="AI131" s="19"/>
      <c r="AJ131" s="14"/>
      <c r="AL131" s="14"/>
    </row>
    <row r="132" spans="1:38" ht="12.75" customHeight="1">
      <c r="A132" s="108" t="s">
        <v>8</v>
      </c>
      <c r="B132" s="109"/>
      <c r="C132" s="130" t="s">
        <v>89</v>
      </c>
      <c r="D132" s="131"/>
      <c r="E132" s="131"/>
      <c r="F132" s="131"/>
      <c r="G132" s="132"/>
      <c r="H132" s="63" t="s">
        <v>9</v>
      </c>
      <c r="I132" s="101" t="s">
        <v>10</v>
      </c>
      <c r="J132" s="102"/>
      <c r="K132" s="86">
        <f>+K49</f>
        <v>367.57</v>
      </c>
      <c r="L132" s="86"/>
      <c r="M132" s="86"/>
      <c r="N132" s="86"/>
      <c r="O132" s="86">
        <f>+O49*2</f>
        <v>6.48</v>
      </c>
      <c r="P132" s="86"/>
      <c r="Q132" s="86"/>
      <c r="R132" s="86"/>
      <c r="S132" s="86"/>
      <c r="T132" s="86">
        <f>K132*O132</f>
        <v>2381.85</v>
      </c>
      <c r="U132" s="86"/>
      <c r="V132" s="86"/>
      <c r="W132" s="86"/>
      <c r="X132" s="86"/>
      <c r="AG132" s="112">
        <f>T132+T133</f>
        <v>5677.03</v>
      </c>
      <c r="AI132" s="19"/>
      <c r="AJ132" s="97">
        <v>844.99</v>
      </c>
      <c r="AL132" s="99">
        <f>AG132/AJ132</f>
        <v>6.718</v>
      </c>
    </row>
    <row r="133" spans="1:38" ht="12.75" customHeight="1">
      <c r="A133" s="110"/>
      <c r="B133" s="111"/>
      <c r="C133" s="133"/>
      <c r="D133" s="134"/>
      <c r="E133" s="134"/>
      <c r="F133" s="134"/>
      <c r="G133" s="135"/>
      <c r="H133" s="63" t="s">
        <v>11</v>
      </c>
      <c r="I133" s="101" t="s">
        <v>12</v>
      </c>
      <c r="J133" s="102"/>
      <c r="K133" s="86">
        <f>+K50</f>
        <v>7413.23</v>
      </c>
      <c r="L133" s="86"/>
      <c r="M133" s="86"/>
      <c r="N133" s="86"/>
      <c r="O133" s="85">
        <f>O132*O$23</f>
        <v>0.4445</v>
      </c>
      <c r="P133" s="85"/>
      <c r="Q133" s="85"/>
      <c r="R133" s="85"/>
      <c r="S133" s="85"/>
      <c r="T133" s="86">
        <f>K133*O133</f>
        <v>3295.18</v>
      </c>
      <c r="U133" s="86"/>
      <c r="V133" s="86"/>
      <c r="W133" s="86"/>
      <c r="X133" s="86"/>
      <c r="AG133" s="113"/>
      <c r="AI133" s="19"/>
      <c r="AJ133" s="98"/>
      <c r="AL133" s="100"/>
    </row>
    <row r="134" spans="1:38" ht="12.75" customHeight="1">
      <c r="A134" s="108" t="s">
        <v>8</v>
      </c>
      <c r="B134" s="109"/>
      <c r="C134" s="130" t="s">
        <v>74</v>
      </c>
      <c r="D134" s="131"/>
      <c r="E134" s="131"/>
      <c r="F134" s="131"/>
      <c r="G134" s="132"/>
      <c r="H134" s="63" t="s">
        <v>9</v>
      </c>
      <c r="I134" s="101" t="s">
        <v>10</v>
      </c>
      <c r="J134" s="102"/>
      <c r="K134" s="86">
        <f>+K132</f>
        <v>367.57</v>
      </c>
      <c r="L134" s="86"/>
      <c r="M134" s="86"/>
      <c r="N134" s="86"/>
      <c r="O134" s="86">
        <f>+O132</f>
        <v>6.48</v>
      </c>
      <c r="P134" s="86"/>
      <c r="Q134" s="86"/>
      <c r="R134" s="86"/>
      <c r="S134" s="86"/>
      <c r="T134" s="86">
        <f>K134*O134</f>
        <v>2381.85</v>
      </c>
      <c r="U134" s="86"/>
      <c r="V134" s="86"/>
      <c r="W134" s="86"/>
      <c r="X134" s="86"/>
      <c r="AG134" s="112">
        <f>T134+T135</f>
        <v>5432.39</v>
      </c>
      <c r="AI134" s="19"/>
      <c r="AJ134" s="97">
        <v>844.99</v>
      </c>
      <c r="AL134" s="99">
        <f>AG134/AJ134</f>
        <v>6.429</v>
      </c>
    </row>
    <row r="135" spans="1:38" ht="12.75" customHeight="1">
      <c r="A135" s="110"/>
      <c r="B135" s="111"/>
      <c r="C135" s="133"/>
      <c r="D135" s="134"/>
      <c r="E135" s="134"/>
      <c r="F135" s="134"/>
      <c r="G135" s="135"/>
      <c r="H135" s="63" t="s">
        <v>11</v>
      </c>
      <c r="I135" s="101" t="s">
        <v>12</v>
      </c>
      <c r="J135" s="102"/>
      <c r="K135" s="86">
        <f>+K133</f>
        <v>7413.23</v>
      </c>
      <c r="L135" s="86"/>
      <c r="M135" s="86"/>
      <c r="N135" s="86"/>
      <c r="O135" s="85">
        <f>O134*O$25</f>
        <v>0.4115</v>
      </c>
      <c r="P135" s="85"/>
      <c r="Q135" s="85"/>
      <c r="R135" s="85"/>
      <c r="S135" s="85"/>
      <c r="T135" s="86">
        <f>K135*O135</f>
        <v>3050.54</v>
      </c>
      <c r="U135" s="86"/>
      <c r="V135" s="86"/>
      <c r="W135" s="86"/>
      <c r="X135" s="86"/>
      <c r="AG135" s="113"/>
      <c r="AI135" s="19"/>
      <c r="AJ135" s="98"/>
      <c r="AL135" s="100"/>
    </row>
    <row r="136" spans="1:33" s="20" customFormat="1" ht="30" customHeight="1">
      <c r="A136" s="103" t="s">
        <v>37</v>
      </c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</row>
    <row r="137" spans="1:38" ht="12.75" customHeight="1">
      <c r="A137" s="108" t="s">
        <v>8</v>
      </c>
      <c r="B137" s="109"/>
      <c r="C137" s="130" t="s">
        <v>89</v>
      </c>
      <c r="D137" s="131"/>
      <c r="E137" s="131"/>
      <c r="F137" s="131"/>
      <c r="G137" s="132"/>
      <c r="H137" s="63" t="s">
        <v>9</v>
      </c>
      <c r="I137" s="101" t="s">
        <v>10</v>
      </c>
      <c r="J137" s="102"/>
      <c r="K137" s="86">
        <f>+K132</f>
        <v>367.57</v>
      </c>
      <c r="L137" s="86"/>
      <c r="M137" s="86"/>
      <c r="N137" s="86"/>
      <c r="O137" s="86">
        <f>+O65*2</f>
        <v>5.26</v>
      </c>
      <c r="P137" s="86"/>
      <c r="Q137" s="86"/>
      <c r="R137" s="86"/>
      <c r="S137" s="86"/>
      <c r="T137" s="86">
        <f>K137*O137</f>
        <v>1933.42</v>
      </c>
      <c r="U137" s="86"/>
      <c r="V137" s="86"/>
      <c r="W137" s="86"/>
      <c r="X137" s="86"/>
      <c r="AG137" s="112">
        <f>T137+T138</f>
        <v>4608.11</v>
      </c>
      <c r="AI137" s="19"/>
      <c r="AJ137" s="97">
        <v>844.99</v>
      </c>
      <c r="AL137" s="99">
        <f>AG137/AJ137</f>
        <v>5.453</v>
      </c>
    </row>
    <row r="138" spans="1:38" ht="12.75" customHeight="1">
      <c r="A138" s="110"/>
      <c r="B138" s="111"/>
      <c r="C138" s="133"/>
      <c r="D138" s="134"/>
      <c r="E138" s="134"/>
      <c r="F138" s="134"/>
      <c r="G138" s="135"/>
      <c r="H138" s="63" t="s">
        <v>11</v>
      </c>
      <c r="I138" s="101" t="s">
        <v>12</v>
      </c>
      <c r="J138" s="102"/>
      <c r="K138" s="86">
        <f>+K133</f>
        <v>7413.23</v>
      </c>
      <c r="L138" s="86"/>
      <c r="M138" s="86"/>
      <c r="N138" s="86"/>
      <c r="O138" s="85">
        <f>O137*O$23</f>
        <v>0.3608</v>
      </c>
      <c r="P138" s="85"/>
      <c r="Q138" s="85"/>
      <c r="R138" s="85"/>
      <c r="S138" s="85"/>
      <c r="T138" s="86">
        <f>K138*O138</f>
        <v>2674.69</v>
      </c>
      <c r="U138" s="86"/>
      <c r="V138" s="86"/>
      <c r="W138" s="86"/>
      <c r="X138" s="86"/>
      <c r="AG138" s="113"/>
      <c r="AI138" s="19"/>
      <c r="AJ138" s="98"/>
      <c r="AL138" s="100"/>
    </row>
    <row r="139" spans="1:38" ht="12.75" customHeight="1">
      <c r="A139" s="108" t="s">
        <v>8</v>
      </c>
      <c r="B139" s="109"/>
      <c r="C139" s="130" t="s">
        <v>74</v>
      </c>
      <c r="D139" s="131"/>
      <c r="E139" s="131"/>
      <c r="F139" s="131"/>
      <c r="G139" s="132"/>
      <c r="H139" s="63" t="s">
        <v>9</v>
      </c>
      <c r="I139" s="101" t="s">
        <v>10</v>
      </c>
      <c r="J139" s="102"/>
      <c r="K139" s="86">
        <f>+K134</f>
        <v>367.57</v>
      </c>
      <c r="L139" s="86"/>
      <c r="M139" s="86"/>
      <c r="N139" s="86"/>
      <c r="O139" s="86">
        <f>+O137</f>
        <v>5.26</v>
      </c>
      <c r="P139" s="86"/>
      <c r="Q139" s="86"/>
      <c r="R139" s="86"/>
      <c r="S139" s="86"/>
      <c r="T139" s="86">
        <f>K139*O139</f>
        <v>1933.42</v>
      </c>
      <c r="U139" s="86"/>
      <c r="V139" s="86"/>
      <c r="W139" s="86"/>
      <c r="X139" s="86"/>
      <c r="AG139" s="112">
        <f>T139+T140</f>
        <v>4409.44</v>
      </c>
      <c r="AI139" s="19"/>
      <c r="AJ139" s="97">
        <v>844.99</v>
      </c>
      <c r="AL139" s="99">
        <f>AG139/AJ139</f>
        <v>5.218</v>
      </c>
    </row>
    <row r="140" spans="1:38" ht="12.75" customHeight="1">
      <c r="A140" s="110"/>
      <c r="B140" s="111"/>
      <c r="C140" s="133"/>
      <c r="D140" s="134"/>
      <c r="E140" s="134"/>
      <c r="F140" s="134"/>
      <c r="G140" s="135"/>
      <c r="H140" s="63" t="s">
        <v>11</v>
      </c>
      <c r="I140" s="101" t="s">
        <v>12</v>
      </c>
      <c r="J140" s="102"/>
      <c r="K140" s="86">
        <f>+K135</f>
        <v>7413.23</v>
      </c>
      <c r="L140" s="86"/>
      <c r="M140" s="86"/>
      <c r="N140" s="86"/>
      <c r="O140" s="85">
        <f>O139*O$25</f>
        <v>0.334</v>
      </c>
      <c r="P140" s="85"/>
      <c r="Q140" s="85"/>
      <c r="R140" s="85"/>
      <c r="S140" s="85"/>
      <c r="T140" s="86">
        <f>K140*O140</f>
        <v>2476.02</v>
      </c>
      <c r="U140" s="86"/>
      <c r="V140" s="86"/>
      <c r="W140" s="86"/>
      <c r="X140" s="86"/>
      <c r="AG140" s="113"/>
      <c r="AI140" s="19"/>
      <c r="AJ140" s="98"/>
      <c r="AL140" s="100"/>
    </row>
    <row r="141" spans="1:39" ht="25.5" customHeight="1">
      <c r="A141" s="103" t="s">
        <v>42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"/>
      <c r="AL141" s="29" t="s">
        <v>90</v>
      </c>
      <c r="AM141" s="30" t="s">
        <v>91</v>
      </c>
    </row>
    <row r="142" spans="1:38" ht="12.75" customHeight="1">
      <c r="A142" s="108" t="s">
        <v>8</v>
      </c>
      <c r="B142" s="109"/>
      <c r="C142" s="130" t="s">
        <v>89</v>
      </c>
      <c r="D142" s="131"/>
      <c r="E142" s="131"/>
      <c r="F142" s="131"/>
      <c r="G142" s="132"/>
      <c r="H142" s="63" t="s">
        <v>9</v>
      </c>
      <c r="I142" s="101" t="s">
        <v>10</v>
      </c>
      <c r="J142" s="102"/>
      <c r="K142" s="86">
        <f>+K137</f>
        <v>367.57</v>
      </c>
      <c r="L142" s="86"/>
      <c r="M142" s="86"/>
      <c r="N142" s="86"/>
      <c r="O142" s="86">
        <f>+O105*2</f>
        <v>1.1</v>
      </c>
      <c r="P142" s="86"/>
      <c r="Q142" s="86"/>
      <c r="R142" s="86"/>
      <c r="S142" s="86"/>
      <c r="T142" s="86">
        <f>K142*O142</f>
        <v>404.33</v>
      </c>
      <c r="U142" s="86"/>
      <c r="V142" s="86"/>
      <c r="W142" s="86"/>
      <c r="X142" s="86"/>
      <c r="AG142" s="112">
        <f>T142+T143</f>
        <v>964.03</v>
      </c>
      <c r="AI142" s="19"/>
      <c r="AJ142" s="97">
        <v>844.99</v>
      </c>
      <c r="AL142" s="99">
        <f>AG142/AJ142</f>
        <v>1.141</v>
      </c>
    </row>
    <row r="143" spans="1:38" ht="12.75" customHeight="1">
      <c r="A143" s="110"/>
      <c r="B143" s="111"/>
      <c r="C143" s="133"/>
      <c r="D143" s="134"/>
      <c r="E143" s="134"/>
      <c r="F143" s="134"/>
      <c r="G143" s="135"/>
      <c r="H143" s="63" t="s">
        <v>11</v>
      </c>
      <c r="I143" s="101" t="s">
        <v>12</v>
      </c>
      <c r="J143" s="102"/>
      <c r="K143" s="86">
        <f>+K138</f>
        <v>7413.23</v>
      </c>
      <c r="L143" s="86"/>
      <c r="M143" s="86"/>
      <c r="N143" s="86"/>
      <c r="O143" s="85">
        <f>O142*O$23</f>
        <v>0.0755</v>
      </c>
      <c r="P143" s="85"/>
      <c r="Q143" s="85"/>
      <c r="R143" s="85"/>
      <c r="S143" s="85"/>
      <c r="T143" s="86">
        <f>K143*O143</f>
        <v>559.7</v>
      </c>
      <c r="U143" s="86"/>
      <c r="V143" s="86"/>
      <c r="W143" s="86"/>
      <c r="X143" s="86"/>
      <c r="AG143" s="113"/>
      <c r="AI143" s="19"/>
      <c r="AJ143" s="98"/>
      <c r="AL143" s="100"/>
    </row>
    <row r="144" spans="1:38" ht="12.75" customHeight="1">
      <c r="A144" s="108" t="s">
        <v>8</v>
      </c>
      <c r="B144" s="109"/>
      <c r="C144" s="130" t="s">
        <v>74</v>
      </c>
      <c r="D144" s="131"/>
      <c r="E144" s="131"/>
      <c r="F144" s="131"/>
      <c r="G144" s="132"/>
      <c r="H144" s="63" t="s">
        <v>9</v>
      </c>
      <c r="I144" s="101" t="s">
        <v>10</v>
      </c>
      <c r="J144" s="102"/>
      <c r="K144" s="86">
        <f>+K139</f>
        <v>367.57</v>
      </c>
      <c r="L144" s="86"/>
      <c r="M144" s="86"/>
      <c r="N144" s="86"/>
      <c r="O144" s="86">
        <f>+O142</f>
        <v>1.1</v>
      </c>
      <c r="P144" s="86"/>
      <c r="Q144" s="86"/>
      <c r="R144" s="86"/>
      <c r="S144" s="86"/>
      <c r="T144" s="86">
        <f>K144*O144</f>
        <v>404.33</v>
      </c>
      <c r="U144" s="86"/>
      <c r="V144" s="86"/>
      <c r="W144" s="86"/>
      <c r="X144" s="86"/>
      <c r="AG144" s="112">
        <f>T144+T145</f>
        <v>922.51</v>
      </c>
      <c r="AI144" s="19"/>
      <c r="AJ144" s="97">
        <v>844.99</v>
      </c>
      <c r="AL144" s="99">
        <f>AG144/AJ144</f>
        <v>1.092</v>
      </c>
    </row>
    <row r="145" spans="1:38" ht="12.75" customHeight="1">
      <c r="A145" s="110"/>
      <c r="B145" s="111"/>
      <c r="C145" s="133"/>
      <c r="D145" s="134"/>
      <c r="E145" s="134"/>
      <c r="F145" s="134"/>
      <c r="G145" s="135"/>
      <c r="H145" s="63" t="s">
        <v>11</v>
      </c>
      <c r="I145" s="101" t="s">
        <v>12</v>
      </c>
      <c r="J145" s="102"/>
      <c r="K145" s="86">
        <f>+K140</f>
        <v>7413.23</v>
      </c>
      <c r="L145" s="86"/>
      <c r="M145" s="86"/>
      <c r="N145" s="86"/>
      <c r="O145" s="85">
        <f>O144*O$25</f>
        <v>0.0699</v>
      </c>
      <c r="P145" s="85"/>
      <c r="Q145" s="85"/>
      <c r="R145" s="85"/>
      <c r="S145" s="85"/>
      <c r="T145" s="86">
        <f>K145*O145</f>
        <v>518.18</v>
      </c>
      <c r="U145" s="86"/>
      <c r="V145" s="86"/>
      <c r="W145" s="86"/>
      <c r="X145" s="86"/>
      <c r="AG145" s="113"/>
      <c r="AI145" s="19"/>
      <c r="AJ145" s="98"/>
      <c r="AL145" s="100"/>
    </row>
    <row r="146" spans="1:33" s="20" customFormat="1" ht="25.5" customHeight="1">
      <c r="A146" s="103" t="s">
        <v>43</v>
      </c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</row>
    <row r="147" spans="1:38" ht="12.75" customHeight="1">
      <c r="A147" s="108" t="s">
        <v>8</v>
      </c>
      <c r="B147" s="109"/>
      <c r="C147" s="130" t="s">
        <v>89</v>
      </c>
      <c r="D147" s="131"/>
      <c r="E147" s="131"/>
      <c r="F147" s="131"/>
      <c r="G147" s="132"/>
      <c r="H147" s="63" t="s">
        <v>9</v>
      </c>
      <c r="I147" s="101" t="s">
        <v>10</v>
      </c>
      <c r="J147" s="102"/>
      <c r="K147" s="86">
        <f>+K142</f>
        <v>367.57</v>
      </c>
      <c r="L147" s="86"/>
      <c r="M147" s="86"/>
      <c r="N147" s="86"/>
      <c r="O147" s="86">
        <f>+O113*2</f>
        <v>3.82</v>
      </c>
      <c r="P147" s="86"/>
      <c r="Q147" s="86"/>
      <c r="R147" s="86"/>
      <c r="S147" s="86"/>
      <c r="T147" s="86">
        <f>K147*O147</f>
        <v>1404.12</v>
      </c>
      <c r="U147" s="86"/>
      <c r="V147" s="86"/>
      <c r="W147" s="86"/>
      <c r="X147" s="86"/>
      <c r="AG147" s="112">
        <f>T147+T148</f>
        <v>3347.13</v>
      </c>
      <c r="AI147" s="19"/>
      <c r="AJ147" s="97">
        <v>844.99</v>
      </c>
      <c r="AL147" s="99">
        <f>AG147/AJ147</f>
        <v>3.961</v>
      </c>
    </row>
    <row r="148" spans="1:38" ht="12.75" customHeight="1">
      <c r="A148" s="110"/>
      <c r="B148" s="111"/>
      <c r="C148" s="133"/>
      <c r="D148" s="134"/>
      <c r="E148" s="134"/>
      <c r="F148" s="134"/>
      <c r="G148" s="135"/>
      <c r="H148" s="63" t="s">
        <v>11</v>
      </c>
      <c r="I148" s="101" t="s">
        <v>12</v>
      </c>
      <c r="J148" s="102"/>
      <c r="K148" s="86">
        <f>+K143</f>
        <v>7413.23</v>
      </c>
      <c r="L148" s="86"/>
      <c r="M148" s="86"/>
      <c r="N148" s="86"/>
      <c r="O148" s="85">
        <f>O147*O$23</f>
        <v>0.2621</v>
      </c>
      <c r="P148" s="85"/>
      <c r="Q148" s="85"/>
      <c r="R148" s="85"/>
      <c r="S148" s="85"/>
      <c r="T148" s="86">
        <f>K148*O148</f>
        <v>1943.01</v>
      </c>
      <c r="U148" s="86"/>
      <c r="V148" s="86"/>
      <c r="W148" s="86"/>
      <c r="X148" s="86"/>
      <c r="AG148" s="113"/>
      <c r="AI148" s="19"/>
      <c r="AJ148" s="98"/>
      <c r="AL148" s="100"/>
    </row>
    <row r="149" spans="1:38" ht="12.75" customHeight="1">
      <c r="A149" s="108" t="s">
        <v>8</v>
      </c>
      <c r="B149" s="109"/>
      <c r="C149" s="130" t="s">
        <v>74</v>
      </c>
      <c r="D149" s="131"/>
      <c r="E149" s="131"/>
      <c r="F149" s="131"/>
      <c r="G149" s="132"/>
      <c r="H149" s="63" t="s">
        <v>9</v>
      </c>
      <c r="I149" s="101" t="s">
        <v>10</v>
      </c>
      <c r="J149" s="102"/>
      <c r="K149" s="86">
        <f>+K144</f>
        <v>367.57</v>
      </c>
      <c r="L149" s="86"/>
      <c r="M149" s="86"/>
      <c r="N149" s="86"/>
      <c r="O149" s="86">
        <f>+O147</f>
        <v>3.82</v>
      </c>
      <c r="P149" s="86"/>
      <c r="Q149" s="86"/>
      <c r="R149" s="86"/>
      <c r="S149" s="86"/>
      <c r="T149" s="86">
        <f>K149*O149</f>
        <v>1404.12</v>
      </c>
      <c r="U149" s="86"/>
      <c r="V149" s="86"/>
      <c r="W149" s="86"/>
      <c r="X149" s="86"/>
      <c r="AG149" s="112">
        <f>T149+T150</f>
        <v>3202.57</v>
      </c>
      <c r="AI149" s="19"/>
      <c r="AJ149" s="97">
        <v>844.99</v>
      </c>
      <c r="AL149" s="99">
        <f>AG149/AJ149</f>
        <v>3.79</v>
      </c>
    </row>
    <row r="150" spans="1:38" ht="12.75" customHeight="1">
      <c r="A150" s="110"/>
      <c r="B150" s="111"/>
      <c r="C150" s="133"/>
      <c r="D150" s="134"/>
      <c r="E150" s="134"/>
      <c r="F150" s="134"/>
      <c r="G150" s="135"/>
      <c r="H150" s="63" t="s">
        <v>11</v>
      </c>
      <c r="I150" s="101" t="s">
        <v>12</v>
      </c>
      <c r="J150" s="102"/>
      <c r="K150" s="86">
        <f>+K145</f>
        <v>7413.23</v>
      </c>
      <c r="L150" s="86"/>
      <c r="M150" s="86"/>
      <c r="N150" s="86"/>
      <c r="O150" s="85">
        <f>O149*O$25</f>
        <v>0.2426</v>
      </c>
      <c r="P150" s="85"/>
      <c r="Q150" s="85"/>
      <c r="R150" s="85"/>
      <c r="S150" s="85"/>
      <c r="T150" s="86">
        <f>K150*O150</f>
        <v>1798.45</v>
      </c>
      <c r="U150" s="86"/>
      <c r="V150" s="86"/>
      <c r="W150" s="86"/>
      <c r="X150" s="86"/>
      <c r="AG150" s="113"/>
      <c r="AI150" s="19"/>
      <c r="AJ150" s="98"/>
      <c r="AL150" s="100"/>
    </row>
    <row r="151" spans="1:38" ht="12.75" customHeight="1">
      <c r="A151" s="21"/>
      <c r="B151" s="21"/>
      <c r="C151" s="65"/>
      <c r="D151" s="65"/>
      <c r="E151" s="65"/>
      <c r="F151" s="65"/>
      <c r="G151" s="65"/>
      <c r="I151" s="14"/>
      <c r="J151" s="14"/>
      <c r="K151" s="66"/>
      <c r="L151" s="66"/>
      <c r="M151" s="66"/>
      <c r="N151" s="66"/>
      <c r="O151" s="67"/>
      <c r="P151" s="67"/>
      <c r="Q151" s="67"/>
      <c r="R151" s="67"/>
      <c r="S151" s="67"/>
      <c r="T151" s="66"/>
      <c r="U151" s="66"/>
      <c r="V151" s="66"/>
      <c r="W151" s="66"/>
      <c r="X151" s="66"/>
      <c r="AG151" s="68"/>
      <c r="AJ151" s="69"/>
      <c r="AL151" s="70"/>
    </row>
    <row r="152" spans="1:35" s="6" customFormat="1" ht="15">
      <c r="A152" s="119" t="s">
        <v>92</v>
      </c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64"/>
      <c r="AG152" s="64"/>
      <c r="AH152"/>
      <c r="AI152" s="18"/>
    </row>
    <row r="153" spans="1:35" ht="15" customHeight="1">
      <c r="A153" s="106" t="s">
        <v>103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07"/>
      <c r="AG153" s="14"/>
      <c r="AI153" s="19"/>
    </row>
    <row r="154" spans="1:35" s="6" customFormat="1" ht="29.25" customHeight="1">
      <c r="A154" s="103" t="s">
        <v>105</v>
      </c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64"/>
      <c r="AG154" s="64"/>
      <c r="AH154"/>
      <c r="AI154" s="18"/>
    </row>
    <row r="155" spans="1:35" ht="51" customHeight="1">
      <c r="A155" s="104" t="s">
        <v>5</v>
      </c>
      <c r="B155" s="105"/>
      <c r="C155" s="93" t="s">
        <v>25</v>
      </c>
      <c r="D155" s="94"/>
      <c r="E155" s="94"/>
      <c r="F155" s="94"/>
      <c r="G155" s="94"/>
      <c r="H155" s="95"/>
      <c r="I155" s="212" t="s">
        <v>6</v>
      </c>
      <c r="J155" s="213"/>
      <c r="K155" s="212" t="s">
        <v>26</v>
      </c>
      <c r="L155" s="214"/>
      <c r="M155" s="214"/>
      <c r="N155" s="213"/>
      <c r="O155" s="212" t="s">
        <v>34</v>
      </c>
      <c r="P155" s="214"/>
      <c r="Q155" s="214"/>
      <c r="R155" s="214"/>
      <c r="S155" s="213"/>
      <c r="T155" s="212" t="s">
        <v>7</v>
      </c>
      <c r="U155" s="214"/>
      <c r="V155" s="214"/>
      <c r="W155" s="214"/>
      <c r="X155" s="213"/>
      <c r="AG155" s="14"/>
      <c r="AI155" s="19"/>
    </row>
    <row r="156" spans="1:38" ht="12.75" customHeight="1">
      <c r="A156" s="106">
        <v>1</v>
      </c>
      <c r="B156" s="107"/>
      <c r="C156" s="106">
        <v>2</v>
      </c>
      <c r="D156" s="114"/>
      <c r="E156" s="114"/>
      <c r="F156" s="114"/>
      <c r="G156" s="114"/>
      <c r="H156" s="107"/>
      <c r="I156" s="115">
        <v>3</v>
      </c>
      <c r="J156" s="117"/>
      <c r="K156" s="115">
        <v>4</v>
      </c>
      <c r="L156" s="116"/>
      <c r="M156" s="116"/>
      <c r="N156" s="117"/>
      <c r="O156" s="115">
        <v>5</v>
      </c>
      <c r="P156" s="116"/>
      <c r="Q156" s="116"/>
      <c r="R156" s="116"/>
      <c r="S156" s="117"/>
      <c r="T156" s="115" t="s">
        <v>70</v>
      </c>
      <c r="U156" s="116"/>
      <c r="V156" s="116"/>
      <c r="W156" s="116"/>
      <c r="X156" s="117"/>
      <c r="AG156" s="14" t="s">
        <v>29</v>
      </c>
      <c r="AI156" s="19"/>
      <c r="AJ156" s="14" t="s">
        <v>29</v>
      </c>
      <c r="AL156" s="14" t="s">
        <v>30</v>
      </c>
    </row>
    <row r="157" spans="1:38" ht="12.75" customHeight="1">
      <c r="A157" s="108" t="s">
        <v>8</v>
      </c>
      <c r="B157" s="109"/>
      <c r="C157" s="130" t="s">
        <v>89</v>
      </c>
      <c r="D157" s="215"/>
      <c r="E157" s="215"/>
      <c r="F157" s="215"/>
      <c r="G157" s="216"/>
      <c r="H157" s="63" t="s">
        <v>9</v>
      </c>
      <c r="I157" s="101" t="s">
        <v>10</v>
      </c>
      <c r="J157" s="102"/>
      <c r="K157" s="185">
        <f>+K124</f>
        <v>0</v>
      </c>
      <c r="L157" s="186"/>
      <c r="M157" s="186"/>
      <c r="N157" s="187"/>
      <c r="O157" s="86">
        <f>+O165</f>
        <v>9.72</v>
      </c>
      <c r="P157" s="86"/>
      <c r="Q157" s="86"/>
      <c r="R157" s="86"/>
      <c r="S157" s="86"/>
      <c r="T157" s="185">
        <f>K157*O157</f>
        <v>0</v>
      </c>
      <c r="U157" s="186"/>
      <c r="V157" s="186"/>
      <c r="W157" s="186"/>
      <c r="X157" s="187"/>
      <c r="AG157" s="112">
        <f>T157+T158</f>
        <v>4763</v>
      </c>
      <c r="AI157" s="19"/>
      <c r="AJ157" s="97">
        <v>844.99</v>
      </c>
      <c r="AL157" s="99">
        <f>AG157/AJ157</f>
        <v>5.637</v>
      </c>
    </row>
    <row r="158" spans="1:38" ht="12.75" customHeight="1">
      <c r="A158" s="110"/>
      <c r="B158" s="111"/>
      <c r="C158" s="217"/>
      <c r="D158" s="218"/>
      <c r="E158" s="218"/>
      <c r="F158" s="218"/>
      <c r="G158" s="219"/>
      <c r="H158" s="63" t="s">
        <v>11</v>
      </c>
      <c r="I158" s="101" t="s">
        <v>12</v>
      </c>
      <c r="J158" s="102"/>
      <c r="K158" s="185">
        <f>+K125</f>
        <v>7413.23</v>
      </c>
      <c r="L158" s="186"/>
      <c r="M158" s="186"/>
      <c r="N158" s="187"/>
      <c r="O158" s="220">
        <f>+O157*$O$18</f>
        <v>0.6425</v>
      </c>
      <c r="P158" s="221"/>
      <c r="Q158" s="221"/>
      <c r="R158" s="221"/>
      <c r="S158" s="222"/>
      <c r="T158" s="185">
        <f>K158*O158</f>
        <v>4763</v>
      </c>
      <c r="U158" s="186"/>
      <c r="V158" s="186"/>
      <c r="W158" s="186"/>
      <c r="X158" s="187"/>
      <c r="AG158" s="113"/>
      <c r="AI158" s="19"/>
      <c r="AJ158" s="98"/>
      <c r="AL158" s="100"/>
    </row>
    <row r="159" spans="1:38" ht="12.75" customHeight="1">
      <c r="A159" s="108" t="s">
        <v>8</v>
      </c>
      <c r="B159" s="109"/>
      <c r="C159" s="130" t="s">
        <v>74</v>
      </c>
      <c r="D159" s="215"/>
      <c r="E159" s="215"/>
      <c r="F159" s="215"/>
      <c r="G159" s="216"/>
      <c r="H159" s="63" t="s">
        <v>9</v>
      </c>
      <c r="I159" s="101" t="s">
        <v>10</v>
      </c>
      <c r="J159" s="102"/>
      <c r="K159" s="185">
        <f>+K126</f>
        <v>0</v>
      </c>
      <c r="L159" s="186"/>
      <c r="M159" s="186"/>
      <c r="N159" s="187"/>
      <c r="O159" s="185">
        <f>+O157</f>
        <v>9.72</v>
      </c>
      <c r="P159" s="186"/>
      <c r="Q159" s="186"/>
      <c r="R159" s="186"/>
      <c r="S159" s="187"/>
      <c r="T159" s="185">
        <f>K159*O159</f>
        <v>0</v>
      </c>
      <c r="U159" s="186"/>
      <c r="V159" s="186"/>
      <c r="W159" s="186"/>
      <c r="X159" s="187"/>
      <c r="AG159" s="112">
        <f>T159+T160</f>
        <v>4395.3</v>
      </c>
      <c r="AI159" s="19"/>
      <c r="AJ159" s="97">
        <v>844.99</v>
      </c>
      <c r="AL159" s="99">
        <f>AG159/AJ159</f>
        <v>5.202</v>
      </c>
    </row>
    <row r="160" spans="1:38" ht="12.75" customHeight="1">
      <c r="A160" s="110"/>
      <c r="B160" s="111"/>
      <c r="C160" s="217"/>
      <c r="D160" s="218"/>
      <c r="E160" s="218"/>
      <c r="F160" s="218"/>
      <c r="G160" s="219"/>
      <c r="H160" s="63" t="s">
        <v>11</v>
      </c>
      <c r="I160" s="101" t="s">
        <v>12</v>
      </c>
      <c r="J160" s="102"/>
      <c r="K160" s="185">
        <f>+K127</f>
        <v>7413.23</v>
      </c>
      <c r="L160" s="186"/>
      <c r="M160" s="186"/>
      <c r="N160" s="187"/>
      <c r="O160" s="220">
        <f>+O159*$O$20</f>
        <v>0.5929</v>
      </c>
      <c r="P160" s="221"/>
      <c r="Q160" s="221"/>
      <c r="R160" s="221"/>
      <c r="S160" s="222"/>
      <c r="T160" s="185">
        <f>K160*O160</f>
        <v>4395.3</v>
      </c>
      <c r="U160" s="186"/>
      <c r="V160" s="186"/>
      <c r="W160" s="186"/>
      <c r="X160" s="187"/>
      <c r="AG160" s="113"/>
      <c r="AI160" s="19"/>
      <c r="AJ160" s="98"/>
      <c r="AL160" s="100"/>
    </row>
    <row r="161" spans="1:34" s="6" customFormat="1" ht="15">
      <c r="A161" s="106" t="s">
        <v>104</v>
      </c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07"/>
      <c r="Y161" s="83"/>
      <c r="Z161" s="83"/>
      <c r="AA161" s="83"/>
      <c r="AB161" s="83"/>
      <c r="AC161" s="83"/>
      <c r="AD161" s="83"/>
      <c r="AE161" s="83"/>
      <c r="AF161" s="64"/>
      <c r="AG161" s="64"/>
      <c r="AH161"/>
    </row>
    <row r="162" spans="1:33" s="20" customFormat="1" ht="36.75" customHeight="1">
      <c r="A162" s="103" t="s">
        <v>35</v>
      </c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25"/>
      <c r="AG162" s="25"/>
    </row>
    <row r="163" spans="1:35" ht="51" customHeight="1">
      <c r="A163" s="104" t="s">
        <v>5</v>
      </c>
      <c r="B163" s="105"/>
      <c r="C163" s="93" t="s">
        <v>25</v>
      </c>
      <c r="D163" s="94"/>
      <c r="E163" s="94"/>
      <c r="F163" s="94"/>
      <c r="G163" s="94"/>
      <c r="H163" s="95"/>
      <c r="I163" s="96" t="s">
        <v>6</v>
      </c>
      <c r="J163" s="96"/>
      <c r="K163" s="96" t="s">
        <v>26</v>
      </c>
      <c r="L163" s="96"/>
      <c r="M163" s="96"/>
      <c r="N163" s="96"/>
      <c r="O163" s="96" t="str">
        <f>+O130</f>
        <v>Объем теплоносителя, Гкал на нагрев, (м3, Гкал)</v>
      </c>
      <c r="P163" s="96"/>
      <c r="Q163" s="96"/>
      <c r="R163" s="96"/>
      <c r="S163" s="96"/>
      <c r="T163" s="96" t="s">
        <v>7</v>
      </c>
      <c r="U163" s="96"/>
      <c r="V163" s="96"/>
      <c r="W163" s="96"/>
      <c r="X163" s="96"/>
      <c r="AG163" s="14"/>
      <c r="AI163" s="19"/>
    </row>
    <row r="164" spans="1:38" ht="12.75" customHeight="1">
      <c r="A164" s="106">
        <v>1</v>
      </c>
      <c r="B164" s="107"/>
      <c r="C164" s="106">
        <v>2</v>
      </c>
      <c r="D164" s="114"/>
      <c r="E164" s="114"/>
      <c r="F164" s="114"/>
      <c r="G164" s="114"/>
      <c r="H164" s="107"/>
      <c r="I164" s="84">
        <v>3</v>
      </c>
      <c r="J164" s="84"/>
      <c r="K164" s="84">
        <v>4</v>
      </c>
      <c r="L164" s="84"/>
      <c r="M164" s="84"/>
      <c r="N164" s="84"/>
      <c r="O164" s="84">
        <v>5</v>
      </c>
      <c r="P164" s="84"/>
      <c r="Q164" s="84"/>
      <c r="R164" s="84"/>
      <c r="S164" s="84"/>
      <c r="T164" s="115" t="s">
        <v>70</v>
      </c>
      <c r="U164" s="116"/>
      <c r="V164" s="116"/>
      <c r="W164" s="116"/>
      <c r="X164" s="117"/>
      <c r="AG164" s="14"/>
      <c r="AI164" s="19"/>
      <c r="AJ164" s="14"/>
      <c r="AL164" s="14"/>
    </row>
    <row r="165" spans="1:38" ht="12.75" customHeight="1">
      <c r="A165" s="108" t="s">
        <v>8</v>
      </c>
      <c r="B165" s="109"/>
      <c r="C165" s="130" t="s">
        <v>89</v>
      </c>
      <c r="D165" s="131"/>
      <c r="E165" s="131"/>
      <c r="F165" s="131"/>
      <c r="G165" s="132"/>
      <c r="H165" s="63" t="s">
        <v>9</v>
      </c>
      <c r="I165" s="101" t="s">
        <v>10</v>
      </c>
      <c r="J165" s="102"/>
      <c r="K165" s="86">
        <f>K142</f>
        <v>367.57</v>
      </c>
      <c r="L165" s="86"/>
      <c r="M165" s="86"/>
      <c r="N165" s="86"/>
      <c r="O165" s="86">
        <f>+O49*3</f>
        <v>9.72</v>
      </c>
      <c r="P165" s="86"/>
      <c r="Q165" s="86"/>
      <c r="R165" s="86"/>
      <c r="S165" s="86"/>
      <c r="T165" s="86">
        <f>K165*O165</f>
        <v>3572.78</v>
      </c>
      <c r="U165" s="86"/>
      <c r="V165" s="86"/>
      <c r="W165" s="86"/>
      <c r="X165" s="86"/>
      <c r="AG165" s="112">
        <f>T165+T166</f>
        <v>8515.92</v>
      </c>
      <c r="AI165" s="19"/>
      <c r="AJ165" s="97">
        <v>844.99</v>
      </c>
      <c r="AL165" s="99">
        <f>AG165/AJ165</f>
        <v>10.078</v>
      </c>
    </row>
    <row r="166" spans="1:38" ht="12.75" customHeight="1">
      <c r="A166" s="110"/>
      <c r="B166" s="111"/>
      <c r="C166" s="133"/>
      <c r="D166" s="134"/>
      <c r="E166" s="134"/>
      <c r="F166" s="134"/>
      <c r="G166" s="135"/>
      <c r="H166" s="63" t="s">
        <v>11</v>
      </c>
      <c r="I166" s="101" t="s">
        <v>12</v>
      </c>
      <c r="J166" s="102"/>
      <c r="K166" s="86">
        <f>K143</f>
        <v>7413.23</v>
      </c>
      <c r="L166" s="86"/>
      <c r="M166" s="86"/>
      <c r="N166" s="86"/>
      <c r="O166" s="85">
        <f>O165*O$23</f>
        <v>0.6668</v>
      </c>
      <c r="P166" s="85"/>
      <c r="Q166" s="85"/>
      <c r="R166" s="85"/>
      <c r="S166" s="85"/>
      <c r="T166" s="86">
        <f>K166*O166</f>
        <v>4943.14</v>
      </c>
      <c r="U166" s="86"/>
      <c r="V166" s="86"/>
      <c r="W166" s="86"/>
      <c r="X166" s="86"/>
      <c r="AG166" s="113"/>
      <c r="AI166" s="19"/>
      <c r="AJ166" s="98"/>
      <c r="AL166" s="100"/>
    </row>
    <row r="167" spans="1:38" ht="12.75" customHeight="1">
      <c r="A167" s="108" t="s">
        <v>8</v>
      </c>
      <c r="B167" s="109"/>
      <c r="C167" s="130" t="s">
        <v>74</v>
      </c>
      <c r="D167" s="131"/>
      <c r="E167" s="131"/>
      <c r="F167" s="131"/>
      <c r="G167" s="132"/>
      <c r="H167" s="63" t="s">
        <v>9</v>
      </c>
      <c r="I167" s="101" t="s">
        <v>10</v>
      </c>
      <c r="J167" s="102"/>
      <c r="K167" s="86">
        <f>K144</f>
        <v>367.57</v>
      </c>
      <c r="L167" s="86"/>
      <c r="M167" s="86"/>
      <c r="N167" s="86"/>
      <c r="O167" s="86">
        <f>+O165</f>
        <v>9.72</v>
      </c>
      <c r="P167" s="86"/>
      <c r="Q167" s="86"/>
      <c r="R167" s="86"/>
      <c r="S167" s="86"/>
      <c r="T167" s="86">
        <f>K167*O167</f>
        <v>3572.78</v>
      </c>
      <c r="U167" s="86"/>
      <c r="V167" s="86"/>
      <c r="W167" s="86"/>
      <c r="X167" s="86"/>
      <c r="AG167" s="112">
        <f>T167+T168</f>
        <v>8148.23</v>
      </c>
      <c r="AI167" s="19"/>
      <c r="AJ167" s="97">
        <v>844.99</v>
      </c>
      <c r="AL167" s="99">
        <f>AG167/AJ167</f>
        <v>9.643</v>
      </c>
    </row>
    <row r="168" spans="1:38" ht="12.75" customHeight="1">
      <c r="A168" s="110"/>
      <c r="B168" s="111"/>
      <c r="C168" s="133"/>
      <c r="D168" s="134"/>
      <c r="E168" s="134"/>
      <c r="F168" s="134"/>
      <c r="G168" s="135"/>
      <c r="H168" s="63" t="s">
        <v>11</v>
      </c>
      <c r="I168" s="101" t="s">
        <v>12</v>
      </c>
      <c r="J168" s="102"/>
      <c r="K168" s="86">
        <f>K145</f>
        <v>7413.23</v>
      </c>
      <c r="L168" s="86"/>
      <c r="M168" s="86"/>
      <c r="N168" s="86"/>
      <c r="O168" s="85">
        <f>O167*O$25</f>
        <v>0.6172</v>
      </c>
      <c r="P168" s="85"/>
      <c r="Q168" s="85"/>
      <c r="R168" s="85"/>
      <c r="S168" s="85"/>
      <c r="T168" s="86">
        <f>K168*O168</f>
        <v>4575.45</v>
      </c>
      <c r="U168" s="86"/>
      <c r="V168" s="86"/>
      <c r="W168" s="86"/>
      <c r="X168" s="86"/>
      <c r="AG168" s="113"/>
      <c r="AI168" s="19"/>
      <c r="AJ168" s="98"/>
      <c r="AL168" s="100"/>
    </row>
    <row r="169" spans="1:33" s="20" customFormat="1" ht="30" customHeight="1">
      <c r="A169" s="103" t="s">
        <v>37</v>
      </c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</row>
    <row r="170" spans="1:38" ht="12.75" customHeight="1">
      <c r="A170" s="108" t="s">
        <v>8</v>
      </c>
      <c r="B170" s="109"/>
      <c r="C170" s="130" t="s">
        <v>89</v>
      </c>
      <c r="D170" s="131"/>
      <c r="E170" s="131"/>
      <c r="F170" s="131"/>
      <c r="G170" s="132"/>
      <c r="H170" s="63" t="s">
        <v>9</v>
      </c>
      <c r="I170" s="101" t="s">
        <v>10</v>
      </c>
      <c r="J170" s="102"/>
      <c r="K170" s="86">
        <f>+K165</f>
        <v>367.57</v>
      </c>
      <c r="L170" s="86"/>
      <c r="M170" s="86"/>
      <c r="N170" s="86"/>
      <c r="O170" s="86">
        <f>+O65*3</f>
        <v>7.89</v>
      </c>
      <c r="P170" s="86"/>
      <c r="Q170" s="86"/>
      <c r="R170" s="86"/>
      <c r="S170" s="86"/>
      <c r="T170" s="86">
        <f>K170*O170</f>
        <v>2900.13</v>
      </c>
      <c r="U170" s="86"/>
      <c r="V170" s="86"/>
      <c r="W170" s="86"/>
      <c r="X170" s="86"/>
      <c r="AG170" s="112">
        <f>T170+T171</f>
        <v>6912.91</v>
      </c>
      <c r="AI170" s="19"/>
      <c r="AJ170" s="97">
        <v>844.99</v>
      </c>
      <c r="AL170" s="99">
        <f>AG170/AJ170</f>
        <v>8.181</v>
      </c>
    </row>
    <row r="171" spans="1:38" ht="12.75" customHeight="1">
      <c r="A171" s="110"/>
      <c r="B171" s="111"/>
      <c r="C171" s="133"/>
      <c r="D171" s="134"/>
      <c r="E171" s="134"/>
      <c r="F171" s="134"/>
      <c r="G171" s="135"/>
      <c r="H171" s="63" t="s">
        <v>11</v>
      </c>
      <c r="I171" s="101" t="s">
        <v>12</v>
      </c>
      <c r="J171" s="102"/>
      <c r="K171" s="86">
        <f>+K166</f>
        <v>7413.23</v>
      </c>
      <c r="L171" s="86"/>
      <c r="M171" s="86"/>
      <c r="N171" s="86"/>
      <c r="O171" s="85">
        <f>O170*O$23</f>
        <v>0.5413</v>
      </c>
      <c r="P171" s="85"/>
      <c r="Q171" s="85"/>
      <c r="R171" s="85"/>
      <c r="S171" s="85"/>
      <c r="T171" s="86">
        <f>K171*O171</f>
        <v>4012.78</v>
      </c>
      <c r="U171" s="86"/>
      <c r="V171" s="86"/>
      <c r="W171" s="86"/>
      <c r="X171" s="86"/>
      <c r="AG171" s="113"/>
      <c r="AI171" s="19"/>
      <c r="AJ171" s="98"/>
      <c r="AL171" s="100"/>
    </row>
    <row r="172" spans="1:38" ht="12.75" customHeight="1">
      <c r="A172" s="108" t="s">
        <v>8</v>
      </c>
      <c r="B172" s="109"/>
      <c r="C172" s="130" t="s">
        <v>74</v>
      </c>
      <c r="D172" s="131"/>
      <c r="E172" s="131"/>
      <c r="F172" s="131"/>
      <c r="G172" s="132"/>
      <c r="H172" s="63" t="s">
        <v>9</v>
      </c>
      <c r="I172" s="101" t="s">
        <v>10</v>
      </c>
      <c r="J172" s="102"/>
      <c r="K172" s="86">
        <f>+K167</f>
        <v>367.57</v>
      </c>
      <c r="L172" s="86"/>
      <c r="M172" s="86"/>
      <c r="N172" s="86"/>
      <c r="O172" s="86">
        <f>+O170</f>
        <v>7.89</v>
      </c>
      <c r="P172" s="86"/>
      <c r="Q172" s="86"/>
      <c r="R172" s="86"/>
      <c r="S172" s="86"/>
      <c r="T172" s="86">
        <f>K172*O172</f>
        <v>2900.13</v>
      </c>
      <c r="U172" s="86"/>
      <c r="V172" s="86"/>
      <c r="W172" s="86"/>
      <c r="X172" s="86"/>
      <c r="AG172" s="112">
        <f>T172+T173</f>
        <v>6614.16</v>
      </c>
      <c r="AI172" s="19"/>
      <c r="AJ172" s="97">
        <v>844.99</v>
      </c>
      <c r="AL172" s="99">
        <f>AG172/AJ172</f>
        <v>7.828</v>
      </c>
    </row>
    <row r="173" spans="1:38" ht="12.75" customHeight="1">
      <c r="A173" s="110"/>
      <c r="B173" s="111"/>
      <c r="C173" s="133"/>
      <c r="D173" s="134"/>
      <c r="E173" s="134"/>
      <c r="F173" s="134"/>
      <c r="G173" s="135"/>
      <c r="H173" s="63" t="s">
        <v>11</v>
      </c>
      <c r="I173" s="101" t="s">
        <v>12</v>
      </c>
      <c r="J173" s="102"/>
      <c r="K173" s="86">
        <f>+K168</f>
        <v>7413.23</v>
      </c>
      <c r="L173" s="86"/>
      <c r="M173" s="86"/>
      <c r="N173" s="86"/>
      <c r="O173" s="85">
        <f>O172*O$25</f>
        <v>0.501</v>
      </c>
      <c r="P173" s="85"/>
      <c r="Q173" s="85"/>
      <c r="R173" s="85"/>
      <c r="S173" s="85"/>
      <c r="T173" s="86">
        <f>K173*O173</f>
        <v>3714.03</v>
      </c>
      <c r="U173" s="86"/>
      <c r="V173" s="86"/>
      <c r="W173" s="86"/>
      <c r="X173" s="86"/>
      <c r="AG173" s="113"/>
      <c r="AI173" s="19"/>
      <c r="AJ173" s="98"/>
      <c r="AL173" s="100"/>
    </row>
    <row r="174" spans="1:39" ht="25.5" customHeight="1">
      <c r="A174" s="103" t="s">
        <v>42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"/>
      <c r="AL174" s="29" t="s">
        <v>90</v>
      </c>
      <c r="AM174" s="30" t="s">
        <v>91</v>
      </c>
    </row>
    <row r="175" spans="1:38" ht="12.75" customHeight="1">
      <c r="A175" s="108" t="s">
        <v>8</v>
      </c>
      <c r="B175" s="109"/>
      <c r="C175" s="130" t="s">
        <v>89</v>
      </c>
      <c r="D175" s="131"/>
      <c r="E175" s="131"/>
      <c r="F175" s="131"/>
      <c r="G175" s="132"/>
      <c r="H175" s="63" t="s">
        <v>9</v>
      </c>
      <c r="I175" s="101" t="s">
        <v>10</v>
      </c>
      <c r="J175" s="102"/>
      <c r="K175" s="86">
        <f>+K170</f>
        <v>367.57</v>
      </c>
      <c r="L175" s="86"/>
      <c r="M175" s="86"/>
      <c r="N175" s="86"/>
      <c r="O175" s="86">
        <f>+O105*3</f>
        <v>1.65</v>
      </c>
      <c r="P175" s="86"/>
      <c r="Q175" s="86"/>
      <c r="R175" s="86"/>
      <c r="S175" s="86"/>
      <c r="T175" s="86">
        <f>K175*O175</f>
        <v>606.49</v>
      </c>
      <c r="U175" s="86"/>
      <c r="V175" s="86"/>
      <c r="W175" s="86"/>
      <c r="X175" s="86"/>
      <c r="AG175" s="112">
        <f>T175+T176</f>
        <v>1445.67</v>
      </c>
      <c r="AI175" s="19"/>
      <c r="AJ175" s="97">
        <v>844.99</v>
      </c>
      <c r="AL175" s="99">
        <f>AG175/AJ175</f>
        <v>1.711</v>
      </c>
    </row>
    <row r="176" spans="1:38" ht="12.75" customHeight="1">
      <c r="A176" s="110"/>
      <c r="B176" s="111"/>
      <c r="C176" s="133"/>
      <c r="D176" s="134"/>
      <c r="E176" s="134"/>
      <c r="F176" s="134"/>
      <c r="G176" s="135"/>
      <c r="H176" s="63" t="s">
        <v>11</v>
      </c>
      <c r="I176" s="101" t="s">
        <v>12</v>
      </c>
      <c r="J176" s="102"/>
      <c r="K176" s="86">
        <f>+K171</f>
        <v>7413.23</v>
      </c>
      <c r="L176" s="86"/>
      <c r="M176" s="86"/>
      <c r="N176" s="86"/>
      <c r="O176" s="85">
        <f>O175*O$23</f>
        <v>0.1132</v>
      </c>
      <c r="P176" s="85"/>
      <c r="Q176" s="85"/>
      <c r="R176" s="85"/>
      <c r="S176" s="85"/>
      <c r="T176" s="86">
        <f>K176*O176</f>
        <v>839.18</v>
      </c>
      <c r="U176" s="86"/>
      <c r="V176" s="86"/>
      <c r="W176" s="86"/>
      <c r="X176" s="86"/>
      <c r="AG176" s="113"/>
      <c r="AI176" s="19"/>
      <c r="AJ176" s="98"/>
      <c r="AL176" s="100"/>
    </row>
    <row r="177" spans="1:38" ht="12.75" customHeight="1">
      <c r="A177" s="108" t="s">
        <v>8</v>
      </c>
      <c r="B177" s="109"/>
      <c r="C177" s="130" t="s">
        <v>74</v>
      </c>
      <c r="D177" s="131"/>
      <c r="E177" s="131"/>
      <c r="F177" s="131"/>
      <c r="G177" s="132"/>
      <c r="H177" s="63" t="s">
        <v>9</v>
      </c>
      <c r="I177" s="101" t="s">
        <v>10</v>
      </c>
      <c r="J177" s="102"/>
      <c r="K177" s="86">
        <f>+K172</f>
        <v>367.57</v>
      </c>
      <c r="L177" s="86"/>
      <c r="M177" s="86"/>
      <c r="N177" s="86"/>
      <c r="O177" s="86">
        <f>+O175</f>
        <v>1.65</v>
      </c>
      <c r="P177" s="86"/>
      <c r="Q177" s="86"/>
      <c r="R177" s="86"/>
      <c r="S177" s="86"/>
      <c r="T177" s="86">
        <f>K177*O177</f>
        <v>606.49</v>
      </c>
      <c r="U177" s="86"/>
      <c r="V177" s="86"/>
      <c r="W177" s="86"/>
      <c r="X177" s="86"/>
      <c r="AG177" s="112">
        <f>T177+T178</f>
        <v>1383.4</v>
      </c>
      <c r="AI177" s="19"/>
      <c r="AJ177" s="97">
        <v>844.99</v>
      </c>
      <c r="AL177" s="99">
        <f>AG177/AJ177</f>
        <v>1.637</v>
      </c>
    </row>
    <row r="178" spans="1:38" ht="12.75" customHeight="1">
      <c r="A178" s="110"/>
      <c r="B178" s="111"/>
      <c r="C178" s="133"/>
      <c r="D178" s="134"/>
      <c r="E178" s="134"/>
      <c r="F178" s="134"/>
      <c r="G178" s="135"/>
      <c r="H178" s="63" t="s">
        <v>11</v>
      </c>
      <c r="I178" s="101" t="s">
        <v>12</v>
      </c>
      <c r="J178" s="102"/>
      <c r="K178" s="86">
        <f>+K173</f>
        <v>7413.23</v>
      </c>
      <c r="L178" s="86"/>
      <c r="M178" s="86"/>
      <c r="N178" s="86"/>
      <c r="O178" s="85">
        <f>O177*O$25</f>
        <v>0.1048</v>
      </c>
      <c r="P178" s="85"/>
      <c r="Q178" s="85"/>
      <c r="R178" s="85"/>
      <c r="S178" s="85"/>
      <c r="T178" s="86">
        <f>K178*O178</f>
        <v>776.91</v>
      </c>
      <c r="U178" s="86"/>
      <c r="V178" s="86"/>
      <c r="W178" s="86"/>
      <c r="X178" s="86"/>
      <c r="AG178" s="113"/>
      <c r="AI178" s="19"/>
      <c r="AJ178" s="98"/>
      <c r="AL178" s="100"/>
    </row>
    <row r="179" spans="1:33" s="20" customFormat="1" ht="25.5" customHeight="1">
      <c r="A179" s="103" t="s">
        <v>43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</row>
    <row r="180" spans="1:38" ht="12.75" customHeight="1">
      <c r="A180" s="108" t="s">
        <v>8</v>
      </c>
      <c r="B180" s="109"/>
      <c r="C180" s="130" t="s">
        <v>89</v>
      </c>
      <c r="D180" s="131"/>
      <c r="E180" s="131"/>
      <c r="F180" s="131"/>
      <c r="G180" s="132"/>
      <c r="H180" s="63" t="s">
        <v>9</v>
      </c>
      <c r="I180" s="101" t="s">
        <v>10</v>
      </c>
      <c r="J180" s="102"/>
      <c r="K180" s="86">
        <f>+K175</f>
        <v>367.57</v>
      </c>
      <c r="L180" s="86"/>
      <c r="M180" s="86"/>
      <c r="N180" s="86"/>
      <c r="O180" s="86">
        <f>+O113*3</f>
        <v>5.73</v>
      </c>
      <c r="P180" s="86"/>
      <c r="Q180" s="86"/>
      <c r="R180" s="86"/>
      <c r="S180" s="86"/>
      <c r="T180" s="86">
        <f>K180*O180</f>
        <v>2106.18</v>
      </c>
      <c r="U180" s="86"/>
      <c r="V180" s="86"/>
      <c r="W180" s="86"/>
      <c r="X180" s="86"/>
      <c r="AG180" s="112">
        <f>T180+T181</f>
        <v>5020.32</v>
      </c>
      <c r="AI180" s="19"/>
      <c r="AJ180" s="97">
        <v>844.99</v>
      </c>
      <c r="AL180" s="99">
        <f>AG180/AJ180</f>
        <v>5.941</v>
      </c>
    </row>
    <row r="181" spans="1:38" ht="12.75" customHeight="1">
      <c r="A181" s="110"/>
      <c r="B181" s="111"/>
      <c r="C181" s="133"/>
      <c r="D181" s="134"/>
      <c r="E181" s="134"/>
      <c r="F181" s="134"/>
      <c r="G181" s="135"/>
      <c r="H181" s="63" t="s">
        <v>11</v>
      </c>
      <c r="I181" s="101" t="s">
        <v>12</v>
      </c>
      <c r="J181" s="102"/>
      <c r="K181" s="86">
        <f>+K176</f>
        <v>7413.23</v>
      </c>
      <c r="L181" s="86"/>
      <c r="M181" s="86"/>
      <c r="N181" s="86"/>
      <c r="O181" s="85">
        <f>O180*O$23</f>
        <v>0.3931</v>
      </c>
      <c r="P181" s="85"/>
      <c r="Q181" s="85"/>
      <c r="R181" s="85"/>
      <c r="S181" s="85"/>
      <c r="T181" s="86">
        <f>K181*O181</f>
        <v>2914.14</v>
      </c>
      <c r="U181" s="86"/>
      <c r="V181" s="86"/>
      <c r="W181" s="86"/>
      <c r="X181" s="86"/>
      <c r="AG181" s="113"/>
      <c r="AI181" s="19"/>
      <c r="AJ181" s="98"/>
      <c r="AL181" s="100"/>
    </row>
    <row r="182" spans="1:38" ht="12.75" customHeight="1">
      <c r="A182" s="108" t="s">
        <v>8</v>
      </c>
      <c r="B182" s="109"/>
      <c r="C182" s="130" t="s">
        <v>74</v>
      </c>
      <c r="D182" s="131"/>
      <c r="E182" s="131"/>
      <c r="F182" s="131"/>
      <c r="G182" s="132"/>
      <c r="H182" s="63" t="s">
        <v>9</v>
      </c>
      <c r="I182" s="101" t="s">
        <v>10</v>
      </c>
      <c r="J182" s="102"/>
      <c r="K182" s="86">
        <f>+K177</f>
        <v>367.57</v>
      </c>
      <c r="L182" s="86"/>
      <c r="M182" s="86"/>
      <c r="N182" s="86"/>
      <c r="O182" s="86">
        <f>+O180</f>
        <v>5.73</v>
      </c>
      <c r="P182" s="86"/>
      <c r="Q182" s="86"/>
      <c r="R182" s="86"/>
      <c r="S182" s="86"/>
      <c r="T182" s="86">
        <f>K182*O182</f>
        <v>2106.18</v>
      </c>
      <c r="U182" s="86"/>
      <c r="V182" s="86"/>
      <c r="W182" s="86"/>
      <c r="X182" s="86"/>
      <c r="AG182" s="112">
        <f>T182+T183</f>
        <v>4803.85</v>
      </c>
      <c r="AI182" s="19"/>
      <c r="AJ182" s="97">
        <v>844.99</v>
      </c>
      <c r="AL182" s="99">
        <f>AG182/AJ182</f>
        <v>5.685</v>
      </c>
    </row>
    <row r="183" spans="1:38" ht="12.75" customHeight="1">
      <c r="A183" s="110"/>
      <c r="B183" s="111"/>
      <c r="C183" s="133"/>
      <c r="D183" s="134"/>
      <c r="E183" s="134"/>
      <c r="F183" s="134"/>
      <c r="G183" s="135"/>
      <c r="H183" s="63" t="s">
        <v>11</v>
      </c>
      <c r="I183" s="101" t="s">
        <v>12</v>
      </c>
      <c r="J183" s="102"/>
      <c r="K183" s="86">
        <f>+K178</f>
        <v>7413.23</v>
      </c>
      <c r="L183" s="86"/>
      <c r="M183" s="86"/>
      <c r="N183" s="86"/>
      <c r="O183" s="85">
        <f>O182*O$25</f>
        <v>0.3639</v>
      </c>
      <c r="P183" s="85"/>
      <c r="Q183" s="85"/>
      <c r="R183" s="85"/>
      <c r="S183" s="85"/>
      <c r="T183" s="86">
        <f>K183*O183</f>
        <v>2697.67</v>
      </c>
      <c r="U183" s="86"/>
      <c r="V183" s="86"/>
      <c r="W183" s="86"/>
      <c r="X183" s="86"/>
      <c r="AG183" s="113"/>
      <c r="AI183" s="19"/>
      <c r="AJ183" s="98"/>
      <c r="AL183" s="100"/>
    </row>
    <row r="184" spans="1:38" ht="12.75" customHeight="1">
      <c r="A184" s="21"/>
      <c r="B184" s="21"/>
      <c r="C184" s="65"/>
      <c r="D184" s="65"/>
      <c r="E184" s="65"/>
      <c r="F184" s="65"/>
      <c r="G184" s="65"/>
      <c r="I184" s="14"/>
      <c r="J184" s="14"/>
      <c r="K184" s="66"/>
      <c r="L184" s="66"/>
      <c r="M184" s="66"/>
      <c r="N184" s="66"/>
      <c r="O184" s="67"/>
      <c r="P184" s="67"/>
      <c r="Q184" s="67"/>
      <c r="R184" s="67"/>
      <c r="S184" s="67"/>
      <c r="T184" s="66"/>
      <c r="U184" s="66"/>
      <c r="V184" s="66"/>
      <c r="W184" s="66"/>
      <c r="X184" s="66"/>
      <c r="AG184" s="68"/>
      <c r="AI184" s="19"/>
      <c r="AJ184" s="69"/>
      <c r="AL184" s="71"/>
    </row>
    <row r="185" spans="1:35" s="5" customFormat="1" ht="18">
      <c r="A185" s="127" t="s">
        <v>13</v>
      </c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4"/>
      <c r="AG185" s="35"/>
      <c r="AH185"/>
      <c r="AI185" s="36"/>
    </row>
    <row r="186" spans="33:35" ht="6.75" customHeight="1">
      <c r="AG186" s="14"/>
      <c r="AI186" s="19"/>
    </row>
    <row r="187" spans="1:35" ht="64.5" customHeight="1">
      <c r="A187" s="143" t="s">
        <v>5</v>
      </c>
      <c r="B187" s="144"/>
      <c r="C187" s="144"/>
      <c r="D187" s="144"/>
      <c r="E187" s="144"/>
      <c r="F187" s="144"/>
      <c r="G187" s="144"/>
      <c r="H187" s="145"/>
      <c r="I187" s="142" t="s">
        <v>94</v>
      </c>
      <c r="J187" s="142"/>
      <c r="K187" s="142"/>
      <c r="L187" s="142"/>
      <c r="M187" s="142"/>
      <c r="N187" s="142"/>
      <c r="O187" s="149" t="s">
        <v>46</v>
      </c>
      <c r="P187" s="150"/>
      <c r="Q187" s="150"/>
      <c r="R187" s="150"/>
      <c r="S187" s="151"/>
      <c r="T187" s="142" t="s">
        <v>15</v>
      </c>
      <c r="U187" s="142"/>
      <c r="V187" s="142"/>
      <c r="W187" s="142"/>
      <c r="X187" s="142"/>
      <c r="Y187" s="142"/>
      <c r="Z187" s="142" t="s">
        <v>16</v>
      </c>
      <c r="AA187" s="142"/>
      <c r="AB187" s="142"/>
      <c r="AC187" s="142"/>
      <c r="AD187" s="142"/>
      <c r="AE187" s="142"/>
      <c r="AF187" s="72"/>
      <c r="AG187" s="14"/>
      <c r="AI187" s="19"/>
    </row>
    <row r="188" spans="1:35" ht="12.75" customHeight="1">
      <c r="A188" s="146"/>
      <c r="B188" s="147"/>
      <c r="C188" s="147"/>
      <c r="D188" s="147"/>
      <c r="E188" s="147"/>
      <c r="F188" s="147"/>
      <c r="G188" s="147"/>
      <c r="H188" s="148"/>
      <c r="I188" s="142" t="s">
        <v>17</v>
      </c>
      <c r="J188" s="142"/>
      <c r="K188" s="142"/>
      <c r="L188" s="142"/>
      <c r="M188" s="142"/>
      <c r="N188" s="142"/>
      <c r="O188" s="149" t="s">
        <v>18</v>
      </c>
      <c r="P188" s="150"/>
      <c r="Q188" s="150"/>
      <c r="R188" s="150"/>
      <c r="S188" s="151"/>
      <c r="T188" s="142" t="s">
        <v>19</v>
      </c>
      <c r="U188" s="142"/>
      <c r="V188" s="142"/>
      <c r="W188" s="142"/>
      <c r="X188" s="142"/>
      <c r="Y188" s="142"/>
      <c r="Z188" s="142" t="s">
        <v>20</v>
      </c>
      <c r="AA188" s="142"/>
      <c r="AB188" s="142"/>
      <c r="AC188" s="142"/>
      <c r="AD188" s="142"/>
      <c r="AE188" s="142"/>
      <c r="AF188" s="73"/>
      <c r="AG188" s="14"/>
      <c r="AI188" s="19"/>
    </row>
    <row r="189" spans="1:38" s="7" customFormat="1" ht="24" customHeight="1">
      <c r="A189" s="152">
        <v>1</v>
      </c>
      <c r="B189" s="153"/>
      <c r="C189" s="153"/>
      <c r="D189" s="153"/>
      <c r="E189" s="153"/>
      <c r="F189" s="153"/>
      <c r="G189" s="153"/>
      <c r="H189" s="154"/>
      <c r="I189" s="155">
        <v>2</v>
      </c>
      <c r="J189" s="155"/>
      <c r="K189" s="155"/>
      <c r="L189" s="155"/>
      <c r="M189" s="155"/>
      <c r="N189" s="155"/>
      <c r="O189" s="156">
        <v>3</v>
      </c>
      <c r="P189" s="157"/>
      <c r="Q189" s="157"/>
      <c r="R189" s="157"/>
      <c r="S189" s="158"/>
      <c r="T189" s="155">
        <v>4</v>
      </c>
      <c r="U189" s="155"/>
      <c r="V189" s="155"/>
      <c r="W189" s="155"/>
      <c r="X189" s="155"/>
      <c r="Y189" s="155"/>
      <c r="Z189" s="155" t="s">
        <v>21</v>
      </c>
      <c r="AA189" s="155"/>
      <c r="AB189" s="155"/>
      <c r="AC189" s="155"/>
      <c r="AD189" s="155"/>
      <c r="AE189" s="155"/>
      <c r="AF189" s="74"/>
      <c r="AG189" s="37" t="s">
        <v>31</v>
      </c>
      <c r="AH189"/>
      <c r="AI189" s="38"/>
      <c r="AJ189" s="37" t="s">
        <v>47</v>
      </c>
      <c r="AL189" s="37" t="s">
        <v>30</v>
      </c>
    </row>
    <row r="190" spans="1:38" s="21" customFormat="1" ht="23.25" customHeight="1">
      <c r="A190" s="159" t="s">
        <v>48</v>
      </c>
      <c r="B190" s="160"/>
      <c r="C190" s="160"/>
      <c r="D190" s="160"/>
      <c r="E190" s="160"/>
      <c r="F190" s="160"/>
      <c r="G190" s="160"/>
      <c r="H190" s="109"/>
      <c r="I190" s="162">
        <v>19.8</v>
      </c>
      <c r="J190" s="162"/>
      <c r="K190" s="162"/>
      <c r="L190" s="162"/>
      <c r="M190" s="162"/>
      <c r="N190" s="162"/>
      <c r="O190" s="163">
        <v>0.0446</v>
      </c>
      <c r="P190" s="164"/>
      <c r="Q190" s="164"/>
      <c r="R190" s="164"/>
      <c r="S190" s="165"/>
      <c r="T190" s="166">
        <f>K23</f>
        <v>7413.23</v>
      </c>
      <c r="U190" s="166"/>
      <c r="V190" s="166"/>
      <c r="W190" s="166"/>
      <c r="X190" s="166"/>
      <c r="Y190" s="166"/>
      <c r="Z190" s="167">
        <f>I190*O190*T190</f>
        <v>6546.48</v>
      </c>
      <c r="AA190" s="167"/>
      <c r="AB190" s="167"/>
      <c r="AC190" s="167"/>
      <c r="AD190" s="167"/>
      <c r="AE190" s="167"/>
      <c r="AF190" s="61"/>
      <c r="AG190" s="39">
        <f>O190*T190</f>
        <v>330.63</v>
      </c>
      <c r="AH190"/>
      <c r="AI190" s="40"/>
      <c r="AJ190" s="41">
        <v>54.52</v>
      </c>
      <c r="AL190" s="62">
        <f>AG190/AJ190</f>
        <v>6.064</v>
      </c>
    </row>
    <row r="191" spans="1:35" s="21" customFormat="1" ht="39" customHeight="1">
      <c r="A191" s="110"/>
      <c r="B191" s="161"/>
      <c r="C191" s="161"/>
      <c r="D191" s="161"/>
      <c r="E191" s="161"/>
      <c r="F191" s="161"/>
      <c r="G191" s="161"/>
      <c r="H191" s="111"/>
      <c r="I191" s="168" t="str">
        <f>CONCATENATE(I190," ",I188," х ",O190," ",O188," х ",T190," ",T188," = ",Z190," ",Z188)</f>
        <v>19,8 кв.м х 0,0446 Гкал/кв.м х 7413,23 руб./Гкал = 6546,48 руб.</v>
      </c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75"/>
      <c r="AG191" s="42"/>
      <c r="AH191"/>
      <c r="AI191" s="40"/>
    </row>
    <row r="192" spans="1:38" s="21" customFormat="1" ht="21.75" customHeight="1">
      <c r="A192" s="159" t="s">
        <v>95</v>
      </c>
      <c r="B192" s="160"/>
      <c r="C192" s="160"/>
      <c r="D192" s="160"/>
      <c r="E192" s="160"/>
      <c r="F192" s="160"/>
      <c r="G192" s="160"/>
      <c r="H192" s="109"/>
      <c r="I192" s="162">
        <v>19.8</v>
      </c>
      <c r="J192" s="162"/>
      <c r="K192" s="162"/>
      <c r="L192" s="162"/>
      <c r="M192" s="162"/>
      <c r="N192" s="162"/>
      <c r="O192" s="163">
        <v>0.0452</v>
      </c>
      <c r="P192" s="164"/>
      <c r="Q192" s="164"/>
      <c r="R192" s="164"/>
      <c r="S192" s="165"/>
      <c r="T192" s="166">
        <f>+T190</f>
        <v>7413.23</v>
      </c>
      <c r="U192" s="166"/>
      <c r="V192" s="166"/>
      <c r="W192" s="166"/>
      <c r="X192" s="166"/>
      <c r="Y192" s="166"/>
      <c r="Z192" s="167">
        <f>I192*O192*T192</f>
        <v>6634.54</v>
      </c>
      <c r="AA192" s="167"/>
      <c r="AB192" s="167"/>
      <c r="AC192" s="167"/>
      <c r="AD192" s="167"/>
      <c r="AE192" s="167"/>
      <c r="AF192" s="61"/>
      <c r="AG192" s="39">
        <f>O192*T192</f>
        <v>335.08</v>
      </c>
      <c r="AH192"/>
      <c r="AI192" s="40"/>
      <c r="AJ192" s="41">
        <v>54.52</v>
      </c>
      <c r="AL192" s="62">
        <f>AG192/AJ192</f>
        <v>6.146</v>
      </c>
    </row>
    <row r="193" spans="1:35" s="21" customFormat="1" ht="19.5" customHeight="1">
      <c r="A193" s="110"/>
      <c r="B193" s="161"/>
      <c r="C193" s="161"/>
      <c r="D193" s="161"/>
      <c r="E193" s="161"/>
      <c r="F193" s="161"/>
      <c r="G193" s="161"/>
      <c r="H193" s="111"/>
      <c r="I193" s="168" t="str">
        <f>CONCATENATE(I192," ",I$188," х ",O192," ",O$188," х ",T192," ",T$188," = ",Z192," ",Z$188)</f>
        <v>19,8 кв.м х 0,0452 Гкал/кв.м х 7413,23 руб./Гкал = 6634,54 руб.</v>
      </c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75"/>
      <c r="AG193" s="42"/>
      <c r="AH193"/>
      <c r="AI193" s="40"/>
    </row>
    <row r="194" spans="1:38" s="21" customFormat="1" ht="27.75" customHeight="1">
      <c r="A194" s="159" t="s">
        <v>96</v>
      </c>
      <c r="B194" s="160"/>
      <c r="C194" s="160"/>
      <c r="D194" s="160"/>
      <c r="E194" s="160"/>
      <c r="F194" s="160"/>
      <c r="G194" s="160"/>
      <c r="H194" s="109"/>
      <c r="I194" s="162">
        <v>19.8</v>
      </c>
      <c r="J194" s="162"/>
      <c r="K194" s="162"/>
      <c r="L194" s="162"/>
      <c r="M194" s="162"/>
      <c r="N194" s="162"/>
      <c r="O194" s="163">
        <v>0.0451</v>
      </c>
      <c r="P194" s="164"/>
      <c r="Q194" s="164"/>
      <c r="R194" s="164"/>
      <c r="S194" s="165"/>
      <c r="T194" s="166">
        <f>+T190</f>
        <v>7413.23</v>
      </c>
      <c r="U194" s="166"/>
      <c r="V194" s="166"/>
      <c r="W194" s="166"/>
      <c r="X194" s="166"/>
      <c r="Y194" s="166"/>
      <c r="Z194" s="167">
        <f>I194*O194*T194</f>
        <v>6619.87</v>
      </c>
      <c r="AA194" s="167"/>
      <c r="AB194" s="167"/>
      <c r="AC194" s="167"/>
      <c r="AD194" s="167"/>
      <c r="AE194" s="167"/>
      <c r="AF194" s="61"/>
      <c r="AG194" s="39">
        <f>O194*T194</f>
        <v>334.34</v>
      </c>
      <c r="AH194"/>
      <c r="AI194" s="40"/>
      <c r="AJ194" s="41">
        <v>54.52</v>
      </c>
      <c r="AL194" s="62">
        <f>AG194/AJ194</f>
        <v>6.132</v>
      </c>
    </row>
    <row r="195" spans="1:35" s="21" customFormat="1" ht="21" customHeight="1">
      <c r="A195" s="110"/>
      <c r="B195" s="161"/>
      <c r="C195" s="161"/>
      <c r="D195" s="161"/>
      <c r="E195" s="161"/>
      <c r="F195" s="161"/>
      <c r="G195" s="161"/>
      <c r="H195" s="111"/>
      <c r="I195" s="168" t="str">
        <f>CONCATENATE(I194," ",I$188," х ",O194," ",O$188," х ",T194," ",T$188," = ",Z194," ",Z$188)</f>
        <v>19,8 кв.м х 0,0451 Гкал/кв.м х 7413,23 руб./Гкал = 6619,87 руб.</v>
      </c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75"/>
      <c r="AG195" s="42"/>
      <c r="AH195"/>
      <c r="AI195" s="40"/>
    </row>
    <row r="196" spans="1:38" s="21" customFormat="1" ht="30" customHeight="1">
      <c r="A196" s="159" t="s">
        <v>97</v>
      </c>
      <c r="B196" s="160"/>
      <c r="C196" s="160"/>
      <c r="D196" s="160"/>
      <c r="E196" s="160"/>
      <c r="F196" s="160"/>
      <c r="G196" s="160"/>
      <c r="H196" s="109"/>
      <c r="I196" s="162">
        <v>19.8</v>
      </c>
      <c r="J196" s="162"/>
      <c r="K196" s="162"/>
      <c r="L196" s="162"/>
      <c r="M196" s="162"/>
      <c r="N196" s="162"/>
      <c r="O196" s="163">
        <v>0.0444</v>
      </c>
      <c r="P196" s="164"/>
      <c r="Q196" s="164"/>
      <c r="R196" s="164"/>
      <c r="S196" s="165"/>
      <c r="T196" s="166">
        <f>+T190</f>
        <v>7413.23</v>
      </c>
      <c r="U196" s="166"/>
      <c r="V196" s="166"/>
      <c r="W196" s="166"/>
      <c r="X196" s="166"/>
      <c r="Y196" s="166"/>
      <c r="Z196" s="167">
        <f>I196*O196*T196</f>
        <v>6517.12</v>
      </c>
      <c r="AA196" s="167"/>
      <c r="AB196" s="167"/>
      <c r="AC196" s="167"/>
      <c r="AD196" s="167"/>
      <c r="AE196" s="167"/>
      <c r="AF196" s="61"/>
      <c r="AG196" s="39">
        <f>O196*T196</f>
        <v>329.15</v>
      </c>
      <c r="AH196"/>
      <c r="AI196" s="40"/>
      <c r="AJ196" s="41">
        <v>54.52</v>
      </c>
      <c r="AL196" s="62">
        <f>AG196/AJ196</f>
        <v>6.037</v>
      </c>
    </row>
    <row r="197" spans="1:35" s="21" customFormat="1" ht="27.75" customHeight="1">
      <c r="A197" s="110"/>
      <c r="B197" s="161"/>
      <c r="C197" s="161"/>
      <c r="D197" s="161"/>
      <c r="E197" s="161"/>
      <c r="F197" s="161"/>
      <c r="G197" s="161"/>
      <c r="H197" s="111"/>
      <c r="I197" s="168" t="str">
        <f>CONCATENATE(I196," ",I$188," х ",O196," ",O$188," х ",T196," ",T$188," = ",Z196," ",Z$188)</f>
        <v>19,8 кв.м х 0,0444 Гкал/кв.м х 7413,23 руб./Гкал = 6517,12 руб.</v>
      </c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75"/>
      <c r="AG197" s="42"/>
      <c r="AH197"/>
      <c r="AI197" s="40"/>
    </row>
    <row r="198" spans="1:38" s="21" customFormat="1" ht="27" customHeight="1" hidden="1">
      <c r="A198" s="159" t="s">
        <v>83</v>
      </c>
      <c r="B198" s="160"/>
      <c r="C198" s="160"/>
      <c r="D198" s="160"/>
      <c r="E198" s="160"/>
      <c r="F198" s="160"/>
      <c r="G198" s="160"/>
      <c r="H198" s="109"/>
      <c r="I198" s="162">
        <v>19.8</v>
      </c>
      <c r="J198" s="162"/>
      <c r="K198" s="162"/>
      <c r="L198" s="162"/>
      <c r="M198" s="162"/>
      <c r="N198" s="162"/>
      <c r="O198" s="163">
        <v>0.0284</v>
      </c>
      <c r="P198" s="164"/>
      <c r="Q198" s="164"/>
      <c r="R198" s="164"/>
      <c r="S198" s="165"/>
      <c r="T198" s="166">
        <f>+T190</f>
        <v>7413.23</v>
      </c>
      <c r="U198" s="166"/>
      <c r="V198" s="166"/>
      <c r="W198" s="166"/>
      <c r="X198" s="166"/>
      <c r="Y198" s="166"/>
      <c r="Z198" s="167">
        <f>I198*O198*T198</f>
        <v>4168.61</v>
      </c>
      <c r="AA198" s="167"/>
      <c r="AB198" s="167"/>
      <c r="AC198" s="167"/>
      <c r="AD198" s="167"/>
      <c r="AE198" s="167"/>
      <c r="AF198" s="61"/>
      <c r="AG198" s="39">
        <f>O198*T198</f>
        <v>210.54</v>
      </c>
      <c r="AH198"/>
      <c r="AI198" s="40"/>
      <c r="AJ198" s="41">
        <v>54.52</v>
      </c>
      <c r="AL198" s="62">
        <f>AG198/AJ198</f>
        <v>3.862</v>
      </c>
    </row>
    <row r="199" spans="1:35" s="21" customFormat="1" ht="24.75" customHeight="1" hidden="1">
      <c r="A199" s="110"/>
      <c r="B199" s="161"/>
      <c r="C199" s="161"/>
      <c r="D199" s="161"/>
      <c r="E199" s="161"/>
      <c r="F199" s="161"/>
      <c r="G199" s="161"/>
      <c r="H199" s="111"/>
      <c r="I199" s="168" t="str">
        <f>CONCATENATE(I198," ",I$188," х ",O198," ",O$188," х ",T198," ",T$188," = ",Z198," ",Z$188)</f>
        <v>19,8 кв.м х 0,0284 Гкал/кв.м х 7413,23 руб./Гкал = 4168,61 руб.</v>
      </c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75"/>
      <c r="AG199" s="42"/>
      <c r="AH199"/>
      <c r="AI199" s="40"/>
    </row>
    <row r="200" spans="1:38" s="21" customFormat="1" ht="23.25" customHeight="1" hidden="1">
      <c r="A200" s="159" t="s">
        <v>84</v>
      </c>
      <c r="B200" s="160"/>
      <c r="C200" s="160"/>
      <c r="D200" s="160"/>
      <c r="E200" s="160"/>
      <c r="F200" s="160"/>
      <c r="G200" s="160"/>
      <c r="H200" s="109"/>
      <c r="I200" s="162">
        <v>19.8</v>
      </c>
      <c r="J200" s="162"/>
      <c r="K200" s="162"/>
      <c r="L200" s="162"/>
      <c r="M200" s="162"/>
      <c r="N200" s="162"/>
      <c r="O200" s="163">
        <v>0.0287</v>
      </c>
      <c r="P200" s="164"/>
      <c r="Q200" s="164"/>
      <c r="R200" s="164"/>
      <c r="S200" s="165"/>
      <c r="T200" s="166">
        <f>+T190</f>
        <v>7413.23</v>
      </c>
      <c r="U200" s="166"/>
      <c r="V200" s="166"/>
      <c r="W200" s="166"/>
      <c r="X200" s="166"/>
      <c r="Y200" s="166"/>
      <c r="Z200" s="167">
        <f>I200*O200*T200</f>
        <v>4212.64</v>
      </c>
      <c r="AA200" s="167"/>
      <c r="AB200" s="167"/>
      <c r="AC200" s="167"/>
      <c r="AD200" s="167"/>
      <c r="AE200" s="167"/>
      <c r="AF200" s="61"/>
      <c r="AG200" s="39">
        <f>O200*T200</f>
        <v>212.76</v>
      </c>
      <c r="AH200"/>
      <c r="AI200" s="40"/>
      <c r="AJ200" s="41">
        <v>54.52</v>
      </c>
      <c r="AL200" s="62">
        <f>AG200/AJ200</f>
        <v>3.902</v>
      </c>
    </row>
    <row r="201" spans="1:35" s="21" customFormat="1" ht="24" customHeight="1" hidden="1">
      <c r="A201" s="110"/>
      <c r="B201" s="161"/>
      <c r="C201" s="161"/>
      <c r="D201" s="161"/>
      <c r="E201" s="161"/>
      <c r="F201" s="161"/>
      <c r="G201" s="161"/>
      <c r="H201" s="111"/>
      <c r="I201" s="168" t="str">
        <f>CONCATENATE(I200," ",I$188," х ",O200," ",O$188," х ",T200," ",T$188," = ",Z200," ",Z$188)</f>
        <v>19,8 кв.м х 0,0287 Гкал/кв.м х 7413,23 руб./Гкал = 4212,64 руб.</v>
      </c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75"/>
      <c r="AG201" s="42"/>
      <c r="AH201"/>
      <c r="AI201" s="40"/>
    </row>
    <row r="202" spans="1:38" s="21" customFormat="1" ht="30.75" customHeight="1" hidden="1">
      <c r="A202" s="159" t="s">
        <v>54</v>
      </c>
      <c r="B202" s="160"/>
      <c r="C202" s="160"/>
      <c r="D202" s="160"/>
      <c r="E202" s="160"/>
      <c r="F202" s="160"/>
      <c r="G202" s="160"/>
      <c r="H202" s="109"/>
      <c r="I202" s="162">
        <v>19.8</v>
      </c>
      <c r="J202" s="162"/>
      <c r="K202" s="162"/>
      <c r="L202" s="162"/>
      <c r="M202" s="162"/>
      <c r="N202" s="162"/>
      <c r="O202" s="163">
        <v>0.0243</v>
      </c>
      <c r="P202" s="164"/>
      <c r="Q202" s="164"/>
      <c r="R202" s="164"/>
      <c r="S202" s="165"/>
      <c r="T202" s="166">
        <f>+T194</f>
        <v>7413.23</v>
      </c>
      <c r="U202" s="166"/>
      <c r="V202" s="166"/>
      <c r="W202" s="166"/>
      <c r="X202" s="166"/>
      <c r="Y202" s="166"/>
      <c r="Z202" s="167">
        <f>I202*O202*T202</f>
        <v>3566.8</v>
      </c>
      <c r="AA202" s="167"/>
      <c r="AB202" s="167"/>
      <c r="AC202" s="167"/>
      <c r="AD202" s="167"/>
      <c r="AE202" s="167"/>
      <c r="AF202" s="61"/>
      <c r="AG202" s="39">
        <f>O202*T202</f>
        <v>180.14</v>
      </c>
      <c r="AH202"/>
      <c r="AI202" s="40"/>
      <c r="AJ202" s="41">
        <v>54.52</v>
      </c>
      <c r="AL202" s="62">
        <f>AG202/AJ202</f>
        <v>3.304</v>
      </c>
    </row>
    <row r="203" spans="1:35" s="21" customFormat="1" ht="30.75" customHeight="1" hidden="1">
      <c r="A203" s="110"/>
      <c r="B203" s="161"/>
      <c r="C203" s="161"/>
      <c r="D203" s="161"/>
      <c r="E203" s="161"/>
      <c r="F203" s="161"/>
      <c r="G203" s="161"/>
      <c r="H203" s="111"/>
      <c r="I203" s="168" t="str">
        <f>CONCATENATE(I202," ",I$188," х ",O202," ",O$188," х ",T202," ",T$188," = ",Z202," ",Z$188)</f>
        <v>19,8 кв.м х 0,0243 Гкал/кв.м х 7413,23 руб./Гкал = 3566,8 руб.</v>
      </c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75"/>
      <c r="AG203" s="42"/>
      <c r="AH203"/>
      <c r="AI203" s="40"/>
    </row>
    <row r="204" spans="1:38" s="21" customFormat="1" ht="30.75" customHeight="1" hidden="1">
      <c r="A204" s="159" t="s">
        <v>55</v>
      </c>
      <c r="B204" s="160"/>
      <c r="C204" s="160"/>
      <c r="D204" s="160"/>
      <c r="E204" s="160"/>
      <c r="F204" s="160"/>
      <c r="G204" s="160"/>
      <c r="H204" s="109"/>
      <c r="I204" s="162">
        <v>19.8</v>
      </c>
      <c r="J204" s="162"/>
      <c r="K204" s="162"/>
      <c r="L204" s="162"/>
      <c r="M204" s="162"/>
      <c r="N204" s="162"/>
      <c r="O204" s="163">
        <v>0.0247</v>
      </c>
      <c r="P204" s="164"/>
      <c r="Q204" s="164"/>
      <c r="R204" s="164"/>
      <c r="S204" s="165"/>
      <c r="T204" s="166">
        <f>+T194</f>
        <v>7413.23</v>
      </c>
      <c r="U204" s="166"/>
      <c r="V204" s="166"/>
      <c r="W204" s="166"/>
      <c r="X204" s="166"/>
      <c r="Y204" s="166"/>
      <c r="Z204" s="167">
        <f>I204*O204*T204</f>
        <v>3625.51</v>
      </c>
      <c r="AA204" s="167"/>
      <c r="AB204" s="167"/>
      <c r="AC204" s="167"/>
      <c r="AD204" s="167"/>
      <c r="AE204" s="167"/>
      <c r="AF204" s="61"/>
      <c r="AG204" s="39">
        <f>O204*T204</f>
        <v>183.11</v>
      </c>
      <c r="AH204"/>
      <c r="AI204" s="40"/>
      <c r="AJ204" s="41">
        <v>54.52</v>
      </c>
      <c r="AL204" s="62">
        <f>AG204/AJ204</f>
        <v>3.359</v>
      </c>
    </row>
    <row r="205" spans="1:35" s="21" customFormat="1" ht="30.75" customHeight="1" hidden="1">
      <c r="A205" s="110"/>
      <c r="B205" s="161"/>
      <c r="C205" s="161"/>
      <c r="D205" s="161"/>
      <c r="E205" s="161"/>
      <c r="F205" s="161"/>
      <c r="G205" s="161"/>
      <c r="H205" s="111"/>
      <c r="I205" s="168" t="str">
        <f>CONCATENATE(I204," ",I$188," х ",O204," ",O$188," х ",T204," ",T$188," = ",Z204," ",Z$188)</f>
        <v>19,8 кв.м х 0,0247 Гкал/кв.м х 7413,23 руб./Гкал = 3625,51 руб.</v>
      </c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75"/>
      <c r="AG205" s="42"/>
      <c r="AH205"/>
      <c r="AI205" s="40"/>
    </row>
    <row r="206" spans="1:38" s="21" customFormat="1" ht="23.25" customHeight="1">
      <c r="A206" s="159" t="s">
        <v>56</v>
      </c>
      <c r="B206" s="160"/>
      <c r="C206" s="160"/>
      <c r="D206" s="160"/>
      <c r="E206" s="160"/>
      <c r="F206" s="160"/>
      <c r="G206" s="160"/>
      <c r="H206" s="109"/>
      <c r="I206" s="162">
        <v>19.8</v>
      </c>
      <c r="J206" s="162"/>
      <c r="K206" s="162"/>
      <c r="L206" s="162"/>
      <c r="M206" s="162"/>
      <c r="N206" s="162"/>
      <c r="O206" s="163">
        <v>0.0192</v>
      </c>
      <c r="P206" s="164"/>
      <c r="Q206" s="164"/>
      <c r="R206" s="164"/>
      <c r="S206" s="165"/>
      <c r="T206" s="166">
        <f>+T190</f>
        <v>7413.23</v>
      </c>
      <c r="U206" s="166"/>
      <c r="V206" s="166"/>
      <c r="W206" s="166"/>
      <c r="X206" s="166"/>
      <c r="Y206" s="166"/>
      <c r="Z206" s="167">
        <f>I206*O206*T206</f>
        <v>2818.21</v>
      </c>
      <c r="AA206" s="167"/>
      <c r="AB206" s="167"/>
      <c r="AC206" s="167"/>
      <c r="AD206" s="167"/>
      <c r="AE206" s="167"/>
      <c r="AF206" s="61"/>
      <c r="AG206" s="39">
        <f>O206*T206</f>
        <v>142.33</v>
      </c>
      <c r="AH206"/>
      <c r="AI206" s="40"/>
      <c r="AJ206" s="41">
        <v>54.52</v>
      </c>
      <c r="AL206" s="62">
        <f>AG206/AJ206</f>
        <v>2.611</v>
      </c>
    </row>
    <row r="207" spans="1:35" s="21" customFormat="1" ht="33" customHeight="1">
      <c r="A207" s="110"/>
      <c r="B207" s="161"/>
      <c r="C207" s="161"/>
      <c r="D207" s="161"/>
      <c r="E207" s="161"/>
      <c r="F207" s="161"/>
      <c r="G207" s="161"/>
      <c r="H207" s="111"/>
      <c r="I207" s="168" t="str">
        <f>CONCATENATE(I206," ",I200," х ",O206," ",O200," х ",T206," ",T200," = ",Z206," ",Z200)</f>
        <v>19,8 19,8 х 0,0192 0,0287 х 7413,23 7413,23 = 2818,21 4212,64</v>
      </c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75"/>
      <c r="AG207" s="42"/>
      <c r="AH207"/>
      <c r="AI207" s="40"/>
    </row>
    <row r="208" spans="1:38" s="21" customFormat="1" ht="23.25" customHeight="1" hidden="1">
      <c r="A208" s="159" t="s">
        <v>85</v>
      </c>
      <c r="B208" s="160"/>
      <c r="C208" s="160"/>
      <c r="D208" s="160"/>
      <c r="E208" s="160"/>
      <c r="F208" s="160"/>
      <c r="G208" s="160"/>
      <c r="H208" s="109"/>
      <c r="I208" s="162">
        <v>19.8</v>
      </c>
      <c r="J208" s="162"/>
      <c r="K208" s="162"/>
      <c r="L208" s="162"/>
      <c r="M208" s="162"/>
      <c r="N208" s="162"/>
      <c r="O208" s="163">
        <v>0.0176</v>
      </c>
      <c r="P208" s="164"/>
      <c r="Q208" s="164"/>
      <c r="R208" s="164"/>
      <c r="S208" s="165"/>
      <c r="T208" s="166">
        <f>+T190</f>
        <v>7413.23</v>
      </c>
      <c r="U208" s="166"/>
      <c r="V208" s="166"/>
      <c r="W208" s="166"/>
      <c r="X208" s="166"/>
      <c r="Y208" s="166"/>
      <c r="Z208" s="167">
        <f>I208*O208*T208</f>
        <v>2583.36</v>
      </c>
      <c r="AA208" s="167"/>
      <c r="AB208" s="167"/>
      <c r="AC208" s="167"/>
      <c r="AD208" s="167"/>
      <c r="AE208" s="167"/>
      <c r="AF208" s="61"/>
      <c r="AG208" s="39">
        <f>O208*T208</f>
        <v>130.47</v>
      </c>
      <c r="AH208"/>
      <c r="AI208" s="40"/>
      <c r="AJ208" s="41">
        <v>54.52</v>
      </c>
      <c r="AL208" s="62">
        <f>AG208/AJ208</f>
        <v>2.393</v>
      </c>
    </row>
    <row r="209" spans="1:35" s="21" customFormat="1" ht="27" customHeight="1" hidden="1">
      <c r="A209" s="110"/>
      <c r="B209" s="161"/>
      <c r="C209" s="161"/>
      <c r="D209" s="161"/>
      <c r="E209" s="161"/>
      <c r="F209" s="161"/>
      <c r="G209" s="161"/>
      <c r="H209" s="111"/>
      <c r="I209" s="168" t="str">
        <f>CONCATENATE(I208," ",I$188," х ",O208," ",O$188," х ",T208," ",T$188," = ",Z208," ",Z$188)</f>
        <v>19,8 кв.м х 0,0176 Гкал/кв.м х 7413,23 руб./Гкал = 2583,36 руб.</v>
      </c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75"/>
      <c r="AG209" s="42"/>
      <c r="AH209"/>
      <c r="AI209" s="40"/>
    </row>
    <row r="210" spans="1:38" s="21" customFormat="1" ht="23.25" customHeight="1" hidden="1">
      <c r="A210" s="159" t="s">
        <v>58</v>
      </c>
      <c r="B210" s="160"/>
      <c r="C210" s="160"/>
      <c r="D210" s="160"/>
      <c r="E210" s="160"/>
      <c r="F210" s="160"/>
      <c r="G210" s="160"/>
      <c r="H210" s="109"/>
      <c r="I210" s="162">
        <v>19.8</v>
      </c>
      <c r="J210" s="162"/>
      <c r="K210" s="162"/>
      <c r="L210" s="162"/>
      <c r="M210" s="162"/>
      <c r="N210" s="162"/>
      <c r="O210" s="163">
        <v>0.0164</v>
      </c>
      <c r="P210" s="164"/>
      <c r="Q210" s="164"/>
      <c r="R210" s="164"/>
      <c r="S210" s="165"/>
      <c r="T210" s="166">
        <f>+T190</f>
        <v>7413.23</v>
      </c>
      <c r="U210" s="166"/>
      <c r="V210" s="166"/>
      <c r="W210" s="166"/>
      <c r="X210" s="166"/>
      <c r="Y210" s="166"/>
      <c r="Z210" s="167">
        <f>I210*O210*T210</f>
        <v>2407.22</v>
      </c>
      <c r="AA210" s="167"/>
      <c r="AB210" s="167"/>
      <c r="AC210" s="167"/>
      <c r="AD210" s="167"/>
      <c r="AE210" s="167"/>
      <c r="AF210" s="61"/>
      <c r="AG210" s="39">
        <f>O210*T210</f>
        <v>121.58</v>
      </c>
      <c r="AH210"/>
      <c r="AI210" s="40"/>
      <c r="AJ210" s="41">
        <v>54.52</v>
      </c>
      <c r="AL210" s="62">
        <f>AG210/AJ210</f>
        <v>2.23</v>
      </c>
    </row>
    <row r="211" spans="1:35" s="21" customFormat="1" ht="36.75" customHeight="1" hidden="1">
      <c r="A211" s="110"/>
      <c r="B211" s="161"/>
      <c r="C211" s="161"/>
      <c r="D211" s="161"/>
      <c r="E211" s="161"/>
      <c r="F211" s="161"/>
      <c r="G211" s="161"/>
      <c r="H211" s="111"/>
      <c r="I211" s="168" t="str">
        <f>CONCATENATE(I210," ",I$188," х ",O210," ",O$188," х ",T210," ",T$188," = ",Z210," ",Z$188)</f>
        <v>19,8 кв.м х 0,0164 Гкал/кв.м х 7413,23 руб./Гкал = 2407,22 руб.</v>
      </c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75"/>
      <c r="AG211" s="42"/>
      <c r="AH211"/>
      <c r="AI211" s="40"/>
    </row>
    <row r="212" spans="1:38" s="21" customFormat="1" ht="23.25" customHeight="1" hidden="1">
      <c r="A212" s="159" t="s">
        <v>86</v>
      </c>
      <c r="B212" s="160"/>
      <c r="C212" s="160"/>
      <c r="D212" s="160"/>
      <c r="E212" s="160"/>
      <c r="F212" s="160"/>
      <c r="G212" s="160"/>
      <c r="H212" s="109"/>
      <c r="I212" s="162">
        <v>19.8</v>
      </c>
      <c r="J212" s="162"/>
      <c r="K212" s="162"/>
      <c r="L212" s="162"/>
      <c r="M212" s="162"/>
      <c r="N212" s="162"/>
      <c r="O212" s="163">
        <v>0.0179</v>
      </c>
      <c r="P212" s="164"/>
      <c r="Q212" s="164"/>
      <c r="R212" s="164"/>
      <c r="S212" s="165"/>
      <c r="T212" s="166">
        <f>+T190</f>
        <v>7413.23</v>
      </c>
      <c r="U212" s="166"/>
      <c r="V212" s="166"/>
      <c r="W212" s="166"/>
      <c r="X212" s="166"/>
      <c r="Y212" s="166"/>
      <c r="Z212" s="167">
        <f>I212*O212*T212</f>
        <v>2627.4</v>
      </c>
      <c r="AA212" s="167"/>
      <c r="AB212" s="167"/>
      <c r="AC212" s="167"/>
      <c r="AD212" s="167"/>
      <c r="AE212" s="167"/>
      <c r="AF212" s="61"/>
      <c r="AG212" s="39">
        <f>O212*T212</f>
        <v>132.7</v>
      </c>
      <c r="AH212"/>
      <c r="AI212" s="40"/>
      <c r="AJ212" s="41">
        <v>54.52</v>
      </c>
      <c r="AL212" s="62">
        <f>AG212/AJ212</f>
        <v>2.434</v>
      </c>
    </row>
    <row r="213" spans="1:35" s="21" customFormat="1" ht="24" customHeight="1" hidden="1">
      <c r="A213" s="110"/>
      <c r="B213" s="161"/>
      <c r="C213" s="161"/>
      <c r="D213" s="161"/>
      <c r="E213" s="161"/>
      <c r="F213" s="161"/>
      <c r="G213" s="161"/>
      <c r="H213" s="111"/>
      <c r="I213" s="168" t="str">
        <f>CONCATENATE(I212," ",I$188," х ",O212," ",O$188," х ",T212," ",T$188," = ",Z212," ",Z$188)</f>
        <v>19,8 кв.м х 0,0179 Гкал/кв.м х 7413,23 руб./Гкал = 2627,4 руб.</v>
      </c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75"/>
      <c r="AG213" s="42"/>
      <c r="AH213"/>
      <c r="AI213" s="40"/>
    </row>
    <row r="214" spans="1:38" s="21" customFormat="1" ht="23.25" customHeight="1" hidden="1">
      <c r="A214" s="159" t="s">
        <v>60</v>
      </c>
      <c r="B214" s="160"/>
      <c r="C214" s="160"/>
      <c r="D214" s="160"/>
      <c r="E214" s="160"/>
      <c r="F214" s="160"/>
      <c r="G214" s="160"/>
      <c r="H214" s="109"/>
      <c r="I214" s="162">
        <v>19.8</v>
      </c>
      <c r="J214" s="162"/>
      <c r="K214" s="162"/>
      <c r="L214" s="162"/>
      <c r="M214" s="162"/>
      <c r="N214" s="162"/>
      <c r="O214" s="163">
        <v>0.0154</v>
      </c>
      <c r="P214" s="164"/>
      <c r="Q214" s="164"/>
      <c r="R214" s="164"/>
      <c r="S214" s="165"/>
      <c r="T214" s="166">
        <f>+T190</f>
        <v>7413.23</v>
      </c>
      <c r="U214" s="166"/>
      <c r="V214" s="166"/>
      <c r="W214" s="166"/>
      <c r="X214" s="166"/>
      <c r="Y214" s="166"/>
      <c r="Z214" s="167">
        <f>I214*O214*T214</f>
        <v>2260.44</v>
      </c>
      <c r="AA214" s="167"/>
      <c r="AB214" s="167"/>
      <c r="AC214" s="167"/>
      <c r="AD214" s="167"/>
      <c r="AE214" s="167"/>
      <c r="AF214" s="61"/>
      <c r="AG214" s="39">
        <f>O214*T214</f>
        <v>114.16</v>
      </c>
      <c r="AH214"/>
      <c r="AI214" s="40"/>
      <c r="AJ214" s="41">
        <v>54.52</v>
      </c>
      <c r="AL214" s="62">
        <f>AG214/AJ214</f>
        <v>2.094</v>
      </c>
    </row>
    <row r="215" spans="1:35" s="21" customFormat="1" ht="20.25" customHeight="1" hidden="1">
      <c r="A215" s="110"/>
      <c r="B215" s="161"/>
      <c r="C215" s="161"/>
      <c r="D215" s="161"/>
      <c r="E215" s="161"/>
      <c r="F215" s="161"/>
      <c r="G215" s="161"/>
      <c r="H215" s="111"/>
      <c r="I215" s="168" t="str">
        <f>CONCATENATE(I214," ",I$188," х ",O214," ",O$188," х ",T214," ",T$188," = ",Z214," ",Z$188)</f>
        <v>19,8 кв.м х 0,0154 Гкал/кв.м х 7413,23 руб./Гкал = 2260,44 руб.</v>
      </c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75"/>
      <c r="AG215" s="42"/>
      <c r="AH215"/>
      <c r="AI215" s="40"/>
    </row>
    <row r="216" spans="1:33" ht="15">
      <c r="A216" s="80" t="s">
        <v>98</v>
      </c>
      <c r="B216" s="21"/>
      <c r="C216" s="21"/>
      <c r="D216" s="21"/>
      <c r="E216" s="21"/>
      <c r="F216" s="21"/>
      <c r="G216" s="21"/>
      <c r="H216" s="81"/>
      <c r="I216" s="172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4"/>
      <c r="AG216" s="14"/>
    </row>
    <row r="217" spans="1:38" s="21" customFormat="1" ht="15" customHeight="1">
      <c r="A217" s="159" t="s">
        <v>99</v>
      </c>
      <c r="B217" s="160"/>
      <c r="C217" s="160"/>
      <c r="D217" s="160"/>
      <c r="E217" s="160"/>
      <c r="F217" s="160"/>
      <c r="G217" s="160"/>
      <c r="H217" s="109"/>
      <c r="I217" s="175">
        <v>19.8</v>
      </c>
      <c r="J217" s="176"/>
      <c r="K217" s="176"/>
      <c r="L217" s="176"/>
      <c r="M217" s="176"/>
      <c r="N217" s="177"/>
      <c r="O217" s="163">
        <v>0.0135</v>
      </c>
      <c r="P217" s="164"/>
      <c r="Q217" s="164"/>
      <c r="R217" s="164"/>
      <c r="S217" s="165"/>
      <c r="T217" s="169">
        <f>+T196</f>
        <v>7413.23</v>
      </c>
      <c r="U217" s="170"/>
      <c r="V217" s="170"/>
      <c r="W217" s="170"/>
      <c r="X217" s="170"/>
      <c r="Y217" s="171"/>
      <c r="Z217" s="178">
        <f>I217*O217*T217</f>
        <v>1981.56</v>
      </c>
      <c r="AA217" s="179"/>
      <c r="AB217" s="179"/>
      <c r="AC217" s="179"/>
      <c r="AD217" s="179"/>
      <c r="AE217" s="180"/>
      <c r="AF217" s="61"/>
      <c r="AG217" s="39">
        <f>O217*T217</f>
        <v>100.08</v>
      </c>
      <c r="AH217"/>
      <c r="AI217" s="40"/>
      <c r="AJ217" s="41">
        <v>54.52</v>
      </c>
      <c r="AL217" s="62">
        <f>AG217/AJ217</f>
        <v>1.836</v>
      </c>
    </row>
    <row r="218" spans="1:35" s="21" customFormat="1" ht="18.75" customHeight="1">
      <c r="A218" s="110"/>
      <c r="B218" s="161"/>
      <c r="C218" s="161"/>
      <c r="D218" s="161"/>
      <c r="E218" s="161"/>
      <c r="F218" s="161"/>
      <c r="G218" s="161"/>
      <c r="H218" s="111"/>
      <c r="I218" s="172" t="str">
        <f>CONCATENATE(I217," ",I$188," х ",O217," ",O$188," х ",T217," ",T$188," = ",Z217," ",Z$188)</f>
        <v>19,8 кв.м х 0,0135 Гкал/кв.м х 7413,23 руб./Гкал = 1981,56 руб.</v>
      </c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4"/>
      <c r="AF218" s="75"/>
      <c r="AG218" s="42"/>
      <c r="AH218"/>
      <c r="AI218" s="40"/>
    </row>
    <row r="219" spans="1:38" s="21" customFormat="1" ht="17.25" customHeight="1">
      <c r="A219" s="159" t="s">
        <v>100</v>
      </c>
      <c r="B219" s="160"/>
      <c r="C219" s="160"/>
      <c r="D219" s="160"/>
      <c r="E219" s="160"/>
      <c r="F219" s="160"/>
      <c r="G219" s="160"/>
      <c r="H219" s="109"/>
      <c r="I219" s="175">
        <v>19.8</v>
      </c>
      <c r="J219" s="176"/>
      <c r="K219" s="176"/>
      <c r="L219" s="176"/>
      <c r="M219" s="176"/>
      <c r="N219" s="177"/>
      <c r="O219" s="163">
        <v>0.017</v>
      </c>
      <c r="P219" s="164"/>
      <c r="Q219" s="164"/>
      <c r="R219" s="164"/>
      <c r="S219" s="165"/>
      <c r="T219" s="169">
        <f>+T196</f>
        <v>7413.23</v>
      </c>
      <c r="U219" s="170"/>
      <c r="V219" s="170"/>
      <c r="W219" s="170"/>
      <c r="X219" s="170"/>
      <c r="Y219" s="171"/>
      <c r="Z219" s="178">
        <f>I219*O219*T219</f>
        <v>2495.29</v>
      </c>
      <c r="AA219" s="179"/>
      <c r="AB219" s="179"/>
      <c r="AC219" s="179"/>
      <c r="AD219" s="179"/>
      <c r="AE219" s="180"/>
      <c r="AF219" s="61"/>
      <c r="AG219" s="39">
        <f>O219*T219</f>
        <v>126.02</v>
      </c>
      <c r="AH219"/>
      <c r="AI219" s="40"/>
      <c r="AJ219" s="41">
        <v>54.52</v>
      </c>
      <c r="AL219" s="62">
        <f>AG219/AJ219</f>
        <v>2.311</v>
      </c>
    </row>
    <row r="220" spans="1:35" s="21" customFormat="1" ht="17.25" customHeight="1">
      <c r="A220" s="110"/>
      <c r="B220" s="161"/>
      <c r="C220" s="161"/>
      <c r="D220" s="161"/>
      <c r="E220" s="161"/>
      <c r="F220" s="161"/>
      <c r="G220" s="161"/>
      <c r="H220" s="111"/>
      <c r="I220" s="172" t="str">
        <f>CONCATENATE(I219," ",I$188," х ",O219," ",O$188," х ",T219," ",T$188," = ",Z219," ",Z$188)</f>
        <v>19,8 кв.м х 0,017 Гкал/кв.м х 7413,23 руб./Гкал = 2495,29 руб.</v>
      </c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4"/>
      <c r="AF220" s="75"/>
      <c r="AG220" s="42"/>
      <c r="AH220"/>
      <c r="AI220" s="40"/>
    </row>
    <row r="221" spans="1:38" s="21" customFormat="1" ht="15" customHeight="1">
      <c r="A221" s="159" t="s">
        <v>101</v>
      </c>
      <c r="B221" s="160"/>
      <c r="C221" s="160"/>
      <c r="D221" s="160"/>
      <c r="E221" s="160"/>
      <c r="F221" s="160"/>
      <c r="G221" s="160"/>
      <c r="H221" s="109"/>
      <c r="I221" s="175">
        <v>19.8</v>
      </c>
      <c r="J221" s="176"/>
      <c r="K221" s="176"/>
      <c r="L221" s="176"/>
      <c r="M221" s="176"/>
      <c r="N221" s="177"/>
      <c r="O221" s="163">
        <v>0.0278</v>
      </c>
      <c r="P221" s="164"/>
      <c r="Q221" s="164"/>
      <c r="R221" s="164"/>
      <c r="S221" s="165"/>
      <c r="T221" s="169">
        <f>+T196</f>
        <v>7413.23</v>
      </c>
      <c r="U221" s="170"/>
      <c r="V221" s="170"/>
      <c r="W221" s="170"/>
      <c r="X221" s="170"/>
      <c r="Y221" s="171"/>
      <c r="Z221" s="178">
        <f>I221*O221*T221</f>
        <v>4080.54</v>
      </c>
      <c r="AA221" s="179"/>
      <c r="AB221" s="179"/>
      <c r="AC221" s="179"/>
      <c r="AD221" s="179"/>
      <c r="AE221" s="180"/>
      <c r="AF221" s="61"/>
      <c r="AG221" s="39">
        <f>O221*T221</f>
        <v>206.09</v>
      </c>
      <c r="AH221"/>
      <c r="AI221" s="40"/>
      <c r="AJ221" s="41">
        <v>54.52</v>
      </c>
      <c r="AL221" s="62">
        <f>AG221/AJ221</f>
        <v>3.78</v>
      </c>
    </row>
    <row r="222" spans="1:35" s="21" customFormat="1" ht="16.5" customHeight="1">
      <c r="A222" s="110"/>
      <c r="B222" s="161"/>
      <c r="C222" s="161"/>
      <c r="D222" s="161"/>
      <c r="E222" s="161"/>
      <c r="F222" s="161"/>
      <c r="G222" s="161"/>
      <c r="H222" s="111"/>
      <c r="I222" s="172" t="str">
        <f>CONCATENATE(I221," ",I$188," х ",O221," ",O$188," х ",T221," ",T$188," = ",Z221," ",Z$188)</f>
        <v>19,8 кв.м х 0,0278 Гкал/кв.м х 7413,23 руб./Гкал = 4080,54 руб.</v>
      </c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4"/>
      <c r="AF222" s="75"/>
      <c r="AG222" s="42"/>
      <c r="AH222"/>
      <c r="AI222" s="40"/>
    </row>
    <row r="223" ht="21" customHeight="1">
      <c r="AJ223" s="13"/>
    </row>
    <row r="224" spans="1:36" ht="12.75">
      <c r="A224" s="8" t="s">
        <v>22</v>
      </c>
      <c r="AJ224" s="13"/>
    </row>
    <row r="225" spans="1:36" ht="25.5" customHeight="1">
      <c r="A225" s="9">
        <v>1</v>
      </c>
      <c r="B225" s="183" t="str">
        <f>CONCATENATE("Тариф на тепловую энергию в размере ",K23," руб./Гкал (с НДС) утвержден Приказом Министерства тарифной политики Красноярского края ",AH225," № ",AI225)</f>
        <v>Тариф на тепловую энергию в размере 7413,23 руб./Гкал (с НДС) утвержден Приказом Министерства тарифной политики Красноярского края от 18.12.2023 г. № 344-п</v>
      </c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0"/>
      <c r="AH225" s="29" t="str">
        <f>+'[6]Кап_2'!AH188</f>
        <v>от 18.12.2023 г.</v>
      </c>
      <c r="AI225" s="30" t="str">
        <f>+'[6]Кап_2'!AI188</f>
        <v>344-п</v>
      </c>
      <c r="AJ225" s="13"/>
    </row>
    <row r="226" spans="1:36" ht="25.5" customHeight="1">
      <c r="A226" s="9">
        <v>2</v>
      </c>
      <c r="B226" s="183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",AH226," № ",AI226)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18.12.2023 г. № 346-п</v>
      </c>
      <c r="C226" s="18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  <c r="AD226" s="183"/>
      <c r="AE226" s="183"/>
      <c r="AF226" s="10"/>
      <c r="AH226" s="29" t="str">
        <f>+'[6]Кап_2'!AH189</f>
        <v>от 18.12.2023 г.</v>
      </c>
      <c r="AI226" s="30" t="str">
        <f>+'[6]Кап_2'!AI189</f>
        <v>346-п</v>
      </c>
      <c r="AJ226" s="13"/>
    </row>
    <row r="227" spans="1:36" ht="15" customHeight="1" hidden="1">
      <c r="A227" s="9">
        <v>3</v>
      </c>
      <c r="B227" s="183" t="str">
        <f>CONCATENATE("Тариф на теплоноситель "," утвержден Приказом Министерства тарифной политики Красноярского края ",AH227," № ",AI227)</f>
        <v>Тариф на теплоноситель  утвержден Приказом Министерства тарифной политики Красноярского края 0 № 0</v>
      </c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0"/>
      <c r="AH227" s="29">
        <f>+'[6]Кап_2'!AH190</f>
        <v>0</v>
      </c>
      <c r="AI227" s="30">
        <f>+'[6]Кап_2'!AI190</f>
        <v>0</v>
      </c>
      <c r="AJ227" s="13"/>
    </row>
    <row r="228" spans="1:39" ht="37.5" customHeight="1">
      <c r="A228" s="9">
        <v>3</v>
      </c>
      <c r="B228" s="181" t="str">
        <f>+'[6]Шуш_1-2 эт'!B299:AE299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0"/>
      <c r="AL228" s="76"/>
      <c r="AM228" s="77"/>
    </row>
    <row r="229" spans="1:33" ht="26.25" customHeight="1">
      <c r="A229" s="9">
        <v>4</v>
      </c>
      <c r="B229" s="181" t="str">
        <f>+'[6]Шуш_1-2 эт'!B248:AE248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G229" s="14"/>
    </row>
    <row r="230" spans="1:31" ht="35.25" customHeight="1">
      <c r="A230" s="9">
        <v>5</v>
      </c>
      <c r="B230" s="181" t="str">
        <f>+'[6]Шуш_1-2 эт'!B249:AE249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</row>
    <row r="231" spans="1:31" ht="37.5" customHeight="1">
      <c r="A231" s="9">
        <v>6</v>
      </c>
      <c r="B231" s="181" t="s">
        <v>102</v>
      </c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</row>
    <row r="232" spans="1:36" s="22" customFormat="1" ht="24.75" customHeight="1">
      <c r="A232" s="28" t="str">
        <f>+'[6]Шуш_3 эт и выше'!A368</f>
        <v>Начальник ПЭО                                         С.А.Окунева</v>
      </c>
      <c r="AE232" s="23"/>
      <c r="AF232" s="23"/>
      <c r="AG232" s="24"/>
      <c r="AJ232" s="24"/>
    </row>
    <row r="233" spans="1:36" ht="12.75">
      <c r="A233" s="31" t="s">
        <v>44</v>
      </c>
      <c r="AJ233" s="13"/>
    </row>
    <row r="234" spans="1:36" ht="12.75">
      <c r="A234" s="32" t="s">
        <v>45</v>
      </c>
      <c r="AJ234" s="13"/>
    </row>
  </sheetData>
  <sheetProtection/>
  <mergeCells count="958">
    <mergeCell ref="B231:AE231"/>
    <mergeCell ref="B225:AE225"/>
    <mergeCell ref="B226:AE226"/>
    <mergeCell ref="B227:AE227"/>
    <mergeCell ref="B228:AE228"/>
    <mergeCell ref="B229:AE229"/>
    <mergeCell ref="B230:AE230"/>
    <mergeCell ref="A221:H222"/>
    <mergeCell ref="I221:N221"/>
    <mergeCell ref="O221:S221"/>
    <mergeCell ref="T221:Y221"/>
    <mergeCell ref="Z221:AE221"/>
    <mergeCell ref="I222:AE222"/>
    <mergeCell ref="A219:H220"/>
    <mergeCell ref="I219:N219"/>
    <mergeCell ref="O219:S219"/>
    <mergeCell ref="T219:Y219"/>
    <mergeCell ref="Z219:AE219"/>
    <mergeCell ref="I220:AE220"/>
    <mergeCell ref="I216:AE216"/>
    <mergeCell ref="A217:H218"/>
    <mergeCell ref="I217:N217"/>
    <mergeCell ref="O217:S217"/>
    <mergeCell ref="T217:Y217"/>
    <mergeCell ref="Z217:AE217"/>
    <mergeCell ref="I218:AE218"/>
    <mergeCell ref="A214:H215"/>
    <mergeCell ref="I214:N214"/>
    <mergeCell ref="O214:S214"/>
    <mergeCell ref="T214:Y214"/>
    <mergeCell ref="Z214:AE214"/>
    <mergeCell ref="I215:AE215"/>
    <mergeCell ref="A212:H213"/>
    <mergeCell ref="I212:N212"/>
    <mergeCell ref="O212:S212"/>
    <mergeCell ref="T212:Y212"/>
    <mergeCell ref="Z212:AE212"/>
    <mergeCell ref="I213:AE213"/>
    <mergeCell ref="A210:H211"/>
    <mergeCell ref="I210:N210"/>
    <mergeCell ref="O210:S210"/>
    <mergeCell ref="T210:Y210"/>
    <mergeCell ref="Z210:AE210"/>
    <mergeCell ref="I211:AE211"/>
    <mergeCell ref="A208:H209"/>
    <mergeCell ref="I208:N208"/>
    <mergeCell ref="O208:S208"/>
    <mergeCell ref="T208:Y208"/>
    <mergeCell ref="Z208:AE208"/>
    <mergeCell ref="I209:AE209"/>
    <mergeCell ref="A206:H207"/>
    <mergeCell ref="I206:N206"/>
    <mergeCell ref="O206:S206"/>
    <mergeCell ref="T206:Y206"/>
    <mergeCell ref="Z206:AE206"/>
    <mergeCell ref="I207:AE207"/>
    <mergeCell ref="A204:H205"/>
    <mergeCell ref="I204:N204"/>
    <mergeCell ref="O204:S204"/>
    <mergeCell ref="T204:Y204"/>
    <mergeCell ref="Z204:AE204"/>
    <mergeCell ref="I205:AE205"/>
    <mergeCell ref="A202:H203"/>
    <mergeCell ref="I202:N202"/>
    <mergeCell ref="O202:S202"/>
    <mergeCell ref="T202:Y202"/>
    <mergeCell ref="Z202:AE202"/>
    <mergeCell ref="I203:AE203"/>
    <mergeCell ref="A200:H201"/>
    <mergeCell ref="I200:N200"/>
    <mergeCell ref="O200:S200"/>
    <mergeCell ref="T200:Y200"/>
    <mergeCell ref="Z200:AE200"/>
    <mergeCell ref="I201:AE201"/>
    <mergeCell ref="A198:H199"/>
    <mergeCell ref="I198:N198"/>
    <mergeCell ref="O198:S198"/>
    <mergeCell ref="T198:Y198"/>
    <mergeCell ref="Z198:AE198"/>
    <mergeCell ref="I199:AE199"/>
    <mergeCell ref="A196:H197"/>
    <mergeCell ref="I196:N196"/>
    <mergeCell ref="O196:S196"/>
    <mergeCell ref="T196:Y196"/>
    <mergeCell ref="Z196:AE196"/>
    <mergeCell ref="I197:AE197"/>
    <mergeCell ref="A194:H195"/>
    <mergeCell ref="I194:N194"/>
    <mergeCell ref="O194:S194"/>
    <mergeCell ref="T194:Y194"/>
    <mergeCell ref="Z194:AE194"/>
    <mergeCell ref="I195:AE195"/>
    <mergeCell ref="I191:AE191"/>
    <mergeCell ref="A192:H193"/>
    <mergeCell ref="I192:N192"/>
    <mergeCell ref="O192:S192"/>
    <mergeCell ref="T192:Y192"/>
    <mergeCell ref="Z192:AE192"/>
    <mergeCell ref="I193:AE193"/>
    <mergeCell ref="A189:H189"/>
    <mergeCell ref="I189:N189"/>
    <mergeCell ref="O189:S189"/>
    <mergeCell ref="T189:Y189"/>
    <mergeCell ref="Z189:AE189"/>
    <mergeCell ref="A190:H191"/>
    <mergeCell ref="I190:N190"/>
    <mergeCell ref="O190:S190"/>
    <mergeCell ref="T190:Y190"/>
    <mergeCell ref="Z190:AE190"/>
    <mergeCell ref="A185:AE185"/>
    <mergeCell ref="A187:H188"/>
    <mergeCell ref="I187:N187"/>
    <mergeCell ref="O187:S187"/>
    <mergeCell ref="T187:Y187"/>
    <mergeCell ref="Z187:AE187"/>
    <mergeCell ref="AG182:AG183"/>
    <mergeCell ref="AJ182:AJ183"/>
    <mergeCell ref="AL182:AL183"/>
    <mergeCell ref="I183:J183"/>
    <mergeCell ref="K183:N183"/>
    <mergeCell ref="O183:S183"/>
    <mergeCell ref="T183:X183"/>
    <mergeCell ref="AJ180:AJ181"/>
    <mergeCell ref="AL180:AL181"/>
    <mergeCell ref="I181:J181"/>
    <mergeCell ref="K181:N181"/>
    <mergeCell ref="T181:X181"/>
    <mergeCell ref="A182:B183"/>
    <mergeCell ref="C182:G183"/>
    <mergeCell ref="I182:J182"/>
    <mergeCell ref="K182:N182"/>
    <mergeCell ref="O182:S182"/>
    <mergeCell ref="AF179:AG179"/>
    <mergeCell ref="A180:B181"/>
    <mergeCell ref="C180:G181"/>
    <mergeCell ref="I180:J180"/>
    <mergeCell ref="K180:N180"/>
    <mergeCell ref="O180:S180"/>
    <mergeCell ref="T180:X180"/>
    <mergeCell ref="AG180:AG181"/>
    <mergeCell ref="T177:X177"/>
    <mergeCell ref="AG177:AG178"/>
    <mergeCell ref="AJ177:AJ178"/>
    <mergeCell ref="AL177:AL178"/>
    <mergeCell ref="I178:J178"/>
    <mergeCell ref="K178:N178"/>
    <mergeCell ref="O178:S178"/>
    <mergeCell ref="T178:X178"/>
    <mergeCell ref="T175:X175"/>
    <mergeCell ref="AG175:AG176"/>
    <mergeCell ref="AJ175:AJ176"/>
    <mergeCell ref="AL175:AL176"/>
    <mergeCell ref="I176:J176"/>
    <mergeCell ref="K176:N176"/>
    <mergeCell ref="O176:S176"/>
    <mergeCell ref="T176:X176"/>
    <mergeCell ref="AG172:AG173"/>
    <mergeCell ref="AJ172:AJ173"/>
    <mergeCell ref="AL172:AL173"/>
    <mergeCell ref="I173:J173"/>
    <mergeCell ref="K173:N173"/>
    <mergeCell ref="T173:X173"/>
    <mergeCell ref="AJ170:AJ171"/>
    <mergeCell ref="AL170:AL171"/>
    <mergeCell ref="I171:J171"/>
    <mergeCell ref="K171:N171"/>
    <mergeCell ref="T171:X171"/>
    <mergeCell ref="A172:B173"/>
    <mergeCell ref="C172:G173"/>
    <mergeCell ref="I172:J172"/>
    <mergeCell ref="K172:N172"/>
    <mergeCell ref="O172:S172"/>
    <mergeCell ref="AF169:AG169"/>
    <mergeCell ref="A170:B171"/>
    <mergeCell ref="C170:G171"/>
    <mergeCell ref="I170:J170"/>
    <mergeCell ref="K170:N170"/>
    <mergeCell ref="O170:S170"/>
    <mergeCell ref="T170:X170"/>
    <mergeCell ref="AG170:AG171"/>
    <mergeCell ref="T167:X167"/>
    <mergeCell ref="AG167:AG168"/>
    <mergeCell ref="AJ167:AJ168"/>
    <mergeCell ref="AL167:AL168"/>
    <mergeCell ref="I168:J168"/>
    <mergeCell ref="K168:N168"/>
    <mergeCell ref="O168:S168"/>
    <mergeCell ref="T168:X168"/>
    <mergeCell ref="T165:X165"/>
    <mergeCell ref="AG165:AG166"/>
    <mergeCell ref="AJ165:AJ166"/>
    <mergeCell ref="AL165:AL166"/>
    <mergeCell ref="I166:J166"/>
    <mergeCell ref="K166:N166"/>
    <mergeCell ref="O166:S166"/>
    <mergeCell ref="T166:X166"/>
    <mergeCell ref="T163:X163"/>
    <mergeCell ref="A164:B164"/>
    <mergeCell ref="C164:H164"/>
    <mergeCell ref="I164:J164"/>
    <mergeCell ref="K164:N164"/>
    <mergeCell ref="O164:S164"/>
    <mergeCell ref="T164:X164"/>
    <mergeCell ref="K159:N159"/>
    <mergeCell ref="T159:X159"/>
    <mergeCell ref="AG159:AG160"/>
    <mergeCell ref="AJ159:AJ160"/>
    <mergeCell ref="AL159:AL160"/>
    <mergeCell ref="I160:J160"/>
    <mergeCell ref="K160:N160"/>
    <mergeCell ref="O160:S160"/>
    <mergeCell ref="T160:X160"/>
    <mergeCell ref="AG157:AG158"/>
    <mergeCell ref="AJ157:AJ158"/>
    <mergeCell ref="AL157:AL158"/>
    <mergeCell ref="I158:J158"/>
    <mergeCell ref="K158:N158"/>
    <mergeCell ref="O158:S158"/>
    <mergeCell ref="T158:X158"/>
    <mergeCell ref="A156:B156"/>
    <mergeCell ref="C156:H156"/>
    <mergeCell ref="I156:J156"/>
    <mergeCell ref="K156:N156"/>
    <mergeCell ref="T156:X156"/>
    <mergeCell ref="A157:B158"/>
    <mergeCell ref="C157:G158"/>
    <mergeCell ref="I157:J157"/>
    <mergeCell ref="K157:N157"/>
    <mergeCell ref="T157:X157"/>
    <mergeCell ref="A128:X128"/>
    <mergeCell ref="A153:X153"/>
    <mergeCell ref="A154:AE154"/>
    <mergeCell ref="A155:B155"/>
    <mergeCell ref="C155:H155"/>
    <mergeCell ref="I155:J155"/>
    <mergeCell ref="K155:N155"/>
    <mergeCell ref="T155:X155"/>
    <mergeCell ref="C126:G127"/>
    <mergeCell ref="AG126:AG127"/>
    <mergeCell ref="AJ126:AJ127"/>
    <mergeCell ref="AL126:AL127"/>
    <mergeCell ref="I127:J127"/>
    <mergeCell ref="K127:N127"/>
    <mergeCell ref="O127:S127"/>
    <mergeCell ref="T127:X127"/>
    <mergeCell ref="C122:H122"/>
    <mergeCell ref="I122:J122"/>
    <mergeCell ref="K122:N122"/>
    <mergeCell ref="O122:S122"/>
    <mergeCell ref="T122:X122"/>
    <mergeCell ref="A123:B123"/>
    <mergeCell ref="C123:H123"/>
    <mergeCell ref="A112:B112"/>
    <mergeCell ref="C112:H112"/>
    <mergeCell ref="I112:J112"/>
    <mergeCell ref="K112:N112"/>
    <mergeCell ref="O112:S112"/>
    <mergeCell ref="T112:X112"/>
    <mergeCell ref="AG105:AG106"/>
    <mergeCell ref="AJ105:AJ106"/>
    <mergeCell ref="AL105:AL106"/>
    <mergeCell ref="A107:B108"/>
    <mergeCell ref="C107:G108"/>
    <mergeCell ref="AG107:AG108"/>
    <mergeCell ref="AJ107:AJ108"/>
    <mergeCell ref="AL107:AL108"/>
    <mergeCell ref="C104:H104"/>
    <mergeCell ref="I104:J104"/>
    <mergeCell ref="K104:N104"/>
    <mergeCell ref="O104:S104"/>
    <mergeCell ref="T104:X104"/>
    <mergeCell ref="A105:B106"/>
    <mergeCell ref="C105:G106"/>
    <mergeCell ref="I105:J105"/>
    <mergeCell ref="K105:N105"/>
    <mergeCell ref="O105:S105"/>
    <mergeCell ref="AF102:AG102"/>
    <mergeCell ref="A103:B103"/>
    <mergeCell ref="C103:H103"/>
    <mergeCell ref="I103:J103"/>
    <mergeCell ref="K103:N103"/>
    <mergeCell ref="O103:S103"/>
    <mergeCell ref="T103:X103"/>
    <mergeCell ref="A97:B98"/>
    <mergeCell ref="C97:G98"/>
    <mergeCell ref="AG97:AG98"/>
    <mergeCell ref="AJ97:AJ98"/>
    <mergeCell ref="AL97:AL98"/>
    <mergeCell ref="A99:B100"/>
    <mergeCell ref="C99:G100"/>
    <mergeCell ref="AG99:AG100"/>
    <mergeCell ref="AJ99:AJ100"/>
    <mergeCell ref="AL99:AL100"/>
    <mergeCell ref="A94:AE94"/>
    <mergeCell ref="AF94:AG94"/>
    <mergeCell ref="A95:B95"/>
    <mergeCell ref="C95:H95"/>
    <mergeCell ref="I95:J95"/>
    <mergeCell ref="K95:N95"/>
    <mergeCell ref="O95:S95"/>
    <mergeCell ref="T95:X95"/>
    <mergeCell ref="A89:B90"/>
    <mergeCell ref="C89:G90"/>
    <mergeCell ref="AG89:AG90"/>
    <mergeCell ref="AJ89:AJ90"/>
    <mergeCell ref="AL89:AL90"/>
    <mergeCell ref="A91:B92"/>
    <mergeCell ref="C91:G92"/>
    <mergeCell ref="AG91:AG92"/>
    <mergeCell ref="AJ91:AJ92"/>
    <mergeCell ref="AL91:AL92"/>
    <mergeCell ref="A87:B87"/>
    <mergeCell ref="C87:H87"/>
    <mergeCell ref="I87:J87"/>
    <mergeCell ref="K87:N87"/>
    <mergeCell ref="O87:S87"/>
    <mergeCell ref="T87:X87"/>
    <mergeCell ref="A83:B84"/>
    <mergeCell ref="C83:G84"/>
    <mergeCell ref="AG83:AG84"/>
    <mergeCell ref="AJ83:AJ84"/>
    <mergeCell ref="AL83:AL84"/>
    <mergeCell ref="A86:AE86"/>
    <mergeCell ref="AF86:AG86"/>
    <mergeCell ref="A78:AE78"/>
    <mergeCell ref="AF78:AG78"/>
    <mergeCell ref="A79:B79"/>
    <mergeCell ref="C79:H79"/>
    <mergeCell ref="I79:J79"/>
    <mergeCell ref="K79:N79"/>
    <mergeCell ref="O79:S79"/>
    <mergeCell ref="T79:X79"/>
    <mergeCell ref="A73:B74"/>
    <mergeCell ref="C73:G74"/>
    <mergeCell ref="AG73:AG74"/>
    <mergeCell ref="AJ73:AJ74"/>
    <mergeCell ref="AL73:AL74"/>
    <mergeCell ref="A75:B76"/>
    <mergeCell ref="C75:G76"/>
    <mergeCell ref="AG75:AG76"/>
    <mergeCell ref="AJ75:AJ76"/>
    <mergeCell ref="AL75:AL76"/>
    <mergeCell ref="A70:AE70"/>
    <mergeCell ref="AF70:AG70"/>
    <mergeCell ref="A71:B71"/>
    <mergeCell ref="C71:H71"/>
    <mergeCell ref="I71:J71"/>
    <mergeCell ref="K71:N71"/>
    <mergeCell ref="O71:S71"/>
    <mergeCell ref="T71:X71"/>
    <mergeCell ref="A65:B66"/>
    <mergeCell ref="C65:G66"/>
    <mergeCell ref="AG65:AG66"/>
    <mergeCell ref="AJ65:AJ66"/>
    <mergeCell ref="AL65:AL66"/>
    <mergeCell ref="A67:B68"/>
    <mergeCell ref="C67:G68"/>
    <mergeCell ref="AG67:AG68"/>
    <mergeCell ref="AJ67:AJ68"/>
    <mergeCell ref="AL67:AL68"/>
    <mergeCell ref="A62:AE62"/>
    <mergeCell ref="AF62:AG62"/>
    <mergeCell ref="A63:B63"/>
    <mergeCell ref="C63:H63"/>
    <mergeCell ref="I63:J63"/>
    <mergeCell ref="K63:N63"/>
    <mergeCell ref="O63:S63"/>
    <mergeCell ref="T63:X63"/>
    <mergeCell ref="AG57:AG58"/>
    <mergeCell ref="AJ57:AJ58"/>
    <mergeCell ref="AL57:AL58"/>
    <mergeCell ref="A59:B60"/>
    <mergeCell ref="C59:G60"/>
    <mergeCell ref="AG59:AG60"/>
    <mergeCell ref="AJ59:AJ60"/>
    <mergeCell ref="AL59:AL60"/>
    <mergeCell ref="A55:B55"/>
    <mergeCell ref="C55:H55"/>
    <mergeCell ref="I55:J55"/>
    <mergeCell ref="K55:N55"/>
    <mergeCell ref="O55:S55"/>
    <mergeCell ref="T55:X55"/>
    <mergeCell ref="A51:B52"/>
    <mergeCell ref="C51:G52"/>
    <mergeCell ref="AG51:AG52"/>
    <mergeCell ref="AJ51:AJ52"/>
    <mergeCell ref="AL51:AL52"/>
    <mergeCell ref="A54:AE54"/>
    <mergeCell ref="AF54:AG54"/>
    <mergeCell ref="C47:H47"/>
    <mergeCell ref="I47:J47"/>
    <mergeCell ref="K47:N47"/>
    <mergeCell ref="O47:S47"/>
    <mergeCell ref="T47:X47"/>
    <mergeCell ref="A49:B50"/>
    <mergeCell ref="C49:G50"/>
    <mergeCell ref="A41:B42"/>
    <mergeCell ref="C41:G42"/>
    <mergeCell ref="AG41:AG42"/>
    <mergeCell ref="AJ41:AJ42"/>
    <mergeCell ref="AL41:AL42"/>
    <mergeCell ref="A43:B44"/>
    <mergeCell ref="C43:G44"/>
    <mergeCell ref="AG43:AG44"/>
    <mergeCell ref="AJ43:AJ44"/>
    <mergeCell ref="AL43:AL44"/>
    <mergeCell ref="AG32:AG33"/>
    <mergeCell ref="AJ32:AJ33"/>
    <mergeCell ref="AL32:AL33"/>
    <mergeCell ref="A37:X37"/>
    <mergeCell ref="A38:AE38"/>
    <mergeCell ref="A39:B39"/>
    <mergeCell ref="C39:H39"/>
    <mergeCell ref="I39:J39"/>
    <mergeCell ref="K39:N39"/>
    <mergeCell ref="O39:S39"/>
    <mergeCell ref="A31:B31"/>
    <mergeCell ref="C31:H31"/>
    <mergeCell ref="I31:J31"/>
    <mergeCell ref="K31:N31"/>
    <mergeCell ref="O31:S31"/>
    <mergeCell ref="T31:X31"/>
    <mergeCell ref="AG24:AG25"/>
    <mergeCell ref="AL24:AL25"/>
    <mergeCell ref="A27:AE27"/>
    <mergeCell ref="A29:AE29"/>
    <mergeCell ref="A30:B30"/>
    <mergeCell ref="C30:H30"/>
    <mergeCell ref="I30:J30"/>
    <mergeCell ref="K30:N30"/>
    <mergeCell ref="O30:S30"/>
    <mergeCell ref="T30:X30"/>
    <mergeCell ref="AG22:AG23"/>
    <mergeCell ref="AL22:AL23"/>
    <mergeCell ref="I23:J23"/>
    <mergeCell ref="K23:N23"/>
    <mergeCell ref="O23:S23"/>
    <mergeCell ref="T23:X23"/>
    <mergeCell ref="K20:N20"/>
    <mergeCell ref="O20:S20"/>
    <mergeCell ref="T20:X20"/>
    <mergeCell ref="A21:X21"/>
    <mergeCell ref="A22:B23"/>
    <mergeCell ref="C22:G23"/>
    <mergeCell ref="I22:J22"/>
    <mergeCell ref="K22:N22"/>
    <mergeCell ref="O22:S22"/>
    <mergeCell ref="T22:X22"/>
    <mergeCell ref="C17:G18"/>
    <mergeCell ref="AG17:AG18"/>
    <mergeCell ref="AJ17:AJ18"/>
    <mergeCell ref="AL17:AL18"/>
    <mergeCell ref="A19:B20"/>
    <mergeCell ref="C19:G20"/>
    <mergeCell ref="AG19:AG20"/>
    <mergeCell ref="AJ19:AJ20"/>
    <mergeCell ref="AL19:AL20"/>
    <mergeCell ref="I20:J20"/>
    <mergeCell ref="I188:N188"/>
    <mergeCell ref="O188:S188"/>
    <mergeCell ref="T188:Y188"/>
    <mergeCell ref="Z188:AE188"/>
    <mergeCell ref="O181:S181"/>
    <mergeCell ref="A179:AE179"/>
    <mergeCell ref="T182:X182"/>
    <mergeCell ref="O177:S177"/>
    <mergeCell ref="A177:B178"/>
    <mergeCell ref="C177:G178"/>
    <mergeCell ref="I177:J177"/>
    <mergeCell ref="K177:N177"/>
    <mergeCell ref="O175:S175"/>
    <mergeCell ref="A175:B176"/>
    <mergeCell ref="C175:G176"/>
    <mergeCell ref="I175:J175"/>
    <mergeCell ref="K175:N175"/>
    <mergeCell ref="O173:S173"/>
    <mergeCell ref="A174:AE174"/>
    <mergeCell ref="O171:S171"/>
    <mergeCell ref="T172:X172"/>
    <mergeCell ref="A169:AE169"/>
    <mergeCell ref="O167:S167"/>
    <mergeCell ref="A167:B168"/>
    <mergeCell ref="C167:G168"/>
    <mergeCell ref="I167:J167"/>
    <mergeCell ref="K167:N167"/>
    <mergeCell ref="O165:S165"/>
    <mergeCell ref="A165:B166"/>
    <mergeCell ref="C165:G166"/>
    <mergeCell ref="I165:J165"/>
    <mergeCell ref="K165:N165"/>
    <mergeCell ref="O163:S163"/>
    <mergeCell ref="A163:B163"/>
    <mergeCell ref="C163:H163"/>
    <mergeCell ref="I163:J163"/>
    <mergeCell ref="K163:N163"/>
    <mergeCell ref="A161:X161"/>
    <mergeCell ref="A162:AE162"/>
    <mergeCell ref="O159:S159"/>
    <mergeCell ref="A159:B160"/>
    <mergeCell ref="C159:G160"/>
    <mergeCell ref="I159:J159"/>
    <mergeCell ref="O156:S156"/>
    <mergeCell ref="O157:S157"/>
    <mergeCell ref="A152:AE152"/>
    <mergeCell ref="O155:S155"/>
    <mergeCell ref="AG149:AG150"/>
    <mergeCell ref="AJ149:AJ150"/>
    <mergeCell ref="AL149:AL150"/>
    <mergeCell ref="I150:J150"/>
    <mergeCell ref="K150:N150"/>
    <mergeCell ref="O150:S150"/>
    <mergeCell ref="T150:X150"/>
    <mergeCell ref="A149:B150"/>
    <mergeCell ref="C149:G150"/>
    <mergeCell ref="I149:J149"/>
    <mergeCell ref="K149:N149"/>
    <mergeCell ref="O149:S149"/>
    <mergeCell ref="T149:X149"/>
    <mergeCell ref="AJ147:AJ148"/>
    <mergeCell ref="AL147:AL148"/>
    <mergeCell ref="I148:J148"/>
    <mergeCell ref="K148:N148"/>
    <mergeCell ref="O148:S148"/>
    <mergeCell ref="T148:X148"/>
    <mergeCell ref="A146:AE146"/>
    <mergeCell ref="AF146:AG146"/>
    <mergeCell ref="A147:B148"/>
    <mergeCell ref="C147:G148"/>
    <mergeCell ref="I147:J147"/>
    <mergeCell ref="K147:N147"/>
    <mergeCell ref="O147:S147"/>
    <mergeCell ref="T147:X147"/>
    <mergeCell ref="AG147:AG148"/>
    <mergeCell ref="AG144:AG145"/>
    <mergeCell ref="AJ144:AJ145"/>
    <mergeCell ref="AL144:AL145"/>
    <mergeCell ref="I145:J145"/>
    <mergeCell ref="K145:N145"/>
    <mergeCell ref="O145:S145"/>
    <mergeCell ref="T145:X145"/>
    <mergeCell ref="A144:B145"/>
    <mergeCell ref="C144:G145"/>
    <mergeCell ref="I144:J144"/>
    <mergeCell ref="K144:N144"/>
    <mergeCell ref="O144:S144"/>
    <mergeCell ref="T144:X144"/>
    <mergeCell ref="AG142:AG143"/>
    <mergeCell ref="AJ142:AJ143"/>
    <mergeCell ref="AL142:AL143"/>
    <mergeCell ref="I143:J143"/>
    <mergeCell ref="K143:N143"/>
    <mergeCell ref="O143:S143"/>
    <mergeCell ref="T143:X143"/>
    <mergeCell ref="A141:AE141"/>
    <mergeCell ref="A142:B143"/>
    <mergeCell ref="C142:G143"/>
    <mergeCell ref="I142:J142"/>
    <mergeCell ref="K142:N142"/>
    <mergeCell ref="O142:S142"/>
    <mergeCell ref="T142:X142"/>
    <mergeCell ref="AG139:AG140"/>
    <mergeCell ref="AJ139:AJ140"/>
    <mergeCell ref="AL139:AL140"/>
    <mergeCell ref="I140:J140"/>
    <mergeCell ref="K140:N140"/>
    <mergeCell ref="O140:S140"/>
    <mergeCell ref="T140:X140"/>
    <mergeCell ref="A139:B140"/>
    <mergeCell ref="C139:G140"/>
    <mergeCell ref="I139:J139"/>
    <mergeCell ref="K139:N139"/>
    <mergeCell ref="O139:S139"/>
    <mergeCell ref="T139:X139"/>
    <mergeCell ref="AJ137:AJ138"/>
    <mergeCell ref="AL137:AL138"/>
    <mergeCell ref="I138:J138"/>
    <mergeCell ref="K138:N138"/>
    <mergeCell ref="O138:S138"/>
    <mergeCell ref="T138:X138"/>
    <mergeCell ref="A136:AE136"/>
    <mergeCell ref="AF136:AG136"/>
    <mergeCell ref="A137:B138"/>
    <mergeCell ref="C137:G138"/>
    <mergeCell ref="I137:J137"/>
    <mergeCell ref="K137:N137"/>
    <mergeCell ref="O137:S137"/>
    <mergeCell ref="T137:X137"/>
    <mergeCell ref="AG137:AG138"/>
    <mergeCell ref="AG134:AG135"/>
    <mergeCell ref="AJ134:AJ135"/>
    <mergeCell ref="AL134:AL135"/>
    <mergeCell ref="I135:J135"/>
    <mergeCell ref="K135:N135"/>
    <mergeCell ref="O135:S135"/>
    <mergeCell ref="T135:X135"/>
    <mergeCell ref="A134:B135"/>
    <mergeCell ref="C134:G135"/>
    <mergeCell ref="I134:J134"/>
    <mergeCell ref="K134:N134"/>
    <mergeCell ref="O134:S134"/>
    <mergeCell ref="T134:X134"/>
    <mergeCell ref="O132:S132"/>
    <mergeCell ref="T132:X132"/>
    <mergeCell ref="AG132:AG133"/>
    <mergeCell ref="AJ132:AJ133"/>
    <mergeCell ref="AL132:AL133"/>
    <mergeCell ref="I133:J133"/>
    <mergeCell ref="K133:N133"/>
    <mergeCell ref="T133:X133"/>
    <mergeCell ref="O133:S133"/>
    <mergeCell ref="T130:X130"/>
    <mergeCell ref="A131:B131"/>
    <mergeCell ref="C131:H131"/>
    <mergeCell ref="I131:J131"/>
    <mergeCell ref="K131:N131"/>
    <mergeCell ref="T131:X131"/>
    <mergeCell ref="O131:S131"/>
    <mergeCell ref="I126:J126"/>
    <mergeCell ref="K126:N126"/>
    <mergeCell ref="O126:S126"/>
    <mergeCell ref="T126:X126"/>
    <mergeCell ref="AG124:AG125"/>
    <mergeCell ref="AJ124:AJ125"/>
    <mergeCell ref="AL124:AL125"/>
    <mergeCell ref="I124:J124"/>
    <mergeCell ref="K124:N124"/>
    <mergeCell ref="O124:S124"/>
    <mergeCell ref="T124:X124"/>
    <mergeCell ref="I123:J123"/>
    <mergeCell ref="K123:N123"/>
    <mergeCell ref="T123:X123"/>
    <mergeCell ref="O123:S123"/>
    <mergeCell ref="A122:B122"/>
    <mergeCell ref="A120:X120"/>
    <mergeCell ref="A121:AE121"/>
    <mergeCell ref="A119:AE119"/>
    <mergeCell ref="AJ115:AJ116"/>
    <mergeCell ref="AL115:AL116"/>
    <mergeCell ref="I116:J116"/>
    <mergeCell ref="K116:N116"/>
    <mergeCell ref="O116:S116"/>
    <mergeCell ref="T116:X116"/>
    <mergeCell ref="A115:B116"/>
    <mergeCell ref="C115:G116"/>
    <mergeCell ref="I115:J115"/>
    <mergeCell ref="K115:N115"/>
    <mergeCell ref="T115:X115"/>
    <mergeCell ref="AG115:AG116"/>
    <mergeCell ref="O115:S115"/>
    <mergeCell ref="AG113:AG114"/>
    <mergeCell ref="AJ113:AJ114"/>
    <mergeCell ref="AL113:AL114"/>
    <mergeCell ref="I114:J114"/>
    <mergeCell ref="K114:N114"/>
    <mergeCell ref="O114:S114"/>
    <mergeCell ref="T114:X114"/>
    <mergeCell ref="O113:S113"/>
    <mergeCell ref="I111:J111"/>
    <mergeCell ref="K111:N111"/>
    <mergeCell ref="T111:X111"/>
    <mergeCell ref="A113:B114"/>
    <mergeCell ref="C113:G114"/>
    <mergeCell ref="I113:J113"/>
    <mergeCell ref="K113:N113"/>
    <mergeCell ref="T113:X113"/>
    <mergeCell ref="O111:S111"/>
    <mergeCell ref="A110:AE110"/>
    <mergeCell ref="AF110:AG110"/>
    <mergeCell ref="A111:B111"/>
    <mergeCell ref="C111:H111"/>
    <mergeCell ref="T107:X107"/>
    <mergeCell ref="I108:J108"/>
    <mergeCell ref="K108:N108"/>
    <mergeCell ref="T108:X108"/>
    <mergeCell ref="O108:S108"/>
    <mergeCell ref="I106:J106"/>
    <mergeCell ref="K106:N106"/>
    <mergeCell ref="T106:X106"/>
    <mergeCell ref="T105:X105"/>
    <mergeCell ref="A132:B133"/>
    <mergeCell ref="C132:G133"/>
    <mergeCell ref="I132:J132"/>
    <mergeCell ref="K132:N132"/>
    <mergeCell ref="A129:AE129"/>
    <mergeCell ref="A130:B130"/>
    <mergeCell ref="C130:H130"/>
    <mergeCell ref="I130:J130"/>
    <mergeCell ref="K130:N130"/>
    <mergeCell ref="O130:S130"/>
    <mergeCell ref="O125:S125"/>
    <mergeCell ref="I125:J125"/>
    <mergeCell ref="K125:N125"/>
    <mergeCell ref="T125:X125"/>
    <mergeCell ref="A124:B125"/>
    <mergeCell ref="C124:G125"/>
    <mergeCell ref="A126:B127"/>
    <mergeCell ref="I99:J99"/>
    <mergeCell ref="K99:N99"/>
    <mergeCell ref="T99:X99"/>
    <mergeCell ref="O99:S99"/>
    <mergeCell ref="I97:J97"/>
    <mergeCell ref="K97:N97"/>
    <mergeCell ref="T97:X97"/>
    <mergeCell ref="I98:J98"/>
    <mergeCell ref="K98:N98"/>
    <mergeCell ref="O98:S98"/>
    <mergeCell ref="T98:X98"/>
    <mergeCell ref="O97:S97"/>
    <mergeCell ref="A96:B96"/>
    <mergeCell ref="C96:H96"/>
    <mergeCell ref="I96:J96"/>
    <mergeCell ref="K96:N96"/>
    <mergeCell ref="O96:S96"/>
    <mergeCell ref="T96:X96"/>
    <mergeCell ref="T92:X92"/>
    <mergeCell ref="O92:S92"/>
    <mergeCell ref="T90:X90"/>
    <mergeCell ref="I91:J91"/>
    <mergeCell ref="K91:N91"/>
    <mergeCell ref="T91:X91"/>
    <mergeCell ref="O91:S91"/>
    <mergeCell ref="I89:J89"/>
    <mergeCell ref="K89:N89"/>
    <mergeCell ref="T89:X89"/>
    <mergeCell ref="I90:J90"/>
    <mergeCell ref="K90:N90"/>
    <mergeCell ref="O90:S90"/>
    <mergeCell ref="A88:B88"/>
    <mergeCell ref="C88:H88"/>
    <mergeCell ref="I88:J88"/>
    <mergeCell ref="K88:N88"/>
    <mergeCell ref="O88:S88"/>
    <mergeCell ref="T88:X88"/>
    <mergeCell ref="I84:J84"/>
    <mergeCell ref="K84:N84"/>
    <mergeCell ref="T84:X84"/>
    <mergeCell ref="O84:S84"/>
    <mergeCell ref="AG81:AG82"/>
    <mergeCell ref="AJ81:AJ82"/>
    <mergeCell ref="AL81:AL82"/>
    <mergeCell ref="I83:J83"/>
    <mergeCell ref="K83:N83"/>
    <mergeCell ref="O83:S83"/>
    <mergeCell ref="T83:X83"/>
    <mergeCell ref="I82:J82"/>
    <mergeCell ref="K82:N82"/>
    <mergeCell ref="O82:S82"/>
    <mergeCell ref="T82:X82"/>
    <mergeCell ref="T80:X80"/>
    <mergeCell ref="I81:J81"/>
    <mergeCell ref="K81:N81"/>
    <mergeCell ref="O81:S81"/>
    <mergeCell ref="T81:X81"/>
    <mergeCell ref="A81:B82"/>
    <mergeCell ref="C81:G82"/>
    <mergeCell ref="A80:B80"/>
    <mergeCell ref="C80:H80"/>
    <mergeCell ref="I80:J80"/>
    <mergeCell ref="K80:N80"/>
    <mergeCell ref="O80:S80"/>
    <mergeCell ref="T74:X74"/>
    <mergeCell ref="I75:J75"/>
    <mergeCell ref="K75:N75"/>
    <mergeCell ref="O75:S75"/>
    <mergeCell ref="T75:X75"/>
    <mergeCell ref="I74:J74"/>
    <mergeCell ref="K74:N74"/>
    <mergeCell ref="O74:S74"/>
    <mergeCell ref="I73:J73"/>
    <mergeCell ref="K73:N73"/>
    <mergeCell ref="O73:S73"/>
    <mergeCell ref="A72:B72"/>
    <mergeCell ref="I68:J68"/>
    <mergeCell ref="K68:N68"/>
    <mergeCell ref="O68:S68"/>
    <mergeCell ref="T68:X68"/>
    <mergeCell ref="I58:J58"/>
    <mergeCell ref="K58:N58"/>
    <mergeCell ref="O58:S58"/>
    <mergeCell ref="T58:X58"/>
    <mergeCell ref="I57:J57"/>
    <mergeCell ref="K57:N57"/>
    <mergeCell ref="O57:S57"/>
    <mergeCell ref="T57:X57"/>
    <mergeCell ref="A57:B58"/>
    <mergeCell ref="C57:G58"/>
    <mergeCell ref="A56:B56"/>
    <mergeCell ref="C56:H56"/>
    <mergeCell ref="I56:J56"/>
    <mergeCell ref="K56:N56"/>
    <mergeCell ref="O56:S56"/>
    <mergeCell ref="T56:X56"/>
    <mergeCell ref="I51:J51"/>
    <mergeCell ref="K51:N51"/>
    <mergeCell ref="O51:S51"/>
    <mergeCell ref="T51:X51"/>
    <mergeCell ref="AG49:AG50"/>
    <mergeCell ref="AJ49:AJ50"/>
    <mergeCell ref="AL49:AL50"/>
    <mergeCell ref="A48:B48"/>
    <mergeCell ref="I50:J50"/>
    <mergeCell ref="K50:N50"/>
    <mergeCell ref="O50:S50"/>
    <mergeCell ref="T50:X50"/>
    <mergeCell ref="A45:X45"/>
    <mergeCell ref="AL34:AL35"/>
    <mergeCell ref="I44:J44"/>
    <mergeCell ref="K44:N44"/>
    <mergeCell ref="O44:S44"/>
    <mergeCell ref="T44:X44"/>
    <mergeCell ref="A34:B35"/>
    <mergeCell ref="C34:G35"/>
    <mergeCell ref="AG34:AG35"/>
    <mergeCell ref="AJ34:AJ35"/>
    <mergeCell ref="T34:X34"/>
    <mergeCell ref="I34:J34"/>
    <mergeCell ref="K34:N34"/>
    <mergeCell ref="O34:S34"/>
    <mergeCell ref="I32:J32"/>
    <mergeCell ref="K32:N32"/>
    <mergeCell ref="O32:S32"/>
    <mergeCell ref="T32:X32"/>
    <mergeCell ref="A32:B33"/>
    <mergeCell ref="C32:G33"/>
    <mergeCell ref="T18:X18"/>
    <mergeCell ref="I19:J19"/>
    <mergeCell ref="K19:N19"/>
    <mergeCell ref="O19:S19"/>
    <mergeCell ref="T19:X19"/>
    <mergeCell ref="O107:S107"/>
    <mergeCell ref="O106:S106"/>
    <mergeCell ref="I107:J107"/>
    <mergeCell ref="K107:N107"/>
    <mergeCell ref="I100:J100"/>
    <mergeCell ref="K100:N100"/>
    <mergeCell ref="O100:S100"/>
    <mergeCell ref="T100:X100"/>
    <mergeCell ref="A102:AE102"/>
    <mergeCell ref="A104:B104"/>
    <mergeCell ref="A6:AE6"/>
    <mergeCell ref="A7:AD7"/>
    <mergeCell ref="A9:AE9"/>
    <mergeCell ref="O89:S89"/>
    <mergeCell ref="I17:J17"/>
    <mergeCell ref="K17:N17"/>
    <mergeCell ref="O17:S17"/>
    <mergeCell ref="K18:N18"/>
    <mergeCell ref="O18:S18"/>
    <mergeCell ref="I92:J92"/>
    <mergeCell ref="K92:N92"/>
    <mergeCell ref="I33:J33"/>
    <mergeCell ref="K33:N33"/>
    <mergeCell ref="O33:S33"/>
    <mergeCell ref="O52:S52"/>
    <mergeCell ref="T52:X52"/>
    <mergeCell ref="T48:X48"/>
    <mergeCell ref="T33:X33"/>
    <mergeCell ref="T39:X39"/>
    <mergeCell ref="A46:AE46"/>
    <mergeCell ref="A47:B47"/>
    <mergeCell ref="C48:H48"/>
    <mergeCell ref="C40:H40"/>
    <mergeCell ref="I40:J40"/>
    <mergeCell ref="K40:N40"/>
    <mergeCell ref="O40:S40"/>
    <mergeCell ref="T40:X40"/>
    <mergeCell ref="I48:J48"/>
    <mergeCell ref="K48:N48"/>
    <mergeCell ref="O48:S48"/>
    <mergeCell ref="K59:N59"/>
    <mergeCell ref="O59:S59"/>
    <mergeCell ref="T59:X59"/>
    <mergeCell ref="I41:J41"/>
    <mergeCell ref="K41:N41"/>
    <mergeCell ref="O41:S41"/>
    <mergeCell ref="T41:X41"/>
    <mergeCell ref="I52:J52"/>
    <mergeCell ref="K52:N52"/>
    <mergeCell ref="I76:J76"/>
    <mergeCell ref="C64:H64"/>
    <mergeCell ref="I64:J64"/>
    <mergeCell ref="K64:N64"/>
    <mergeCell ref="O64:S64"/>
    <mergeCell ref="T64:X64"/>
    <mergeCell ref="I59:J59"/>
    <mergeCell ref="I65:J65"/>
    <mergeCell ref="K65:N65"/>
    <mergeCell ref="O65:S65"/>
    <mergeCell ref="T65:X65"/>
    <mergeCell ref="T76:X76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10:AE10"/>
    <mergeCell ref="A15:B15"/>
    <mergeCell ref="C15:H15"/>
    <mergeCell ref="I15:J15"/>
    <mergeCell ref="K15:N15"/>
    <mergeCell ref="O15:S15"/>
    <mergeCell ref="T15:X15"/>
    <mergeCell ref="T17:X17"/>
    <mergeCell ref="A16:X16"/>
    <mergeCell ref="A17:B18"/>
    <mergeCell ref="I18:J18"/>
    <mergeCell ref="I24:J24"/>
    <mergeCell ref="K24:N24"/>
    <mergeCell ref="O24:S24"/>
    <mergeCell ref="T24:X24"/>
    <mergeCell ref="I25:J25"/>
    <mergeCell ref="K25:N25"/>
    <mergeCell ref="O25:S25"/>
    <mergeCell ref="A24:B25"/>
    <mergeCell ref="C24:G25"/>
    <mergeCell ref="T25:X25"/>
    <mergeCell ref="I35:J35"/>
    <mergeCell ref="K35:N35"/>
    <mergeCell ref="O35:S35"/>
    <mergeCell ref="T35:X35"/>
    <mergeCell ref="A40:B40"/>
    <mergeCell ref="I42:J42"/>
    <mergeCell ref="K42:N42"/>
    <mergeCell ref="O42:S42"/>
    <mergeCell ref="T42:X42"/>
    <mergeCell ref="I43:J43"/>
    <mergeCell ref="K43:N43"/>
    <mergeCell ref="O43:S43"/>
    <mergeCell ref="T43:X43"/>
    <mergeCell ref="I49:J49"/>
    <mergeCell ref="K49:N49"/>
    <mergeCell ref="O49:S49"/>
    <mergeCell ref="T49:X49"/>
    <mergeCell ref="I60:J60"/>
    <mergeCell ref="K60:N60"/>
    <mergeCell ref="O60:S60"/>
    <mergeCell ref="T60:X60"/>
    <mergeCell ref="A64:B64"/>
    <mergeCell ref="I66:J66"/>
    <mergeCell ref="K66:N66"/>
    <mergeCell ref="O66:S66"/>
    <mergeCell ref="T66:X66"/>
    <mergeCell ref="I67:J67"/>
    <mergeCell ref="K67:N67"/>
    <mergeCell ref="O67:S67"/>
    <mergeCell ref="T67:X67"/>
    <mergeCell ref="T73:X73"/>
    <mergeCell ref="K76:N76"/>
    <mergeCell ref="O76:S76"/>
    <mergeCell ref="C72:H72"/>
    <mergeCell ref="I72:J72"/>
    <mergeCell ref="K72:N72"/>
    <mergeCell ref="O72:S72"/>
    <mergeCell ref="T72:X72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2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00"/>
  <sheetViews>
    <sheetView tabSelected="1" view="pageBreakPreview" zoomScaleSheetLayoutView="100" zoomScalePageLayoutView="0" workbookViewId="0" topLeftCell="A153">
      <selection activeCell="A10" sqref="A10:AE10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7.125" style="0" customWidth="1"/>
    <col min="8" max="8" width="18.50390625" style="0" customWidth="1"/>
    <col min="9" max="12" width="3.50390625" style="0" customWidth="1"/>
    <col min="13" max="13" width="2.125" style="0" customWidth="1"/>
    <col min="14" max="14" width="1.875" style="0" customWidth="1"/>
    <col min="15" max="16" width="3.50390625" style="0" customWidth="1"/>
    <col min="17" max="17" width="2.50390625" style="0" customWidth="1"/>
    <col min="18" max="18" width="2.125" style="0" customWidth="1"/>
    <col min="19" max="19" width="3.75390625" style="0" customWidth="1"/>
    <col min="20" max="20" width="3.50390625" style="0" customWidth="1"/>
    <col min="21" max="21" width="2.50390625" style="0" customWidth="1"/>
    <col min="22" max="22" width="2.00390625" style="0" customWidth="1"/>
    <col min="23" max="24" width="2.50390625" style="0" customWidth="1"/>
    <col min="25" max="25" width="13.375" style="0" customWidth="1"/>
    <col min="26" max="26" width="13.00390625" style="0" customWidth="1"/>
    <col min="27" max="27" width="4.625" style="0" customWidth="1"/>
    <col min="28" max="28" width="2.375" style="0" hidden="1" customWidth="1"/>
    <col min="29" max="29" width="0.37109375" style="0" hidden="1" customWidth="1"/>
    <col min="30" max="30" width="3.375" style="0" hidden="1" customWidth="1"/>
    <col min="31" max="31" width="0.5" style="0" customWidth="1"/>
    <col min="32" max="32" width="1.4921875" style="0" customWidth="1"/>
    <col min="33" max="33" width="12.125" style="13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3" s="11" customFormat="1" ht="16.5">
      <c r="T1" s="11" t="s">
        <v>23</v>
      </c>
      <c r="AG1" s="12"/>
    </row>
    <row r="2" spans="20:34" s="11" customFormat="1" ht="16.5">
      <c r="T2" s="33" t="s">
        <v>65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G2" s="34"/>
      <c r="AH2"/>
    </row>
    <row r="3" spans="20:34" s="11" customFormat="1" ht="17.25" customHeight="1">
      <c r="T3" s="33" t="s">
        <v>66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G3" s="34"/>
      <c r="AH3"/>
    </row>
    <row r="4" s="11" customFormat="1" ht="16.5">
      <c r="AG4" s="12"/>
    </row>
    <row r="5" spans="1:32" ht="21" customHeight="1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"/>
    </row>
    <row r="6" spans="1:32" ht="21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"/>
    </row>
    <row r="7" spans="1:32" ht="21" customHeight="1">
      <c r="A7" s="124" t="s">
        <v>24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"/>
      <c r="AF7" s="1"/>
    </row>
    <row r="8" spans="1:33" ht="21" customHeight="1">
      <c r="A8" s="125" t="str">
        <f>+'[6]Шуш_3 эт и выше'!A8</f>
        <v>с 1 января 2024 г. по 30 июня 2024 г.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2"/>
      <c r="AG8" s="14"/>
    </row>
    <row r="9" spans="1:32" ht="21" customHeight="1">
      <c r="A9" s="128" t="s">
        <v>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3"/>
    </row>
    <row r="10" spans="1:33" s="5" customFormat="1" ht="18">
      <c r="A10" s="127" t="s">
        <v>106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4"/>
      <c r="AG10" s="15"/>
    </row>
    <row r="11" spans="1:24" ht="12.75">
      <c r="A11" s="106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07"/>
    </row>
    <row r="12" spans="1:33" s="6" customFormat="1" ht="15" hidden="1">
      <c r="A12" s="126" t="s">
        <v>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AG12" s="16"/>
    </row>
    <row r="13" spans="1:24" ht="12.75" hidden="1">
      <c r="A13" s="106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07"/>
    </row>
    <row r="14" spans="1:24" ht="54.75" customHeight="1" hidden="1">
      <c r="A14" s="104" t="s">
        <v>5</v>
      </c>
      <c r="B14" s="105"/>
      <c r="C14" s="93" t="s">
        <v>25</v>
      </c>
      <c r="D14" s="94"/>
      <c r="E14" s="94"/>
      <c r="F14" s="94"/>
      <c r="G14" s="94"/>
      <c r="H14" s="95"/>
      <c r="I14" s="96" t="s">
        <v>6</v>
      </c>
      <c r="J14" s="96"/>
      <c r="K14" s="96" t="s">
        <v>26</v>
      </c>
      <c r="L14" s="96"/>
      <c r="M14" s="96"/>
      <c r="N14" s="96"/>
      <c r="O14" s="96" t="s">
        <v>32</v>
      </c>
      <c r="P14" s="96"/>
      <c r="Q14" s="96"/>
      <c r="R14" s="96"/>
      <c r="S14" s="96"/>
      <c r="T14" s="96" t="s">
        <v>7</v>
      </c>
      <c r="U14" s="96"/>
      <c r="V14" s="96"/>
      <c r="W14" s="96"/>
      <c r="X14" s="96"/>
    </row>
    <row r="15" spans="1:38" s="17" customFormat="1" ht="12.75" hidden="1">
      <c r="A15" s="106">
        <v>1</v>
      </c>
      <c r="B15" s="107"/>
      <c r="C15" s="106">
        <v>2</v>
      </c>
      <c r="D15" s="114"/>
      <c r="E15" s="114"/>
      <c r="F15" s="114"/>
      <c r="G15" s="114"/>
      <c r="H15" s="107"/>
      <c r="I15" s="84">
        <v>3</v>
      </c>
      <c r="J15" s="84"/>
      <c r="K15" s="84">
        <v>4</v>
      </c>
      <c r="L15" s="84"/>
      <c r="M15" s="84"/>
      <c r="N15" s="84"/>
      <c r="O15" s="84">
        <v>5</v>
      </c>
      <c r="P15" s="84"/>
      <c r="Q15" s="84"/>
      <c r="R15" s="84"/>
      <c r="S15" s="84"/>
      <c r="T15" s="84">
        <v>6</v>
      </c>
      <c r="U15" s="84"/>
      <c r="V15" s="84"/>
      <c r="W15" s="84"/>
      <c r="X15" s="84"/>
      <c r="AG15" s="13" t="s">
        <v>27</v>
      </c>
      <c r="AJ15" s="14" t="s">
        <v>27</v>
      </c>
      <c r="AK15"/>
      <c r="AL15" s="14" t="s">
        <v>30</v>
      </c>
    </row>
    <row r="16" spans="1:38" s="17" customFormat="1" ht="12.75" hidden="1">
      <c r="A16" s="223"/>
      <c r="B16" s="224"/>
      <c r="C16" s="223"/>
      <c r="D16" s="225"/>
      <c r="E16" s="225"/>
      <c r="F16" s="225"/>
      <c r="G16" s="225"/>
      <c r="H16" s="82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AG16" s="13"/>
      <c r="AJ16" s="14"/>
      <c r="AK16"/>
      <c r="AL16" s="14"/>
    </row>
    <row r="17" spans="1:38" ht="12.75" customHeight="1" hidden="1">
      <c r="A17" s="108" t="s">
        <v>8</v>
      </c>
      <c r="B17" s="109"/>
      <c r="C17" s="87" t="s">
        <v>73</v>
      </c>
      <c r="D17" s="88"/>
      <c r="E17" s="88"/>
      <c r="F17" s="88"/>
      <c r="G17" s="89"/>
      <c r="H17" s="63" t="s">
        <v>9</v>
      </c>
      <c r="I17" s="118" t="s">
        <v>10</v>
      </c>
      <c r="J17" s="118"/>
      <c r="K17" s="122">
        <f>+'[6]Син_2'!K22</f>
        <v>367.57</v>
      </c>
      <c r="L17" s="122"/>
      <c r="M17" s="122"/>
      <c r="N17" s="122"/>
      <c r="O17" s="123">
        <v>0</v>
      </c>
      <c r="P17" s="123"/>
      <c r="Q17" s="123"/>
      <c r="R17" s="123"/>
      <c r="S17" s="123"/>
      <c r="T17" s="86">
        <f>K17</f>
        <v>367.57</v>
      </c>
      <c r="U17" s="86"/>
      <c r="V17" s="86"/>
      <c r="W17" s="86"/>
      <c r="X17" s="86"/>
      <c r="AG17" s="120">
        <f>T17+T18</f>
        <v>876.12</v>
      </c>
      <c r="AJ17" s="26">
        <v>439.94</v>
      </c>
      <c r="AL17" s="99">
        <f>AG17/AJ17</f>
        <v>1.991</v>
      </c>
    </row>
    <row r="18" spans="1:38" ht="12.75" hidden="1">
      <c r="A18" s="110"/>
      <c r="B18" s="111"/>
      <c r="C18" s="90"/>
      <c r="D18" s="91"/>
      <c r="E18" s="91"/>
      <c r="F18" s="91"/>
      <c r="G18" s="92"/>
      <c r="H18" s="63" t="s">
        <v>11</v>
      </c>
      <c r="I18" s="118" t="s">
        <v>12</v>
      </c>
      <c r="J18" s="118"/>
      <c r="K18" s="122">
        <f>+'[6]Син_2'!K23</f>
        <v>7413.23</v>
      </c>
      <c r="L18" s="122"/>
      <c r="M18" s="122"/>
      <c r="N18" s="122"/>
      <c r="O18" s="129">
        <f>+'[6]Син_2'!O23</f>
        <v>0.0686</v>
      </c>
      <c r="P18" s="129"/>
      <c r="Q18" s="129"/>
      <c r="R18" s="129"/>
      <c r="S18" s="129"/>
      <c r="T18" s="86">
        <f>K18*O18</f>
        <v>508.55</v>
      </c>
      <c r="U18" s="86"/>
      <c r="V18" s="86"/>
      <c r="W18" s="86"/>
      <c r="X18" s="86"/>
      <c r="AG18" s="121"/>
      <c r="AJ18" s="27"/>
      <c r="AL18" s="100"/>
    </row>
    <row r="19" spans="1:38" ht="12.75" hidden="1">
      <c r="A19" s="108" t="s">
        <v>8</v>
      </c>
      <c r="B19" s="109"/>
      <c r="C19" s="87" t="s">
        <v>74</v>
      </c>
      <c r="D19" s="88"/>
      <c r="E19" s="88"/>
      <c r="F19" s="88"/>
      <c r="G19" s="89"/>
      <c r="H19" s="63" t="s">
        <v>9</v>
      </c>
      <c r="I19" s="118" t="s">
        <v>10</v>
      </c>
      <c r="J19" s="118"/>
      <c r="K19" s="122">
        <f>+'[6]Син_2'!K24</f>
        <v>367.57</v>
      </c>
      <c r="L19" s="122"/>
      <c r="M19" s="122"/>
      <c r="N19" s="122"/>
      <c r="O19" s="123">
        <v>0</v>
      </c>
      <c r="P19" s="123"/>
      <c r="Q19" s="123"/>
      <c r="R19" s="123"/>
      <c r="S19" s="123"/>
      <c r="T19" s="86">
        <f>K19</f>
        <v>367.57</v>
      </c>
      <c r="U19" s="86"/>
      <c r="V19" s="86"/>
      <c r="W19" s="86"/>
      <c r="X19" s="86"/>
      <c r="AG19" s="120">
        <f>T19+T20</f>
        <v>838.31</v>
      </c>
      <c r="AJ19" s="26">
        <v>439.94</v>
      </c>
      <c r="AL19" s="99">
        <f>AG19/AJ19</f>
        <v>1.906</v>
      </c>
    </row>
    <row r="20" spans="1:38" ht="12.75" hidden="1">
      <c r="A20" s="110"/>
      <c r="B20" s="111"/>
      <c r="C20" s="90"/>
      <c r="D20" s="91"/>
      <c r="E20" s="91"/>
      <c r="F20" s="91"/>
      <c r="G20" s="92"/>
      <c r="H20" s="63" t="s">
        <v>11</v>
      </c>
      <c r="I20" s="118" t="s">
        <v>12</v>
      </c>
      <c r="J20" s="118"/>
      <c r="K20" s="122">
        <f>+'[6]Син_2'!K25</f>
        <v>7413.23</v>
      </c>
      <c r="L20" s="122"/>
      <c r="M20" s="122"/>
      <c r="N20" s="122"/>
      <c r="O20" s="129">
        <f>+'[6]Син_2'!O25</f>
        <v>0.0635</v>
      </c>
      <c r="P20" s="129"/>
      <c r="Q20" s="129"/>
      <c r="R20" s="129"/>
      <c r="S20" s="129"/>
      <c r="T20" s="86">
        <f>K20*O20</f>
        <v>470.74</v>
      </c>
      <c r="U20" s="86"/>
      <c r="V20" s="86"/>
      <c r="W20" s="86"/>
      <c r="X20" s="86"/>
      <c r="AG20" s="121"/>
      <c r="AJ20" s="27"/>
      <c r="AL20" s="100"/>
    </row>
    <row r="21" ht="12.75" hidden="1"/>
    <row r="22" spans="1:35" s="6" customFormat="1" ht="15">
      <c r="A22" s="119" t="s">
        <v>107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64"/>
      <c r="AG22" s="64"/>
      <c r="AH22"/>
      <c r="AI22" s="18"/>
    </row>
    <row r="23" spans="1:35" ht="44.25" customHeight="1">
      <c r="A23" s="184" t="s">
        <v>108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G23" s="43">
        <v>0.5</v>
      </c>
      <c r="AI23" s="19"/>
    </row>
    <row r="24" spans="1:33" s="20" customFormat="1" ht="42.75" customHeight="1" hidden="1">
      <c r="A24" s="103" t="s">
        <v>33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25"/>
      <c r="AG24" s="25"/>
    </row>
    <row r="25" spans="1:35" ht="51" customHeight="1" hidden="1">
      <c r="A25" s="104" t="s">
        <v>5</v>
      </c>
      <c r="B25" s="105"/>
      <c r="C25" s="93" t="s">
        <v>25</v>
      </c>
      <c r="D25" s="94"/>
      <c r="E25" s="94"/>
      <c r="F25" s="94"/>
      <c r="G25" s="94"/>
      <c r="H25" s="95"/>
      <c r="I25" s="96" t="s">
        <v>6</v>
      </c>
      <c r="J25" s="96"/>
      <c r="K25" s="96" t="s">
        <v>26</v>
      </c>
      <c r="L25" s="96"/>
      <c r="M25" s="96"/>
      <c r="N25" s="96"/>
      <c r="O25" s="96" t="s">
        <v>34</v>
      </c>
      <c r="P25" s="96"/>
      <c r="Q25" s="96"/>
      <c r="R25" s="96"/>
      <c r="S25" s="96"/>
      <c r="T25" s="96" t="s">
        <v>67</v>
      </c>
      <c r="U25" s="96"/>
      <c r="V25" s="96"/>
      <c r="W25" s="96"/>
      <c r="X25" s="96"/>
      <c r="Y25" s="46" t="s">
        <v>68</v>
      </c>
      <c r="Z25" s="46" t="s">
        <v>69</v>
      </c>
      <c r="AG25" s="14"/>
      <c r="AI25" s="19"/>
    </row>
    <row r="26" spans="1:38" ht="25.5" customHeight="1" hidden="1">
      <c r="A26" s="106">
        <v>1</v>
      </c>
      <c r="B26" s="107"/>
      <c r="C26" s="106">
        <v>2</v>
      </c>
      <c r="D26" s="114"/>
      <c r="E26" s="114"/>
      <c r="F26" s="114"/>
      <c r="G26" s="114"/>
      <c r="H26" s="107"/>
      <c r="I26" s="84">
        <v>3</v>
      </c>
      <c r="J26" s="84"/>
      <c r="K26" s="84">
        <v>4</v>
      </c>
      <c r="L26" s="84"/>
      <c r="M26" s="84"/>
      <c r="N26" s="84"/>
      <c r="O26" s="84">
        <v>5</v>
      </c>
      <c r="P26" s="84"/>
      <c r="Q26" s="84"/>
      <c r="R26" s="84"/>
      <c r="S26" s="84"/>
      <c r="T26" s="115" t="s">
        <v>70</v>
      </c>
      <c r="U26" s="116"/>
      <c r="V26" s="116"/>
      <c r="W26" s="116"/>
      <c r="X26" s="117"/>
      <c r="Y26" s="45" t="s">
        <v>75</v>
      </c>
      <c r="Z26" s="45" t="s">
        <v>71</v>
      </c>
      <c r="AG26" s="14" t="s">
        <v>29</v>
      </c>
      <c r="AI26" s="19"/>
      <c r="AJ26" s="14" t="s">
        <v>29</v>
      </c>
      <c r="AL26" s="14" t="s">
        <v>30</v>
      </c>
    </row>
    <row r="27" spans="1:38" ht="12.75" customHeight="1" hidden="1">
      <c r="A27" s="108" t="s">
        <v>8</v>
      </c>
      <c r="B27" s="109"/>
      <c r="C27" s="87" t="s">
        <v>73</v>
      </c>
      <c r="D27" s="88"/>
      <c r="E27" s="88"/>
      <c r="F27" s="88"/>
      <c r="G27" s="89"/>
      <c r="H27" s="63" t="s">
        <v>9</v>
      </c>
      <c r="I27" s="101" t="s">
        <v>10</v>
      </c>
      <c r="J27" s="102"/>
      <c r="K27" s="86">
        <f>K17</f>
        <v>367.57</v>
      </c>
      <c r="L27" s="86"/>
      <c r="M27" s="86"/>
      <c r="N27" s="86"/>
      <c r="O27" s="85">
        <f>+ROUND('[6]Шуш_3 эт и выше'!O33,2)</f>
        <v>3.3</v>
      </c>
      <c r="P27" s="85"/>
      <c r="Q27" s="85"/>
      <c r="R27" s="85"/>
      <c r="S27" s="85"/>
      <c r="T27" s="86">
        <f>ROUND(K27*O27,2)</f>
        <v>1212.98</v>
      </c>
      <c r="U27" s="86"/>
      <c r="V27" s="86"/>
      <c r="W27" s="86"/>
      <c r="X27" s="86"/>
      <c r="Y27" s="47">
        <f>ROUND(T27*$AG$23,2)</f>
        <v>606.49</v>
      </c>
      <c r="Z27" s="48">
        <f>+T27+Y27</f>
        <v>1819.47</v>
      </c>
      <c r="AG27" s="112">
        <f>Z27+Z28</f>
        <v>3497.83</v>
      </c>
      <c r="AI27" s="19"/>
      <c r="AJ27" s="97">
        <v>844.99</v>
      </c>
      <c r="AL27" s="99">
        <f>AG27/AJ27</f>
        <v>4.139</v>
      </c>
    </row>
    <row r="28" spans="1:38" ht="12.75" customHeight="1" hidden="1">
      <c r="A28" s="110"/>
      <c r="B28" s="111"/>
      <c r="C28" s="90"/>
      <c r="D28" s="91"/>
      <c r="E28" s="91"/>
      <c r="F28" s="91"/>
      <c r="G28" s="92"/>
      <c r="H28" s="63" t="s">
        <v>11</v>
      </c>
      <c r="I28" s="101" t="s">
        <v>12</v>
      </c>
      <c r="J28" s="102"/>
      <c r="K28" s="86">
        <f>K18</f>
        <v>7413.23</v>
      </c>
      <c r="L28" s="86"/>
      <c r="M28" s="86"/>
      <c r="N28" s="86"/>
      <c r="O28" s="85">
        <f>+'[6]Син_2'!O33</f>
        <v>0.2264</v>
      </c>
      <c r="P28" s="85"/>
      <c r="Q28" s="85"/>
      <c r="R28" s="85"/>
      <c r="S28" s="85"/>
      <c r="T28" s="86">
        <f>K28*O28</f>
        <v>1678.36</v>
      </c>
      <c r="U28" s="86"/>
      <c r="V28" s="86"/>
      <c r="W28" s="86"/>
      <c r="X28" s="86"/>
      <c r="Y28" s="44">
        <v>0</v>
      </c>
      <c r="Z28" s="48">
        <f>+T28+Y28</f>
        <v>1678.36</v>
      </c>
      <c r="AG28" s="113"/>
      <c r="AI28" s="19"/>
      <c r="AJ28" s="98"/>
      <c r="AL28" s="100"/>
    </row>
    <row r="29" spans="1:38" ht="12.75" customHeight="1" hidden="1">
      <c r="A29" s="108" t="s">
        <v>8</v>
      </c>
      <c r="B29" s="109"/>
      <c r="C29" s="87" t="s">
        <v>74</v>
      </c>
      <c r="D29" s="88"/>
      <c r="E29" s="88"/>
      <c r="F29" s="88"/>
      <c r="G29" s="89"/>
      <c r="H29" s="63" t="s">
        <v>9</v>
      </c>
      <c r="I29" s="101" t="s">
        <v>10</v>
      </c>
      <c r="J29" s="102"/>
      <c r="K29" s="86">
        <f>K19</f>
        <v>367.57</v>
      </c>
      <c r="L29" s="86"/>
      <c r="M29" s="86"/>
      <c r="N29" s="86"/>
      <c r="O29" s="85">
        <f>+ROUND('[6]Шуш_3 эт и выше'!O35,2)</f>
        <v>3.3</v>
      </c>
      <c r="P29" s="85"/>
      <c r="Q29" s="85"/>
      <c r="R29" s="85"/>
      <c r="S29" s="85"/>
      <c r="T29" s="86">
        <f>ROUND(K29*O29,2)</f>
        <v>1212.98</v>
      </c>
      <c r="U29" s="86"/>
      <c r="V29" s="86"/>
      <c r="W29" s="86"/>
      <c r="X29" s="86"/>
      <c r="Y29" s="47">
        <f>ROUND(T29*$AG$23,2)</f>
        <v>606.49</v>
      </c>
      <c r="Z29" s="48">
        <f>+T29+Y29</f>
        <v>1819.47</v>
      </c>
      <c r="AG29" s="112">
        <f>Z29+Z30</f>
        <v>3373.28</v>
      </c>
      <c r="AI29" s="19"/>
      <c r="AJ29" s="97">
        <v>844.99</v>
      </c>
      <c r="AL29" s="99">
        <f>AG29/AJ29</f>
        <v>3.992</v>
      </c>
    </row>
    <row r="30" spans="1:38" ht="12.75" customHeight="1" hidden="1">
      <c r="A30" s="110"/>
      <c r="B30" s="111"/>
      <c r="C30" s="90"/>
      <c r="D30" s="91"/>
      <c r="E30" s="91"/>
      <c r="F30" s="91"/>
      <c r="G30" s="92"/>
      <c r="H30" s="63" t="s">
        <v>11</v>
      </c>
      <c r="I30" s="101" t="s">
        <v>12</v>
      </c>
      <c r="J30" s="102"/>
      <c r="K30" s="86">
        <f>K20</f>
        <v>7413.23</v>
      </c>
      <c r="L30" s="86"/>
      <c r="M30" s="86"/>
      <c r="N30" s="86"/>
      <c r="O30" s="85">
        <f>+'[6]Син_2'!O35</f>
        <v>0.2096</v>
      </c>
      <c r="P30" s="85"/>
      <c r="Q30" s="85"/>
      <c r="R30" s="85"/>
      <c r="S30" s="85"/>
      <c r="T30" s="86">
        <f>K30*O30</f>
        <v>1553.81</v>
      </c>
      <c r="U30" s="86"/>
      <c r="V30" s="86"/>
      <c r="W30" s="86"/>
      <c r="X30" s="86"/>
      <c r="Y30" s="44">
        <v>0</v>
      </c>
      <c r="Z30" s="48">
        <f>+T30+Y30</f>
        <v>1553.81</v>
      </c>
      <c r="AG30" s="113"/>
      <c r="AI30" s="19"/>
      <c r="AJ30" s="98"/>
      <c r="AL30" s="100"/>
    </row>
    <row r="31" spans="1:35" ht="12.75" hidden="1">
      <c r="A31" s="226" t="s">
        <v>104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G31" s="14"/>
      <c r="AI31" s="19"/>
    </row>
    <row r="32" spans="1:33" s="20" customFormat="1" ht="38.25" customHeight="1">
      <c r="A32" s="103" t="s">
        <v>35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25"/>
      <c r="AG32" s="25"/>
    </row>
    <row r="33" spans="1:35" ht="51" customHeight="1">
      <c r="A33" s="104" t="s">
        <v>5</v>
      </c>
      <c r="B33" s="105"/>
      <c r="C33" s="93" t="s">
        <v>25</v>
      </c>
      <c r="D33" s="94"/>
      <c r="E33" s="94"/>
      <c r="F33" s="94"/>
      <c r="G33" s="94"/>
      <c r="H33" s="95"/>
      <c r="I33" s="96" t="s">
        <v>6</v>
      </c>
      <c r="J33" s="96"/>
      <c r="K33" s="96" t="s">
        <v>26</v>
      </c>
      <c r="L33" s="96"/>
      <c r="M33" s="96"/>
      <c r="N33" s="96"/>
      <c r="O33" s="96" t="s">
        <v>87</v>
      </c>
      <c r="P33" s="96"/>
      <c r="Q33" s="96"/>
      <c r="R33" s="96"/>
      <c r="S33" s="96"/>
      <c r="T33" s="96" t="s">
        <v>67</v>
      </c>
      <c r="U33" s="96"/>
      <c r="V33" s="96"/>
      <c r="W33" s="96"/>
      <c r="X33" s="96"/>
      <c r="Y33" s="46" t="s">
        <v>68</v>
      </c>
      <c r="Z33" s="46" t="s">
        <v>69</v>
      </c>
      <c r="AG33" s="14"/>
      <c r="AI33" s="19"/>
    </row>
    <row r="34" spans="1:38" ht="21.75" customHeight="1">
      <c r="A34" s="106">
        <v>1</v>
      </c>
      <c r="B34" s="107"/>
      <c r="C34" s="106">
        <v>2</v>
      </c>
      <c r="D34" s="114"/>
      <c r="E34" s="114"/>
      <c r="F34" s="114"/>
      <c r="G34" s="114"/>
      <c r="H34" s="107"/>
      <c r="I34" s="84">
        <v>3</v>
      </c>
      <c r="J34" s="84"/>
      <c r="K34" s="84">
        <v>4</v>
      </c>
      <c r="L34" s="84"/>
      <c r="M34" s="84"/>
      <c r="N34" s="84"/>
      <c r="O34" s="84">
        <v>5</v>
      </c>
      <c r="P34" s="84"/>
      <c r="Q34" s="84"/>
      <c r="R34" s="84"/>
      <c r="S34" s="84"/>
      <c r="T34" s="115" t="s">
        <v>70</v>
      </c>
      <c r="U34" s="116"/>
      <c r="V34" s="116"/>
      <c r="W34" s="116"/>
      <c r="X34" s="117"/>
      <c r="Y34" s="45" t="s">
        <v>75</v>
      </c>
      <c r="Z34" s="45" t="s">
        <v>71</v>
      </c>
      <c r="AG34" s="14"/>
      <c r="AI34" s="19"/>
      <c r="AJ34" s="14"/>
      <c r="AL34" s="14"/>
    </row>
    <row r="35" spans="1:38" ht="12.75" customHeight="1">
      <c r="A35" s="108" t="s">
        <v>8</v>
      </c>
      <c r="B35" s="109"/>
      <c r="C35" s="87" t="s">
        <v>73</v>
      </c>
      <c r="D35" s="88"/>
      <c r="E35" s="88"/>
      <c r="F35" s="88"/>
      <c r="G35" s="89"/>
      <c r="H35" s="63" t="s">
        <v>9</v>
      </c>
      <c r="I35" s="101" t="s">
        <v>10</v>
      </c>
      <c r="J35" s="102"/>
      <c r="K35" s="86">
        <f>K17</f>
        <v>367.57</v>
      </c>
      <c r="L35" s="86"/>
      <c r="M35" s="86"/>
      <c r="N35" s="86"/>
      <c r="O35" s="86">
        <f>+ROUND('[6]Шуш_3 эт и выше'!O47,2)</f>
        <v>3.24</v>
      </c>
      <c r="P35" s="86"/>
      <c r="Q35" s="86"/>
      <c r="R35" s="86"/>
      <c r="S35" s="86"/>
      <c r="T35" s="86">
        <f>ROUND(K35*O35,2)</f>
        <v>1190.93</v>
      </c>
      <c r="U35" s="86"/>
      <c r="V35" s="86"/>
      <c r="W35" s="86"/>
      <c r="X35" s="86"/>
      <c r="Y35" s="49">
        <f>ROUND(T35*$AG$23,2)</f>
        <v>595.47</v>
      </c>
      <c r="Z35" s="50">
        <f>+T35+Y35</f>
        <v>1786.4</v>
      </c>
      <c r="AG35" s="112">
        <f>Z35+Z36</f>
        <v>3434.36</v>
      </c>
      <c r="AI35" s="19"/>
      <c r="AJ35" s="97">
        <v>810.49</v>
      </c>
      <c r="AL35" s="99">
        <f>AG35/AJ35</f>
        <v>4.237</v>
      </c>
    </row>
    <row r="36" spans="1:38" ht="12.75" customHeight="1">
      <c r="A36" s="110"/>
      <c r="B36" s="111"/>
      <c r="C36" s="90"/>
      <c r="D36" s="91"/>
      <c r="E36" s="91"/>
      <c r="F36" s="91"/>
      <c r="G36" s="92"/>
      <c r="H36" s="63" t="s">
        <v>11</v>
      </c>
      <c r="I36" s="101" t="s">
        <v>12</v>
      </c>
      <c r="J36" s="102"/>
      <c r="K36" s="86">
        <f>K18</f>
        <v>7413.23</v>
      </c>
      <c r="L36" s="86"/>
      <c r="M36" s="86"/>
      <c r="N36" s="86"/>
      <c r="O36" s="85">
        <f>+'[6]Син_2'!O50</f>
        <v>0.2223</v>
      </c>
      <c r="P36" s="85"/>
      <c r="Q36" s="85"/>
      <c r="R36" s="85"/>
      <c r="S36" s="85"/>
      <c r="T36" s="86">
        <f>K36*O36</f>
        <v>1647.96</v>
      </c>
      <c r="U36" s="86"/>
      <c r="V36" s="86"/>
      <c r="W36" s="86"/>
      <c r="X36" s="86"/>
      <c r="Y36" s="44">
        <v>0</v>
      </c>
      <c r="Z36" s="50">
        <f>+T36+Y36</f>
        <v>1647.96</v>
      </c>
      <c r="AG36" s="113"/>
      <c r="AI36" s="19"/>
      <c r="AJ36" s="98"/>
      <c r="AL36" s="100"/>
    </row>
    <row r="37" spans="1:38" ht="12.75" customHeight="1">
      <c r="A37" s="108" t="s">
        <v>8</v>
      </c>
      <c r="B37" s="109"/>
      <c r="C37" s="87" t="s">
        <v>74</v>
      </c>
      <c r="D37" s="88"/>
      <c r="E37" s="88"/>
      <c r="F37" s="88"/>
      <c r="G37" s="89"/>
      <c r="H37" s="63" t="s">
        <v>9</v>
      </c>
      <c r="I37" s="101" t="s">
        <v>10</v>
      </c>
      <c r="J37" s="102"/>
      <c r="K37" s="86">
        <f>K19</f>
        <v>367.57</v>
      </c>
      <c r="L37" s="86"/>
      <c r="M37" s="86"/>
      <c r="N37" s="86"/>
      <c r="O37" s="86">
        <f>+ROUND('[6]Шуш_3 эт и выше'!O49,2)</f>
        <v>3.24</v>
      </c>
      <c r="P37" s="86"/>
      <c r="Q37" s="86"/>
      <c r="R37" s="86"/>
      <c r="S37" s="86"/>
      <c r="T37" s="86">
        <f>ROUND(K37*O37,2)</f>
        <v>1190.93</v>
      </c>
      <c r="U37" s="86"/>
      <c r="V37" s="86"/>
      <c r="W37" s="86"/>
      <c r="X37" s="86"/>
      <c r="Y37" s="49">
        <f>ROUND(T37*$AG$23,2)</f>
        <v>595.47</v>
      </c>
      <c r="Z37" s="50">
        <f>+T37+Y37</f>
        <v>1786.4</v>
      </c>
      <c r="AG37" s="112">
        <f>Z37+Z38</f>
        <v>3311.3</v>
      </c>
      <c r="AI37" s="19"/>
      <c r="AJ37" s="97">
        <v>810.49</v>
      </c>
      <c r="AL37" s="99">
        <f>AG37/AJ37</f>
        <v>4.086</v>
      </c>
    </row>
    <row r="38" spans="1:38" ht="12.75" customHeight="1">
      <c r="A38" s="110"/>
      <c r="B38" s="111"/>
      <c r="C38" s="90"/>
      <c r="D38" s="91"/>
      <c r="E38" s="91"/>
      <c r="F38" s="91"/>
      <c r="G38" s="92"/>
      <c r="H38" s="63" t="s">
        <v>11</v>
      </c>
      <c r="I38" s="101" t="s">
        <v>12</v>
      </c>
      <c r="J38" s="102"/>
      <c r="K38" s="86">
        <f>K20</f>
        <v>7413.23</v>
      </c>
      <c r="L38" s="86"/>
      <c r="M38" s="86"/>
      <c r="N38" s="86"/>
      <c r="O38" s="85">
        <f>+'[6]Син_2'!O52</f>
        <v>0.2057</v>
      </c>
      <c r="P38" s="85"/>
      <c r="Q38" s="85"/>
      <c r="R38" s="85"/>
      <c r="S38" s="85"/>
      <c r="T38" s="86">
        <f>K38*O38</f>
        <v>1524.9</v>
      </c>
      <c r="U38" s="86"/>
      <c r="V38" s="86"/>
      <c r="W38" s="86"/>
      <c r="X38" s="86"/>
      <c r="Y38" s="44">
        <v>0</v>
      </c>
      <c r="Z38" s="50">
        <f>+T38+Y38</f>
        <v>1524.9</v>
      </c>
      <c r="AG38" s="113"/>
      <c r="AI38" s="19"/>
      <c r="AJ38" s="98"/>
      <c r="AL38" s="100"/>
    </row>
    <row r="39" spans="4:35" ht="12.75" hidden="1">
      <c r="D39" s="60"/>
      <c r="E39" s="60"/>
      <c r="F39" s="60"/>
      <c r="G39" s="60"/>
      <c r="H39" s="60"/>
      <c r="I39" s="60"/>
      <c r="J39" s="60"/>
      <c r="AG39" s="14"/>
      <c r="AI39" s="19"/>
    </row>
    <row r="40" spans="1:33" s="20" customFormat="1" ht="38.25" customHeight="1" hidden="1">
      <c r="A40" s="103" t="s">
        <v>36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</row>
    <row r="41" spans="1:35" ht="51" customHeight="1" hidden="1">
      <c r="A41" s="104" t="s">
        <v>5</v>
      </c>
      <c r="B41" s="105"/>
      <c r="C41" s="93" t="s">
        <v>25</v>
      </c>
      <c r="D41" s="94"/>
      <c r="E41" s="94"/>
      <c r="F41" s="94"/>
      <c r="G41" s="94"/>
      <c r="H41" s="95"/>
      <c r="I41" s="96" t="s">
        <v>6</v>
      </c>
      <c r="J41" s="96"/>
      <c r="K41" s="96" t="s">
        <v>26</v>
      </c>
      <c r="L41" s="96"/>
      <c r="M41" s="96"/>
      <c r="N41" s="96"/>
      <c r="O41" s="96" t="str">
        <f>+O33</f>
        <v>Объем теплоносителя, Гкал на нагрев, (м3, Гкал)</v>
      </c>
      <c r="P41" s="96"/>
      <c r="Q41" s="96"/>
      <c r="R41" s="96"/>
      <c r="S41" s="96"/>
      <c r="T41" s="96" t="s">
        <v>67</v>
      </c>
      <c r="U41" s="96"/>
      <c r="V41" s="96"/>
      <c r="W41" s="96"/>
      <c r="X41" s="96"/>
      <c r="Y41" s="46" t="s">
        <v>68</v>
      </c>
      <c r="Z41" s="46" t="s">
        <v>69</v>
      </c>
      <c r="AG41" s="14"/>
      <c r="AI41" s="19"/>
    </row>
    <row r="42" spans="1:38" ht="12.75" customHeight="1" hidden="1">
      <c r="A42" s="106">
        <v>1</v>
      </c>
      <c r="B42" s="107"/>
      <c r="C42" s="106">
        <v>2</v>
      </c>
      <c r="D42" s="114"/>
      <c r="E42" s="114"/>
      <c r="F42" s="114"/>
      <c r="G42" s="114"/>
      <c r="H42" s="107"/>
      <c r="I42" s="84">
        <v>3</v>
      </c>
      <c r="J42" s="84"/>
      <c r="K42" s="84">
        <v>4</v>
      </c>
      <c r="L42" s="84"/>
      <c r="M42" s="84"/>
      <c r="N42" s="84"/>
      <c r="O42" s="84">
        <v>5</v>
      </c>
      <c r="P42" s="84"/>
      <c r="Q42" s="84"/>
      <c r="R42" s="84"/>
      <c r="S42" s="84"/>
      <c r="T42" s="84">
        <v>6</v>
      </c>
      <c r="U42" s="84"/>
      <c r="V42" s="84"/>
      <c r="W42" s="84"/>
      <c r="X42" s="84"/>
      <c r="Y42" s="45">
        <v>7</v>
      </c>
      <c r="Z42" s="45">
        <v>8</v>
      </c>
      <c r="AG42" s="14"/>
      <c r="AI42" s="19"/>
      <c r="AJ42" s="14"/>
      <c r="AL42" s="14"/>
    </row>
    <row r="43" spans="1:38" ht="12.75" customHeight="1" hidden="1">
      <c r="A43" s="108" t="s">
        <v>8</v>
      </c>
      <c r="B43" s="109"/>
      <c r="C43" s="87" t="s">
        <v>73</v>
      </c>
      <c r="D43" s="88"/>
      <c r="E43" s="88"/>
      <c r="F43" s="88"/>
      <c r="G43" s="89"/>
      <c r="H43" s="63" t="s">
        <v>9</v>
      </c>
      <c r="I43" s="101" t="s">
        <v>10</v>
      </c>
      <c r="J43" s="102"/>
      <c r="K43" s="86">
        <f>K17</f>
        <v>367.57</v>
      </c>
      <c r="L43" s="86"/>
      <c r="M43" s="86"/>
      <c r="N43" s="86"/>
      <c r="O43" s="85">
        <f>+ROUND('[6]Шуш_3 эт и выше'!O61,2)</f>
        <v>3.19</v>
      </c>
      <c r="P43" s="85"/>
      <c r="Q43" s="85"/>
      <c r="R43" s="85"/>
      <c r="S43" s="85"/>
      <c r="T43" s="86">
        <f>ROUND(K43*O43,2)</f>
        <v>1172.55</v>
      </c>
      <c r="U43" s="86"/>
      <c r="V43" s="86"/>
      <c r="W43" s="86"/>
      <c r="X43" s="86"/>
      <c r="Y43" s="49">
        <f>ROUND(T43*$AG$23,2)</f>
        <v>586.28</v>
      </c>
      <c r="Z43" s="50">
        <f>+T43+Y43</f>
        <v>1758.83</v>
      </c>
      <c r="AG43" s="112">
        <f>Z43+Z44</f>
        <v>3380.84</v>
      </c>
      <c r="AI43" s="19"/>
      <c r="AJ43" s="97">
        <v>777.52</v>
      </c>
      <c r="AL43" s="99">
        <f>AG43/AJ43</f>
        <v>4.348</v>
      </c>
    </row>
    <row r="44" spans="1:38" ht="12.75" customHeight="1" hidden="1">
      <c r="A44" s="110"/>
      <c r="B44" s="111"/>
      <c r="C44" s="90"/>
      <c r="D44" s="91"/>
      <c r="E44" s="91"/>
      <c r="F44" s="91"/>
      <c r="G44" s="92"/>
      <c r="H44" s="63" t="s">
        <v>11</v>
      </c>
      <c r="I44" s="101" t="s">
        <v>12</v>
      </c>
      <c r="J44" s="102"/>
      <c r="K44" s="86">
        <f>K18</f>
        <v>7413.23</v>
      </c>
      <c r="L44" s="86"/>
      <c r="M44" s="86"/>
      <c r="N44" s="86"/>
      <c r="O44" s="85">
        <f>+'[6]Син_2'!O58</f>
        <v>0.2188</v>
      </c>
      <c r="P44" s="85"/>
      <c r="Q44" s="85"/>
      <c r="R44" s="85"/>
      <c r="S44" s="85"/>
      <c r="T44" s="86">
        <f>K44*O44</f>
        <v>1622.01</v>
      </c>
      <c r="U44" s="86"/>
      <c r="V44" s="86"/>
      <c r="W44" s="86"/>
      <c r="X44" s="86"/>
      <c r="Y44" s="44">
        <v>0</v>
      </c>
      <c r="Z44" s="50">
        <f>+T44+Y44</f>
        <v>1622.01</v>
      </c>
      <c r="AG44" s="113"/>
      <c r="AI44" s="19"/>
      <c r="AJ44" s="98"/>
      <c r="AL44" s="100"/>
    </row>
    <row r="45" spans="1:38" ht="12.75" customHeight="1" hidden="1">
      <c r="A45" s="108" t="s">
        <v>8</v>
      </c>
      <c r="B45" s="109"/>
      <c r="C45" s="87" t="s">
        <v>74</v>
      </c>
      <c r="D45" s="88"/>
      <c r="E45" s="88"/>
      <c r="F45" s="88"/>
      <c r="G45" s="89"/>
      <c r="H45" s="63" t="s">
        <v>9</v>
      </c>
      <c r="I45" s="101" t="s">
        <v>10</v>
      </c>
      <c r="J45" s="102"/>
      <c r="K45" s="86">
        <f>K19</f>
        <v>367.57</v>
      </c>
      <c r="L45" s="86"/>
      <c r="M45" s="86"/>
      <c r="N45" s="86"/>
      <c r="O45" s="85">
        <f>+ROUND('[6]Шуш_3 эт и выше'!O63,2)</f>
        <v>3.19</v>
      </c>
      <c r="P45" s="85"/>
      <c r="Q45" s="85"/>
      <c r="R45" s="85"/>
      <c r="S45" s="85"/>
      <c r="T45" s="86">
        <f>ROUND(K45*O45,2)</f>
        <v>1172.55</v>
      </c>
      <c r="U45" s="86"/>
      <c r="V45" s="86"/>
      <c r="W45" s="86"/>
      <c r="X45" s="86"/>
      <c r="Y45" s="49">
        <f>ROUND(T45*$AG$23,2)</f>
        <v>586.28</v>
      </c>
      <c r="Z45" s="50">
        <f>+T45+Y45</f>
        <v>1758.83</v>
      </c>
      <c r="AG45" s="112">
        <f>Z45+Z46</f>
        <v>3260.75</v>
      </c>
      <c r="AI45" s="19"/>
      <c r="AJ45" s="97">
        <v>777.52</v>
      </c>
      <c r="AL45" s="99">
        <f>AG45/AJ45</f>
        <v>4.194</v>
      </c>
    </row>
    <row r="46" spans="1:38" ht="12.75" customHeight="1" hidden="1">
      <c r="A46" s="110"/>
      <c r="B46" s="111"/>
      <c r="C46" s="90"/>
      <c r="D46" s="91"/>
      <c r="E46" s="91"/>
      <c r="F46" s="91"/>
      <c r="G46" s="92"/>
      <c r="H46" s="63" t="s">
        <v>11</v>
      </c>
      <c r="I46" s="101" t="s">
        <v>12</v>
      </c>
      <c r="J46" s="102"/>
      <c r="K46" s="86">
        <f>K20</f>
        <v>7413.23</v>
      </c>
      <c r="L46" s="86"/>
      <c r="M46" s="86"/>
      <c r="N46" s="86"/>
      <c r="O46" s="85">
        <f>+'[6]Син_2'!O60</f>
        <v>0.2026</v>
      </c>
      <c r="P46" s="85"/>
      <c r="Q46" s="85"/>
      <c r="R46" s="85"/>
      <c r="S46" s="85"/>
      <c r="T46" s="86">
        <f>K46*O46</f>
        <v>1501.92</v>
      </c>
      <c r="U46" s="86"/>
      <c r="V46" s="86"/>
      <c r="W46" s="86"/>
      <c r="X46" s="86"/>
      <c r="Y46" s="44">
        <v>0</v>
      </c>
      <c r="Z46" s="50">
        <f>+T46+Y46</f>
        <v>1501.92</v>
      </c>
      <c r="AG46" s="113"/>
      <c r="AI46" s="19"/>
      <c r="AJ46" s="98"/>
      <c r="AL46" s="100"/>
    </row>
    <row r="47" spans="4:35" ht="12.75" hidden="1">
      <c r="D47" s="60"/>
      <c r="E47" s="60"/>
      <c r="F47" s="60"/>
      <c r="G47" s="60"/>
      <c r="H47" s="60"/>
      <c r="I47" s="60"/>
      <c r="J47" s="60"/>
      <c r="AG47" s="14"/>
      <c r="AI47" s="19"/>
    </row>
    <row r="48" spans="1:33" s="20" customFormat="1" ht="28.5" customHeight="1">
      <c r="A48" s="103" t="s">
        <v>37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</row>
    <row r="49" spans="1:35" ht="51" customHeight="1" hidden="1">
      <c r="A49" s="104" t="s">
        <v>5</v>
      </c>
      <c r="B49" s="105"/>
      <c r="C49" s="93" t="s">
        <v>25</v>
      </c>
      <c r="D49" s="94"/>
      <c r="E49" s="94"/>
      <c r="F49" s="94"/>
      <c r="G49" s="94"/>
      <c r="H49" s="95"/>
      <c r="I49" s="96" t="s">
        <v>6</v>
      </c>
      <c r="J49" s="96"/>
      <c r="K49" s="96" t="s">
        <v>26</v>
      </c>
      <c r="L49" s="96"/>
      <c r="M49" s="96"/>
      <c r="N49" s="96"/>
      <c r="O49" s="96" t="str">
        <f>+O41</f>
        <v>Объем теплоносителя, Гкал на нагрев, (м3, Гкал)</v>
      </c>
      <c r="P49" s="96"/>
      <c r="Q49" s="96"/>
      <c r="R49" s="96"/>
      <c r="S49" s="96"/>
      <c r="T49" s="96" t="s">
        <v>67</v>
      </c>
      <c r="U49" s="96"/>
      <c r="V49" s="96"/>
      <c r="W49" s="96"/>
      <c r="X49" s="96"/>
      <c r="Y49" s="46" t="s">
        <v>68</v>
      </c>
      <c r="Z49" s="46" t="s">
        <v>69</v>
      </c>
      <c r="AG49" s="14"/>
      <c r="AI49" s="19"/>
    </row>
    <row r="50" spans="1:38" ht="12.75" customHeight="1" hidden="1">
      <c r="A50" s="106">
        <v>1</v>
      </c>
      <c r="B50" s="107"/>
      <c r="C50" s="106">
        <v>2</v>
      </c>
      <c r="D50" s="114"/>
      <c r="E50" s="114"/>
      <c r="F50" s="114"/>
      <c r="G50" s="114"/>
      <c r="H50" s="107"/>
      <c r="I50" s="84">
        <v>3</v>
      </c>
      <c r="J50" s="84"/>
      <c r="K50" s="84">
        <v>4</v>
      </c>
      <c r="L50" s="84"/>
      <c r="M50" s="84"/>
      <c r="N50" s="84"/>
      <c r="O50" s="84">
        <v>5</v>
      </c>
      <c r="P50" s="84"/>
      <c r="Q50" s="84"/>
      <c r="R50" s="84"/>
      <c r="S50" s="84"/>
      <c r="T50" s="84">
        <v>6</v>
      </c>
      <c r="U50" s="84"/>
      <c r="V50" s="84"/>
      <c r="W50" s="84"/>
      <c r="X50" s="84"/>
      <c r="Y50" s="45">
        <v>7</v>
      </c>
      <c r="Z50" s="45">
        <v>8</v>
      </c>
      <c r="AG50" s="14"/>
      <c r="AI50" s="19"/>
      <c r="AJ50" s="14"/>
      <c r="AL50" s="14"/>
    </row>
    <row r="51" spans="1:38" ht="12.75" customHeight="1">
      <c r="A51" s="108" t="s">
        <v>8</v>
      </c>
      <c r="B51" s="109"/>
      <c r="C51" s="87" t="s">
        <v>73</v>
      </c>
      <c r="D51" s="88"/>
      <c r="E51" s="88"/>
      <c r="F51" s="88"/>
      <c r="G51" s="89"/>
      <c r="H51" s="63" t="s">
        <v>9</v>
      </c>
      <c r="I51" s="101" t="s">
        <v>10</v>
      </c>
      <c r="J51" s="102"/>
      <c r="K51" s="86">
        <f>K17</f>
        <v>367.57</v>
      </c>
      <c r="L51" s="86"/>
      <c r="M51" s="86"/>
      <c r="N51" s="86"/>
      <c r="O51" s="86">
        <f>+ROUND('[6]Шуш_3 эт и выше'!O75,2)</f>
        <v>2.63</v>
      </c>
      <c r="P51" s="86"/>
      <c r="Q51" s="86"/>
      <c r="R51" s="86"/>
      <c r="S51" s="86"/>
      <c r="T51" s="86">
        <f>ROUND(K51*O51,2)</f>
        <v>966.71</v>
      </c>
      <c r="U51" s="86"/>
      <c r="V51" s="86"/>
      <c r="W51" s="86"/>
      <c r="X51" s="86"/>
      <c r="Y51" s="49">
        <f>ROUND(T51*$AG$23,2)</f>
        <v>483.36</v>
      </c>
      <c r="Z51" s="50">
        <f>+T51+Y51</f>
        <v>1450.07</v>
      </c>
      <c r="AG51" s="112">
        <f>Z51+Z52</f>
        <v>2787.42</v>
      </c>
      <c r="AI51" s="19"/>
      <c r="AJ51" s="97">
        <v>693.58</v>
      </c>
      <c r="AL51" s="99">
        <f>AG51/AJ51</f>
        <v>4.019</v>
      </c>
    </row>
    <row r="52" spans="1:38" ht="12.75" customHeight="1">
      <c r="A52" s="110"/>
      <c r="B52" s="111"/>
      <c r="C52" s="90"/>
      <c r="D52" s="91"/>
      <c r="E52" s="91"/>
      <c r="F52" s="91"/>
      <c r="G52" s="92"/>
      <c r="H52" s="63" t="s">
        <v>11</v>
      </c>
      <c r="I52" s="101" t="s">
        <v>12</v>
      </c>
      <c r="J52" s="102"/>
      <c r="K52" s="86">
        <f>K18</f>
        <v>7413.23</v>
      </c>
      <c r="L52" s="86"/>
      <c r="M52" s="86"/>
      <c r="N52" s="86"/>
      <c r="O52" s="85">
        <f>+'[6]Син_2'!O66</f>
        <v>0.1804</v>
      </c>
      <c r="P52" s="85"/>
      <c r="Q52" s="85"/>
      <c r="R52" s="85"/>
      <c r="S52" s="85"/>
      <c r="T52" s="86">
        <f>K52*O52</f>
        <v>1337.35</v>
      </c>
      <c r="U52" s="86"/>
      <c r="V52" s="86"/>
      <c r="W52" s="86"/>
      <c r="X52" s="86"/>
      <c r="Y52" s="44">
        <v>0</v>
      </c>
      <c r="Z52" s="50">
        <f>+T52+Y52</f>
        <v>1337.35</v>
      </c>
      <c r="AG52" s="113"/>
      <c r="AI52" s="19"/>
      <c r="AJ52" s="98"/>
      <c r="AL52" s="100"/>
    </row>
    <row r="53" spans="1:38" ht="12.75" customHeight="1">
      <c r="A53" s="108" t="s">
        <v>8</v>
      </c>
      <c r="B53" s="109"/>
      <c r="C53" s="87" t="s">
        <v>74</v>
      </c>
      <c r="D53" s="88"/>
      <c r="E53" s="88"/>
      <c r="F53" s="88"/>
      <c r="G53" s="89"/>
      <c r="H53" s="63" t="s">
        <v>9</v>
      </c>
      <c r="I53" s="101" t="s">
        <v>10</v>
      </c>
      <c r="J53" s="102"/>
      <c r="K53" s="86">
        <f>K19</f>
        <v>367.57</v>
      </c>
      <c r="L53" s="86"/>
      <c r="M53" s="86"/>
      <c r="N53" s="86"/>
      <c r="O53" s="86">
        <f>+ROUND('[6]Шуш_3 эт и выше'!O77,2)</f>
        <v>2.63</v>
      </c>
      <c r="P53" s="86"/>
      <c r="Q53" s="86"/>
      <c r="R53" s="86"/>
      <c r="S53" s="86"/>
      <c r="T53" s="86">
        <f>ROUND(K53*O53,2)</f>
        <v>966.71</v>
      </c>
      <c r="U53" s="86"/>
      <c r="V53" s="86"/>
      <c r="W53" s="86"/>
      <c r="X53" s="86"/>
      <c r="Y53" s="49">
        <f>ROUND(T53*$AG$23,2)</f>
        <v>483.36</v>
      </c>
      <c r="Z53" s="50">
        <f>+T53+Y53</f>
        <v>1450.07</v>
      </c>
      <c r="AG53" s="112">
        <f>Z53+Z54</f>
        <v>2688.08</v>
      </c>
      <c r="AI53" s="19"/>
      <c r="AJ53" s="97">
        <v>693.58</v>
      </c>
      <c r="AL53" s="99">
        <f>AG53/AJ53</f>
        <v>3.876</v>
      </c>
    </row>
    <row r="54" spans="1:38" ht="12.75" customHeight="1">
      <c r="A54" s="110"/>
      <c r="B54" s="111"/>
      <c r="C54" s="90"/>
      <c r="D54" s="91"/>
      <c r="E54" s="91"/>
      <c r="F54" s="91"/>
      <c r="G54" s="92"/>
      <c r="H54" s="63" t="s">
        <v>11</v>
      </c>
      <c r="I54" s="101" t="s">
        <v>12</v>
      </c>
      <c r="J54" s="102"/>
      <c r="K54" s="86">
        <f>K20</f>
        <v>7413.23</v>
      </c>
      <c r="L54" s="86"/>
      <c r="M54" s="86"/>
      <c r="N54" s="86"/>
      <c r="O54" s="85">
        <f>+'[6]Син_2'!O68</f>
        <v>0.167</v>
      </c>
      <c r="P54" s="85"/>
      <c r="Q54" s="85"/>
      <c r="R54" s="85"/>
      <c r="S54" s="85"/>
      <c r="T54" s="86">
        <f>K54*O54</f>
        <v>1238.01</v>
      </c>
      <c r="U54" s="86"/>
      <c r="V54" s="86"/>
      <c r="W54" s="86"/>
      <c r="X54" s="86"/>
      <c r="Y54" s="44">
        <v>0</v>
      </c>
      <c r="Z54" s="50">
        <f>+T54+Y54</f>
        <v>1238.01</v>
      </c>
      <c r="AG54" s="113"/>
      <c r="AI54" s="19"/>
      <c r="AJ54" s="98"/>
      <c r="AL54" s="100"/>
    </row>
    <row r="55" spans="4:35" ht="12.75" hidden="1">
      <c r="D55" s="60"/>
      <c r="E55" s="60"/>
      <c r="F55" s="60"/>
      <c r="G55" s="60"/>
      <c r="H55" s="60"/>
      <c r="I55" s="60"/>
      <c r="J55" s="60"/>
      <c r="AG55" s="14"/>
      <c r="AI55" s="19"/>
    </row>
    <row r="56" spans="1:33" s="20" customFormat="1" ht="37.5" customHeight="1" hidden="1">
      <c r="A56" s="103" t="s">
        <v>38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</row>
    <row r="57" spans="1:35" ht="51" customHeight="1" hidden="1">
      <c r="A57" s="104" t="s">
        <v>5</v>
      </c>
      <c r="B57" s="105"/>
      <c r="C57" s="93" t="s">
        <v>25</v>
      </c>
      <c r="D57" s="94"/>
      <c r="E57" s="94"/>
      <c r="F57" s="94"/>
      <c r="G57" s="94"/>
      <c r="H57" s="95"/>
      <c r="I57" s="96" t="s">
        <v>6</v>
      </c>
      <c r="J57" s="96"/>
      <c r="K57" s="96" t="s">
        <v>26</v>
      </c>
      <c r="L57" s="96"/>
      <c r="M57" s="96"/>
      <c r="N57" s="96"/>
      <c r="O57" s="96" t="str">
        <f>+O49</f>
        <v>Объем теплоносителя, Гкал на нагрев, (м3, Гкал)</v>
      </c>
      <c r="P57" s="96"/>
      <c r="Q57" s="96"/>
      <c r="R57" s="96"/>
      <c r="S57" s="96"/>
      <c r="T57" s="96" t="s">
        <v>67</v>
      </c>
      <c r="U57" s="96"/>
      <c r="V57" s="96"/>
      <c r="W57" s="96"/>
      <c r="X57" s="96"/>
      <c r="Y57" s="46" t="s">
        <v>68</v>
      </c>
      <c r="Z57" s="46" t="s">
        <v>69</v>
      </c>
      <c r="AG57" s="14"/>
      <c r="AI57" s="19"/>
    </row>
    <row r="58" spans="1:38" ht="12.75" customHeight="1" hidden="1">
      <c r="A58" s="106">
        <v>1</v>
      </c>
      <c r="B58" s="107"/>
      <c r="C58" s="106">
        <v>2</v>
      </c>
      <c r="D58" s="114"/>
      <c r="E58" s="114"/>
      <c r="F58" s="114"/>
      <c r="G58" s="114"/>
      <c r="H58" s="107"/>
      <c r="I58" s="84">
        <v>3</v>
      </c>
      <c r="J58" s="84"/>
      <c r="K58" s="84">
        <v>4</v>
      </c>
      <c r="L58" s="84"/>
      <c r="M58" s="84"/>
      <c r="N58" s="84"/>
      <c r="O58" s="84">
        <v>5</v>
      </c>
      <c r="P58" s="84"/>
      <c r="Q58" s="84"/>
      <c r="R58" s="84"/>
      <c r="S58" s="84"/>
      <c r="T58" s="84">
        <v>6</v>
      </c>
      <c r="U58" s="84"/>
      <c r="V58" s="84"/>
      <c r="W58" s="84"/>
      <c r="X58" s="84"/>
      <c r="Y58" s="45">
        <v>7</v>
      </c>
      <c r="Z58" s="45">
        <v>8</v>
      </c>
      <c r="AG58" s="14"/>
      <c r="AI58" s="19"/>
      <c r="AJ58" s="14"/>
      <c r="AL58" s="14"/>
    </row>
    <row r="59" spans="1:38" ht="12.75" customHeight="1" hidden="1">
      <c r="A59" s="108" t="s">
        <v>8</v>
      </c>
      <c r="B59" s="109"/>
      <c r="C59" s="87" t="s">
        <v>73</v>
      </c>
      <c r="D59" s="88"/>
      <c r="E59" s="88"/>
      <c r="F59" s="88"/>
      <c r="G59" s="89"/>
      <c r="H59" s="63" t="s">
        <v>9</v>
      </c>
      <c r="I59" s="101" t="s">
        <v>10</v>
      </c>
      <c r="J59" s="102"/>
      <c r="K59" s="86">
        <f>K17</f>
        <v>367.57</v>
      </c>
      <c r="L59" s="86"/>
      <c r="M59" s="86"/>
      <c r="N59" s="86"/>
      <c r="O59" s="85">
        <f>+ROUND('[6]Шуш_3 эт и выше'!O89,2)</f>
        <v>1.69</v>
      </c>
      <c r="P59" s="85"/>
      <c r="Q59" s="85"/>
      <c r="R59" s="85"/>
      <c r="S59" s="85"/>
      <c r="T59" s="86">
        <f>ROUND(K59*O59,2)</f>
        <v>621.19</v>
      </c>
      <c r="U59" s="86"/>
      <c r="V59" s="86"/>
      <c r="W59" s="86"/>
      <c r="X59" s="86"/>
      <c r="Y59" s="49">
        <f>ROUND(T59*$AG$23,2)</f>
        <v>310.6</v>
      </c>
      <c r="Z59" s="50">
        <f>+T59+Y59</f>
        <v>931.79</v>
      </c>
      <c r="AG59" s="112">
        <f>Z59+Z60</f>
        <v>1790.98</v>
      </c>
      <c r="AI59" s="19"/>
      <c r="AJ59" s="97">
        <v>609.59</v>
      </c>
      <c r="AL59" s="99">
        <f>AG59/AJ59</f>
        <v>2.938</v>
      </c>
    </row>
    <row r="60" spans="1:38" ht="12.75" customHeight="1" hidden="1">
      <c r="A60" s="110"/>
      <c r="B60" s="111"/>
      <c r="C60" s="90"/>
      <c r="D60" s="91"/>
      <c r="E60" s="91"/>
      <c r="F60" s="91"/>
      <c r="G60" s="92"/>
      <c r="H60" s="63" t="s">
        <v>11</v>
      </c>
      <c r="I60" s="101" t="s">
        <v>12</v>
      </c>
      <c r="J60" s="102"/>
      <c r="K60" s="86">
        <f>K18</f>
        <v>7413.23</v>
      </c>
      <c r="L60" s="86"/>
      <c r="M60" s="86"/>
      <c r="N60" s="86"/>
      <c r="O60" s="85">
        <f>+'[6]Син_2'!O74</f>
        <v>0.1159</v>
      </c>
      <c r="P60" s="85"/>
      <c r="Q60" s="85"/>
      <c r="R60" s="85"/>
      <c r="S60" s="85"/>
      <c r="T60" s="86">
        <f>K60*O60</f>
        <v>859.19</v>
      </c>
      <c r="U60" s="86"/>
      <c r="V60" s="86"/>
      <c r="W60" s="86"/>
      <c r="X60" s="86"/>
      <c r="Y60" s="44">
        <v>0</v>
      </c>
      <c r="Z60" s="50">
        <f>+T60+Y60</f>
        <v>859.19</v>
      </c>
      <c r="AG60" s="113"/>
      <c r="AI60" s="19"/>
      <c r="AJ60" s="98"/>
      <c r="AL60" s="100"/>
    </row>
    <row r="61" spans="1:38" ht="12.75" customHeight="1" hidden="1">
      <c r="A61" s="108" t="s">
        <v>8</v>
      </c>
      <c r="B61" s="109"/>
      <c r="C61" s="87" t="s">
        <v>74</v>
      </c>
      <c r="D61" s="88"/>
      <c r="E61" s="88"/>
      <c r="F61" s="88"/>
      <c r="G61" s="89"/>
      <c r="H61" s="63" t="s">
        <v>9</v>
      </c>
      <c r="I61" s="101" t="s">
        <v>10</v>
      </c>
      <c r="J61" s="102"/>
      <c r="K61" s="86">
        <f>K19</f>
        <v>367.57</v>
      </c>
      <c r="L61" s="86"/>
      <c r="M61" s="86"/>
      <c r="N61" s="86"/>
      <c r="O61" s="85">
        <f>+ROUND('[6]Шуш_3 эт и выше'!O91,2)</f>
        <v>1.69</v>
      </c>
      <c r="P61" s="85"/>
      <c r="Q61" s="85"/>
      <c r="R61" s="85"/>
      <c r="S61" s="85"/>
      <c r="T61" s="86">
        <f>ROUND(K61*O61,2)</f>
        <v>621.19</v>
      </c>
      <c r="U61" s="86"/>
      <c r="V61" s="86"/>
      <c r="W61" s="86"/>
      <c r="X61" s="86"/>
      <c r="Y61" s="49">
        <f>ROUND(T61*$AG$23,2)</f>
        <v>310.6</v>
      </c>
      <c r="Z61" s="50">
        <f>+T61+Y61</f>
        <v>931.79</v>
      </c>
      <c r="AG61" s="112">
        <f>Z61+Z62</f>
        <v>1727.23</v>
      </c>
      <c r="AI61" s="19"/>
      <c r="AJ61" s="97">
        <v>609.59</v>
      </c>
      <c r="AL61" s="99">
        <f>AG61/AJ61</f>
        <v>2.833</v>
      </c>
    </row>
    <row r="62" spans="1:38" ht="12.75" customHeight="1" hidden="1">
      <c r="A62" s="110"/>
      <c r="B62" s="111"/>
      <c r="C62" s="90"/>
      <c r="D62" s="91"/>
      <c r="E62" s="91"/>
      <c r="F62" s="91"/>
      <c r="G62" s="92"/>
      <c r="H62" s="63" t="s">
        <v>11</v>
      </c>
      <c r="I62" s="101" t="s">
        <v>12</v>
      </c>
      <c r="J62" s="102"/>
      <c r="K62" s="86">
        <f>K20</f>
        <v>7413.23</v>
      </c>
      <c r="L62" s="86"/>
      <c r="M62" s="86"/>
      <c r="N62" s="86"/>
      <c r="O62" s="85">
        <f>+'[6]Син_2'!O76</f>
        <v>0.1073</v>
      </c>
      <c r="P62" s="85"/>
      <c r="Q62" s="85"/>
      <c r="R62" s="85"/>
      <c r="S62" s="85"/>
      <c r="T62" s="86">
        <f>K62*O62</f>
        <v>795.44</v>
      </c>
      <c r="U62" s="86"/>
      <c r="V62" s="86"/>
      <c r="W62" s="86"/>
      <c r="X62" s="86"/>
      <c r="Y62" s="44">
        <v>0</v>
      </c>
      <c r="Z62" s="50">
        <f>+T62+Y62</f>
        <v>795.44</v>
      </c>
      <c r="AG62" s="113"/>
      <c r="AI62" s="19"/>
      <c r="AJ62" s="98"/>
      <c r="AL62" s="100"/>
    </row>
    <row r="63" spans="4:35" ht="5.25" customHeight="1" hidden="1">
      <c r="D63" s="60"/>
      <c r="E63" s="60"/>
      <c r="F63" s="60"/>
      <c r="G63" s="60"/>
      <c r="H63" s="60"/>
      <c r="I63" s="60"/>
      <c r="J63" s="60"/>
      <c r="AG63" s="14"/>
      <c r="AI63" s="19"/>
    </row>
    <row r="64" spans="1:33" s="20" customFormat="1" ht="30" customHeight="1" hidden="1">
      <c r="A64" s="103" t="s">
        <v>39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</row>
    <row r="65" spans="1:35" ht="51" customHeight="1" hidden="1">
      <c r="A65" s="104" t="s">
        <v>5</v>
      </c>
      <c r="B65" s="105"/>
      <c r="C65" s="93" t="s">
        <v>25</v>
      </c>
      <c r="D65" s="94"/>
      <c r="E65" s="94"/>
      <c r="F65" s="94"/>
      <c r="G65" s="94"/>
      <c r="H65" s="95"/>
      <c r="I65" s="96" t="s">
        <v>6</v>
      </c>
      <c r="J65" s="96"/>
      <c r="K65" s="96" t="s">
        <v>26</v>
      </c>
      <c r="L65" s="96"/>
      <c r="M65" s="96"/>
      <c r="N65" s="96"/>
      <c r="O65" s="96" t="str">
        <f>+O57</f>
        <v>Объем теплоносителя, Гкал на нагрев, (м3, Гкал)</v>
      </c>
      <c r="P65" s="96"/>
      <c r="Q65" s="96"/>
      <c r="R65" s="96"/>
      <c r="S65" s="96"/>
      <c r="T65" s="96" t="s">
        <v>67</v>
      </c>
      <c r="U65" s="96"/>
      <c r="V65" s="96"/>
      <c r="W65" s="96"/>
      <c r="X65" s="96"/>
      <c r="Y65" s="46" t="s">
        <v>68</v>
      </c>
      <c r="Z65" s="46" t="s">
        <v>69</v>
      </c>
      <c r="AG65" s="14"/>
      <c r="AI65" s="19"/>
    </row>
    <row r="66" spans="1:38" ht="12.75" customHeight="1" hidden="1">
      <c r="A66" s="106">
        <v>1</v>
      </c>
      <c r="B66" s="107"/>
      <c r="C66" s="106">
        <v>2</v>
      </c>
      <c r="D66" s="114"/>
      <c r="E66" s="114"/>
      <c r="F66" s="114"/>
      <c r="G66" s="114"/>
      <c r="H66" s="107"/>
      <c r="I66" s="84">
        <v>3</v>
      </c>
      <c r="J66" s="84"/>
      <c r="K66" s="84">
        <v>4</v>
      </c>
      <c r="L66" s="84"/>
      <c r="M66" s="84"/>
      <c r="N66" s="84"/>
      <c r="O66" s="84">
        <v>5</v>
      </c>
      <c r="P66" s="84"/>
      <c r="Q66" s="84"/>
      <c r="R66" s="84"/>
      <c r="S66" s="84"/>
      <c r="T66" s="84">
        <v>6</v>
      </c>
      <c r="U66" s="84"/>
      <c r="V66" s="84"/>
      <c r="W66" s="84"/>
      <c r="X66" s="84"/>
      <c r="Y66" s="45">
        <v>7</v>
      </c>
      <c r="Z66" s="45">
        <v>8</v>
      </c>
      <c r="AG66" s="14"/>
      <c r="AI66" s="19"/>
      <c r="AJ66" s="14"/>
      <c r="AL66" s="14"/>
    </row>
    <row r="67" spans="1:38" ht="12.75" customHeight="1" hidden="1">
      <c r="A67" s="108" t="s">
        <v>8</v>
      </c>
      <c r="B67" s="109"/>
      <c r="C67" s="87" t="s">
        <v>73</v>
      </c>
      <c r="D67" s="88"/>
      <c r="E67" s="88"/>
      <c r="F67" s="88"/>
      <c r="G67" s="89"/>
      <c r="H67" s="63" t="s">
        <v>9</v>
      </c>
      <c r="I67" s="101" t="s">
        <v>10</v>
      </c>
      <c r="J67" s="102"/>
      <c r="K67" s="86">
        <f>K17</f>
        <v>367.57</v>
      </c>
      <c r="L67" s="86"/>
      <c r="M67" s="86"/>
      <c r="N67" s="86"/>
      <c r="O67" s="85">
        <f>+ROUND('[6]Шуш_3 эт и выше'!O103,2)</f>
        <v>1.24</v>
      </c>
      <c r="P67" s="85"/>
      <c r="Q67" s="85"/>
      <c r="R67" s="85"/>
      <c r="S67" s="85"/>
      <c r="T67" s="86">
        <f>ROUND(K67*O67,2)</f>
        <v>455.79</v>
      </c>
      <c r="U67" s="86"/>
      <c r="V67" s="86"/>
      <c r="W67" s="86"/>
      <c r="X67" s="86"/>
      <c r="Y67" s="49">
        <f>ROUND(T67*$AG$23,2)</f>
        <v>227.9</v>
      </c>
      <c r="Z67" s="50">
        <f>+T67+Y67</f>
        <v>683.69</v>
      </c>
      <c r="AG67" s="112">
        <f>Z67+Z68</f>
        <v>1314.56</v>
      </c>
      <c r="AI67" s="19"/>
      <c r="AJ67" s="97">
        <v>440.15</v>
      </c>
      <c r="AL67" s="99">
        <f>AG67/AJ67</f>
        <v>2.987</v>
      </c>
    </row>
    <row r="68" spans="1:38" ht="12.75" customHeight="1" hidden="1">
      <c r="A68" s="110"/>
      <c r="B68" s="111"/>
      <c r="C68" s="90"/>
      <c r="D68" s="91"/>
      <c r="E68" s="91"/>
      <c r="F68" s="91"/>
      <c r="G68" s="92"/>
      <c r="H68" s="63" t="s">
        <v>11</v>
      </c>
      <c r="I68" s="101" t="s">
        <v>12</v>
      </c>
      <c r="J68" s="102"/>
      <c r="K68" s="86">
        <f>K18</f>
        <v>7413.23</v>
      </c>
      <c r="L68" s="86"/>
      <c r="M68" s="86"/>
      <c r="N68" s="86"/>
      <c r="O68" s="85">
        <f>+'[6]Син_2'!O82</f>
        <v>0.0851</v>
      </c>
      <c r="P68" s="85"/>
      <c r="Q68" s="85"/>
      <c r="R68" s="85"/>
      <c r="S68" s="85"/>
      <c r="T68" s="86">
        <f>K68*O68</f>
        <v>630.87</v>
      </c>
      <c r="U68" s="86"/>
      <c r="V68" s="86"/>
      <c r="W68" s="86"/>
      <c r="X68" s="86"/>
      <c r="Y68" s="44">
        <v>0</v>
      </c>
      <c r="Z68" s="50">
        <f>+T68+Y68</f>
        <v>630.87</v>
      </c>
      <c r="AG68" s="113"/>
      <c r="AI68" s="19"/>
      <c r="AJ68" s="98"/>
      <c r="AL68" s="100"/>
    </row>
    <row r="69" spans="1:38" ht="12.75" customHeight="1" hidden="1">
      <c r="A69" s="108" t="s">
        <v>8</v>
      </c>
      <c r="B69" s="109"/>
      <c r="C69" s="87" t="s">
        <v>74</v>
      </c>
      <c r="D69" s="88"/>
      <c r="E69" s="88"/>
      <c r="F69" s="88"/>
      <c r="G69" s="89"/>
      <c r="H69" s="63" t="s">
        <v>9</v>
      </c>
      <c r="I69" s="101" t="s">
        <v>10</v>
      </c>
      <c r="J69" s="102"/>
      <c r="K69" s="86">
        <f>K19</f>
        <v>367.57</v>
      </c>
      <c r="L69" s="86"/>
      <c r="M69" s="86"/>
      <c r="N69" s="86"/>
      <c r="O69" s="85">
        <f>+ROUND('[6]Шуш_3 эт и выше'!O105,2)</f>
        <v>1.24</v>
      </c>
      <c r="P69" s="85"/>
      <c r="Q69" s="85"/>
      <c r="R69" s="85"/>
      <c r="S69" s="85"/>
      <c r="T69" s="86">
        <f>ROUND(K69*O69,2)</f>
        <v>455.79</v>
      </c>
      <c r="U69" s="86"/>
      <c r="V69" s="86"/>
      <c r="W69" s="86"/>
      <c r="X69" s="86"/>
      <c r="Y69" s="49">
        <f>ROUND(T69*$AG$23,2)</f>
        <v>227.9</v>
      </c>
      <c r="Z69" s="50">
        <f>+T69+Y69</f>
        <v>683.69</v>
      </c>
      <c r="AG69" s="112">
        <f>Z69+Z70</f>
        <v>1267.11</v>
      </c>
      <c r="AI69" s="19"/>
      <c r="AJ69" s="97">
        <v>440.15</v>
      </c>
      <c r="AL69" s="99">
        <f>AG69/AJ69</f>
        <v>2.879</v>
      </c>
    </row>
    <row r="70" spans="1:38" ht="12.75" customHeight="1" hidden="1">
      <c r="A70" s="110"/>
      <c r="B70" s="111"/>
      <c r="C70" s="90"/>
      <c r="D70" s="91"/>
      <c r="E70" s="91"/>
      <c r="F70" s="91"/>
      <c r="G70" s="92"/>
      <c r="H70" s="63" t="s">
        <v>11</v>
      </c>
      <c r="I70" s="101" t="s">
        <v>12</v>
      </c>
      <c r="J70" s="102"/>
      <c r="K70" s="86">
        <f>K20</f>
        <v>7413.23</v>
      </c>
      <c r="L70" s="86"/>
      <c r="M70" s="86"/>
      <c r="N70" s="86"/>
      <c r="O70" s="85">
        <f>+'[6]Син_2'!O84</f>
        <v>0.0787</v>
      </c>
      <c r="P70" s="85"/>
      <c r="Q70" s="85"/>
      <c r="R70" s="85"/>
      <c r="S70" s="85"/>
      <c r="T70" s="86">
        <f>K70*O70</f>
        <v>583.42</v>
      </c>
      <c r="U70" s="86"/>
      <c r="V70" s="86"/>
      <c r="W70" s="86"/>
      <c r="X70" s="86"/>
      <c r="Y70" s="44">
        <v>0</v>
      </c>
      <c r="Z70" s="50">
        <f>+T70+Y70</f>
        <v>583.42</v>
      </c>
      <c r="AG70" s="113"/>
      <c r="AI70" s="19"/>
      <c r="AJ70" s="98"/>
      <c r="AL70" s="100"/>
    </row>
    <row r="71" spans="4:35" ht="6" customHeight="1" hidden="1">
      <c r="D71" s="60"/>
      <c r="E71" s="60"/>
      <c r="F71" s="60"/>
      <c r="G71" s="60"/>
      <c r="H71" s="60"/>
      <c r="I71" s="60"/>
      <c r="J71" s="60"/>
      <c r="AG71" s="14"/>
      <c r="AI71" s="19"/>
    </row>
    <row r="72" spans="1:33" s="20" customFormat="1" ht="29.25" customHeight="1" hidden="1">
      <c r="A72" s="103" t="s">
        <v>40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</row>
    <row r="73" spans="1:35" ht="51" customHeight="1" hidden="1">
      <c r="A73" s="104" t="s">
        <v>5</v>
      </c>
      <c r="B73" s="105"/>
      <c r="C73" s="93" t="s">
        <v>25</v>
      </c>
      <c r="D73" s="94"/>
      <c r="E73" s="94"/>
      <c r="F73" s="94"/>
      <c r="G73" s="94"/>
      <c r="H73" s="95"/>
      <c r="I73" s="96" t="s">
        <v>6</v>
      </c>
      <c r="J73" s="96"/>
      <c r="K73" s="96" t="s">
        <v>26</v>
      </c>
      <c r="L73" s="96"/>
      <c r="M73" s="96"/>
      <c r="N73" s="96"/>
      <c r="O73" s="96" t="str">
        <f>+O65</f>
        <v>Объем теплоносителя, Гкал на нагрев, (м3, Гкал)</v>
      </c>
      <c r="P73" s="96"/>
      <c r="Q73" s="96"/>
      <c r="R73" s="96"/>
      <c r="S73" s="96"/>
      <c r="T73" s="96" t="s">
        <v>67</v>
      </c>
      <c r="U73" s="96"/>
      <c r="V73" s="96"/>
      <c r="W73" s="96"/>
      <c r="X73" s="96"/>
      <c r="Y73" s="46" t="s">
        <v>68</v>
      </c>
      <c r="Z73" s="46" t="s">
        <v>69</v>
      </c>
      <c r="AG73" s="14"/>
      <c r="AI73" s="19"/>
    </row>
    <row r="74" spans="1:38" ht="25.5" customHeight="1" hidden="1">
      <c r="A74" s="106">
        <v>1</v>
      </c>
      <c r="B74" s="107"/>
      <c r="C74" s="106">
        <v>2</v>
      </c>
      <c r="D74" s="114"/>
      <c r="E74" s="114"/>
      <c r="F74" s="114"/>
      <c r="G74" s="114"/>
      <c r="H74" s="107"/>
      <c r="I74" s="84">
        <v>3</v>
      </c>
      <c r="J74" s="84"/>
      <c r="K74" s="84">
        <v>4</v>
      </c>
      <c r="L74" s="84"/>
      <c r="M74" s="84"/>
      <c r="N74" s="84"/>
      <c r="O74" s="84">
        <v>5</v>
      </c>
      <c r="P74" s="84"/>
      <c r="Q74" s="84"/>
      <c r="R74" s="84"/>
      <c r="S74" s="84"/>
      <c r="T74" s="115" t="s">
        <v>70</v>
      </c>
      <c r="U74" s="116"/>
      <c r="V74" s="116"/>
      <c r="W74" s="116"/>
      <c r="X74" s="117"/>
      <c r="Y74" s="45" t="s">
        <v>75</v>
      </c>
      <c r="Z74" s="45" t="s">
        <v>71</v>
      </c>
      <c r="AG74" s="14"/>
      <c r="AI74" s="19"/>
      <c r="AJ74" s="14"/>
      <c r="AL74" s="14"/>
    </row>
    <row r="75" spans="1:38" ht="12.75" customHeight="1" hidden="1">
      <c r="A75" s="108" t="s">
        <v>8</v>
      </c>
      <c r="B75" s="109"/>
      <c r="C75" s="87" t="s">
        <v>73</v>
      </c>
      <c r="D75" s="88"/>
      <c r="E75" s="88"/>
      <c r="F75" s="88"/>
      <c r="G75" s="89"/>
      <c r="H75" s="63" t="s">
        <v>9</v>
      </c>
      <c r="I75" s="101" t="s">
        <v>10</v>
      </c>
      <c r="J75" s="102"/>
      <c r="K75" s="86">
        <f>K17</f>
        <v>367.57</v>
      </c>
      <c r="L75" s="86"/>
      <c r="M75" s="86"/>
      <c r="N75" s="86"/>
      <c r="O75" s="85">
        <f>+ROUND('[6]Шуш_3 эт и выше'!O117,2)</f>
        <v>0.77</v>
      </c>
      <c r="P75" s="85"/>
      <c r="Q75" s="85"/>
      <c r="R75" s="85"/>
      <c r="S75" s="85"/>
      <c r="T75" s="86">
        <f>ROUND(K75*O75,2)</f>
        <v>283.03</v>
      </c>
      <c r="U75" s="86"/>
      <c r="V75" s="86"/>
      <c r="W75" s="86"/>
      <c r="X75" s="86"/>
      <c r="Y75" s="49">
        <f>ROUND(T75*$AG$23,2)</f>
        <v>141.52</v>
      </c>
      <c r="Z75" s="50">
        <f>+T75+Y75</f>
        <v>424.55</v>
      </c>
      <c r="AG75" s="112">
        <f>Z75+Z76</f>
        <v>815.97</v>
      </c>
      <c r="AI75" s="19"/>
      <c r="AJ75" s="97">
        <v>440.15</v>
      </c>
      <c r="AL75" s="99">
        <f>AG75/AJ75</f>
        <v>1.854</v>
      </c>
    </row>
    <row r="76" spans="1:38" ht="12.75" customHeight="1" hidden="1">
      <c r="A76" s="110"/>
      <c r="B76" s="111"/>
      <c r="C76" s="90"/>
      <c r="D76" s="91"/>
      <c r="E76" s="91"/>
      <c r="F76" s="91"/>
      <c r="G76" s="92"/>
      <c r="H76" s="63" t="s">
        <v>11</v>
      </c>
      <c r="I76" s="101" t="s">
        <v>12</v>
      </c>
      <c r="J76" s="102"/>
      <c r="K76" s="86">
        <f>K18</f>
        <v>7413.23</v>
      </c>
      <c r="L76" s="86"/>
      <c r="M76" s="86"/>
      <c r="N76" s="86"/>
      <c r="O76" s="85">
        <f>+'[6]Син_2'!O90</f>
        <v>0.0528</v>
      </c>
      <c r="P76" s="85"/>
      <c r="Q76" s="85"/>
      <c r="R76" s="85"/>
      <c r="S76" s="85"/>
      <c r="T76" s="86">
        <f>K76*O76</f>
        <v>391.42</v>
      </c>
      <c r="U76" s="86"/>
      <c r="V76" s="86"/>
      <c r="W76" s="86"/>
      <c r="X76" s="86"/>
      <c r="Y76" s="44">
        <v>0</v>
      </c>
      <c r="Z76" s="50">
        <f>+T76+Y76</f>
        <v>391.42</v>
      </c>
      <c r="AG76" s="113"/>
      <c r="AI76" s="19"/>
      <c r="AJ76" s="98"/>
      <c r="AL76" s="100"/>
    </row>
    <row r="77" spans="1:38" ht="12.75" customHeight="1" hidden="1">
      <c r="A77" s="108" t="s">
        <v>8</v>
      </c>
      <c r="B77" s="109"/>
      <c r="C77" s="87" t="s">
        <v>74</v>
      </c>
      <c r="D77" s="88"/>
      <c r="E77" s="88"/>
      <c r="F77" s="88"/>
      <c r="G77" s="89"/>
      <c r="H77" s="63" t="s">
        <v>9</v>
      </c>
      <c r="I77" s="101" t="s">
        <v>10</v>
      </c>
      <c r="J77" s="102"/>
      <c r="K77" s="86">
        <f>K19</f>
        <v>367.57</v>
      </c>
      <c r="L77" s="86"/>
      <c r="M77" s="86"/>
      <c r="N77" s="86"/>
      <c r="O77" s="85">
        <f>+ROUND('[6]Шуш_3 эт и выше'!O119,2)</f>
        <v>0.77</v>
      </c>
      <c r="P77" s="85"/>
      <c r="Q77" s="85"/>
      <c r="R77" s="85"/>
      <c r="S77" s="85"/>
      <c r="T77" s="86">
        <f>ROUND(K77*O77,2)</f>
        <v>283.03</v>
      </c>
      <c r="U77" s="86"/>
      <c r="V77" s="86"/>
      <c r="W77" s="86"/>
      <c r="X77" s="86"/>
      <c r="Y77" s="49">
        <f>ROUND(T77*$AG$23,2)</f>
        <v>141.52</v>
      </c>
      <c r="Z77" s="50">
        <f>+T77+Y77</f>
        <v>424.55</v>
      </c>
      <c r="AG77" s="112">
        <f>Z77+Z78</f>
        <v>787.06</v>
      </c>
      <c r="AI77" s="19"/>
      <c r="AJ77" s="97">
        <v>440.15</v>
      </c>
      <c r="AL77" s="99">
        <f>AG77/AJ77</f>
        <v>1.788</v>
      </c>
    </row>
    <row r="78" spans="1:38" ht="12.75" customHeight="1" hidden="1">
      <c r="A78" s="110"/>
      <c r="B78" s="111"/>
      <c r="C78" s="90"/>
      <c r="D78" s="91"/>
      <c r="E78" s="91"/>
      <c r="F78" s="91"/>
      <c r="G78" s="92"/>
      <c r="H78" s="63" t="s">
        <v>11</v>
      </c>
      <c r="I78" s="101" t="s">
        <v>12</v>
      </c>
      <c r="J78" s="102"/>
      <c r="K78" s="86">
        <f>K20</f>
        <v>7413.23</v>
      </c>
      <c r="L78" s="86"/>
      <c r="M78" s="86"/>
      <c r="N78" s="86"/>
      <c r="O78" s="85">
        <f>+'[6]Син_2'!O92</f>
        <v>0.0489</v>
      </c>
      <c r="P78" s="85"/>
      <c r="Q78" s="85"/>
      <c r="R78" s="85"/>
      <c r="S78" s="85"/>
      <c r="T78" s="86">
        <f>K78*O78</f>
        <v>362.51</v>
      </c>
      <c r="U78" s="86"/>
      <c r="V78" s="86"/>
      <c r="W78" s="86"/>
      <c r="X78" s="86"/>
      <c r="Y78" s="44">
        <v>0</v>
      </c>
      <c r="Z78" s="50">
        <f>+T78+Y78</f>
        <v>362.51</v>
      </c>
      <c r="AG78" s="113"/>
      <c r="AI78" s="19"/>
      <c r="AJ78" s="98"/>
      <c r="AL78" s="100"/>
    </row>
    <row r="79" spans="4:35" ht="12.75" hidden="1">
      <c r="D79" s="60"/>
      <c r="E79" s="60"/>
      <c r="F79" s="60"/>
      <c r="G79" s="60"/>
      <c r="H79" s="60"/>
      <c r="I79" s="60"/>
      <c r="J79" s="60"/>
      <c r="AG79" s="14"/>
      <c r="AI79" s="19"/>
    </row>
    <row r="80" spans="1:33" s="20" customFormat="1" ht="29.25" customHeight="1" hidden="1">
      <c r="A80" s="103" t="s">
        <v>41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</row>
    <row r="81" spans="1:35" ht="51" customHeight="1" hidden="1">
      <c r="A81" s="104" t="s">
        <v>5</v>
      </c>
      <c r="B81" s="105"/>
      <c r="C81" s="93" t="s">
        <v>25</v>
      </c>
      <c r="D81" s="94"/>
      <c r="E81" s="94"/>
      <c r="F81" s="94"/>
      <c r="G81" s="94"/>
      <c r="H81" s="95"/>
      <c r="I81" s="96" t="s">
        <v>6</v>
      </c>
      <c r="J81" s="96"/>
      <c r="K81" s="96" t="s">
        <v>26</v>
      </c>
      <c r="L81" s="96"/>
      <c r="M81" s="96"/>
      <c r="N81" s="96"/>
      <c r="O81" s="96" t="str">
        <f>+O73</f>
        <v>Объем теплоносителя, Гкал на нагрев, (м3, Гкал)</v>
      </c>
      <c r="P81" s="96"/>
      <c r="Q81" s="96"/>
      <c r="R81" s="96"/>
      <c r="S81" s="96"/>
      <c r="T81" s="96" t="s">
        <v>67</v>
      </c>
      <c r="U81" s="96"/>
      <c r="V81" s="96"/>
      <c r="W81" s="96"/>
      <c r="X81" s="96"/>
      <c r="Y81" s="46" t="s">
        <v>68</v>
      </c>
      <c r="Z81" s="46" t="s">
        <v>69</v>
      </c>
      <c r="AG81" s="14"/>
      <c r="AI81" s="19"/>
    </row>
    <row r="82" spans="1:38" ht="12.75" customHeight="1" hidden="1">
      <c r="A82" s="106">
        <v>1</v>
      </c>
      <c r="B82" s="107"/>
      <c r="C82" s="106">
        <v>2</v>
      </c>
      <c r="D82" s="114"/>
      <c r="E82" s="114"/>
      <c r="F82" s="114"/>
      <c r="G82" s="114"/>
      <c r="H82" s="107"/>
      <c r="I82" s="84">
        <v>3</v>
      </c>
      <c r="J82" s="84"/>
      <c r="K82" s="84">
        <v>4</v>
      </c>
      <c r="L82" s="84"/>
      <c r="M82" s="84"/>
      <c r="N82" s="84"/>
      <c r="O82" s="84">
        <v>5</v>
      </c>
      <c r="P82" s="84"/>
      <c r="Q82" s="84"/>
      <c r="R82" s="84"/>
      <c r="S82" s="84"/>
      <c r="T82" s="84">
        <v>6</v>
      </c>
      <c r="U82" s="84"/>
      <c r="V82" s="84"/>
      <c r="W82" s="84"/>
      <c r="X82" s="84"/>
      <c r="Y82" s="45">
        <v>7</v>
      </c>
      <c r="Z82" s="45">
        <v>8</v>
      </c>
      <c r="AG82" s="14"/>
      <c r="AI82" s="19"/>
      <c r="AJ82" s="14"/>
      <c r="AL82" s="14"/>
    </row>
    <row r="83" spans="1:38" ht="12.75" customHeight="1" hidden="1">
      <c r="A83" s="108" t="s">
        <v>8</v>
      </c>
      <c r="B83" s="109"/>
      <c r="C83" s="87" t="s">
        <v>73</v>
      </c>
      <c r="D83" s="88"/>
      <c r="E83" s="88"/>
      <c r="F83" s="88"/>
      <c r="G83" s="89"/>
      <c r="H83" s="63" t="s">
        <v>9</v>
      </c>
      <c r="I83" s="101" t="s">
        <v>10</v>
      </c>
      <c r="J83" s="102"/>
      <c r="K83" s="86">
        <f>K17</f>
        <v>367.57</v>
      </c>
      <c r="L83" s="86"/>
      <c r="M83" s="86"/>
      <c r="N83" s="86"/>
      <c r="O83" s="85">
        <f>+ROUND('[6]Шуш_3 эт и выше'!O131,2)</f>
        <v>1.24</v>
      </c>
      <c r="P83" s="85"/>
      <c r="Q83" s="85"/>
      <c r="R83" s="85"/>
      <c r="S83" s="85"/>
      <c r="T83" s="86">
        <f>ROUND(K83*O83,2)</f>
        <v>455.79</v>
      </c>
      <c r="U83" s="86"/>
      <c r="V83" s="86"/>
      <c r="W83" s="86"/>
      <c r="X83" s="86"/>
      <c r="Y83" s="49">
        <f>ROUND(T83*$AG$23,2)</f>
        <v>227.9</v>
      </c>
      <c r="Z83" s="50">
        <f>+T83+Y83</f>
        <v>683.69</v>
      </c>
      <c r="AG83" s="112">
        <f>Z83+Z84</f>
        <v>1314.56</v>
      </c>
      <c r="AI83" s="19"/>
      <c r="AJ83" s="97">
        <v>155.6</v>
      </c>
      <c r="AL83" s="99">
        <f>AG83/AJ83</f>
        <v>8.448</v>
      </c>
    </row>
    <row r="84" spans="1:38" ht="12.75" customHeight="1" hidden="1">
      <c r="A84" s="110"/>
      <c r="B84" s="111"/>
      <c r="C84" s="90"/>
      <c r="D84" s="91"/>
      <c r="E84" s="91"/>
      <c r="F84" s="91"/>
      <c r="G84" s="92"/>
      <c r="H84" s="63" t="s">
        <v>11</v>
      </c>
      <c r="I84" s="101" t="s">
        <v>12</v>
      </c>
      <c r="J84" s="102"/>
      <c r="K84" s="86">
        <f>K18</f>
        <v>7413.23</v>
      </c>
      <c r="L84" s="86"/>
      <c r="M84" s="86"/>
      <c r="N84" s="86"/>
      <c r="O84" s="85">
        <f>+'[6]Син_2'!O98</f>
        <v>0.0851</v>
      </c>
      <c r="P84" s="85"/>
      <c r="Q84" s="85"/>
      <c r="R84" s="85"/>
      <c r="S84" s="85"/>
      <c r="T84" s="86">
        <f>K84*O84</f>
        <v>630.87</v>
      </c>
      <c r="U84" s="86"/>
      <c r="V84" s="86"/>
      <c r="W84" s="86"/>
      <c r="X84" s="86"/>
      <c r="Y84" s="44">
        <v>0</v>
      </c>
      <c r="Z84" s="50">
        <f>+T84+Y84</f>
        <v>630.87</v>
      </c>
      <c r="AG84" s="113"/>
      <c r="AI84" s="19"/>
      <c r="AJ84" s="98"/>
      <c r="AL84" s="100"/>
    </row>
    <row r="85" spans="1:38" ht="12.75" customHeight="1" hidden="1">
      <c r="A85" s="108" t="s">
        <v>8</v>
      </c>
      <c r="B85" s="109"/>
      <c r="C85" s="87" t="s">
        <v>74</v>
      </c>
      <c r="D85" s="88"/>
      <c r="E85" s="88"/>
      <c r="F85" s="88"/>
      <c r="G85" s="89"/>
      <c r="H85" s="63" t="s">
        <v>9</v>
      </c>
      <c r="I85" s="101" t="s">
        <v>10</v>
      </c>
      <c r="J85" s="102"/>
      <c r="K85" s="86">
        <f>K19</f>
        <v>367.57</v>
      </c>
      <c r="L85" s="86"/>
      <c r="M85" s="86"/>
      <c r="N85" s="86"/>
      <c r="O85" s="85">
        <f>+ROUND('[6]Шуш_3 эт и выше'!O133,2)</f>
        <v>1.24</v>
      </c>
      <c r="P85" s="85"/>
      <c r="Q85" s="85"/>
      <c r="R85" s="85"/>
      <c r="S85" s="85"/>
      <c r="T85" s="86">
        <f>ROUND(K85*O85,2)</f>
        <v>455.79</v>
      </c>
      <c r="U85" s="86"/>
      <c r="V85" s="86"/>
      <c r="W85" s="86"/>
      <c r="X85" s="86"/>
      <c r="Y85" s="49">
        <f>ROUND(T85*$AG$23,2)</f>
        <v>227.9</v>
      </c>
      <c r="Z85" s="50">
        <f>+T85+Y85</f>
        <v>683.69</v>
      </c>
      <c r="AG85" s="112">
        <f>Z85+Z86</f>
        <v>1267.11</v>
      </c>
      <c r="AI85" s="19"/>
      <c r="AJ85" s="97">
        <v>155.6</v>
      </c>
      <c r="AL85" s="99">
        <f>AG85/AJ85</f>
        <v>8.143</v>
      </c>
    </row>
    <row r="86" spans="1:38" ht="12.75" customHeight="1" hidden="1">
      <c r="A86" s="110"/>
      <c r="B86" s="111"/>
      <c r="C86" s="90"/>
      <c r="D86" s="91"/>
      <c r="E86" s="91"/>
      <c r="F86" s="91"/>
      <c r="G86" s="92"/>
      <c r="H86" s="63" t="s">
        <v>11</v>
      </c>
      <c r="I86" s="101" t="s">
        <v>12</v>
      </c>
      <c r="J86" s="102"/>
      <c r="K86" s="86">
        <f>K20</f>
        <v>7413.23</v>
      </c>
      <c r="L86" s="86"/>
      <c r="M86" s="86"/>
      <c r="N86" s="86"/>
      <c r="O86" s="85">
        <f>+'[6]Син_2'!O100</f>
        <v>0.0787</v>
      </c>
      <c r="P86" s="85"/>
      <c r="Q86" s="85"/>
      <c r="R86" s="85"/>
      <c r="S86" s="85"/>
      <c r="T86" s="86">
        <f>K86*O86</f>
        <v>583.42</v>
      </c>
      <c r="U86" s="86"/>
      <c r="V86" s="86"/>
      <c r="W86" s="86"/>
      <c r="X86" s="86"/>
      <c r="Y86" s="44">
        <v>0</v>
      </c>
      <c r="Z86" s="50">
        <f>+T86+Y86</f>
        <v>583.42</v>
      </c>
      <c r="AG86" s="113"/>
      <c r="AI86" s="19"/>
      <c r="AJ86" s="98"/>
      <c r="AL86" s="100"/>
    </row>
    <row r="87" spans="4:35" ht="6.75" customHeight="1" hidden="1">
      <c r="D87" s="60"/>
      <c r="E87" s="60"/>
      <c r="F87" s="60"/>
      <c r="G87" s="60"/>
      <c r="H87" s="60"/>
      <c r="I87" s="60"/>
      <c r="J87" s="60"/>
      <c r="AG87" s="14"/>
      <c r="AI87" s="19"/>
    </row>
    <row r="88" spans="1:33" s="20" customFormat="1" ht="29.25" customHeight="1">
      <c r="A88" s="103" t="s">
        <v>42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</row>
    <row r="89" spans="1:35" ht="51" customHeight="1" hidden="1">
      <c r="A89" s="104" t="s">
        <v>5</v>
      </c>
      <c r="B89" s="105"/>
      <c r="C89" s="93" t="s">
        <v>25</v>
      </c>
      <c r="D89" s="94"/>
      <c r="E89" s="94"/>
      <c r="F89" s="94"/>
      <c r="G89" s="94"/>
      <c r="H89" s="95"/>
      <c r="I89" s="96" t="s">
        <v>6</v>
      </c>
      <c r="J89" s="96"/>
      <c r="K89" s="96" t="s">
        <v>26</v>
      </c>
      <c r="L89" s="96"/>
      <c r="M89" s="96"/>
      <c r="N89" s="96"/>
      <c r="O89" s="96" t="str">
        <f>+O81</f>
        <v>Объем теплоносителя, Гкал на нагрев, (м3, Гкал)</v>
      </c>
      <c r="P89" s="96"/>
      <c r="Q89" s="96"/>
      <c r="R89" s="96"/>
      <c r="S89" s="96"/>
      <c r="T89" s="96" t="s">
        <v>67</v>
      </c>
      <c r="U89" s="96"/>
      <c r="V89" s="96"/>
      <c r="W89" s="96"/>
      <c r="X89" s="96"/>
      <c r="Y89" s="46" t="s">
        <v>68</v>
      </c>
      <c r="Z89" s="46" t="s">
        <v>69</v>
      </c>
      <c r="AG89" s="14"/>
      <c r="AI89" s="19"/>
    </row>
    <row r="90" spans="1:38" ht="12.75" customHeight="1" hidden="1">
      <c r="A90" s="106">
        <v>1</v>
      </c>
      <c r="B90" s="107"/>
      <c r="C90" s="106">
        <v>2</v>
      </c>
      <c r="D90" s="114"/>
      <c r="E90" s="114"/>
      <c r="F90" s="114"/>
      <c r="G90" s="114"/>
      <c r="H90" s="107"/>
      <c r="I90" s="84">
        <v>3</v>
      </c>
      <c r="J90" s="84"/>
      <c r="K90" s="84">
        <v>4</v>
      </c>
      <c r="L90" s="84"/>
      <c r="M90" s="84"/>
      <c r="N90" s="84"/>
      <c r="O90" s="84">
        <v>5</v>
      </c>
      <c r="P90" s="84"/>
      <c r="Q90" s="84"/>
      <c r="R90" s="84"/>
      <c r="S90" s="84"/>
      <c r="T90" s="84">
        <v>6</v>
      </c>
      <c r="U90" s="84"/>
      <c r="V90" s="84"/>
      <c r="W90" s="84"/>
      <c r="X90" s="84"/>
      <c r="Y90" s="45">
        <v>7</v>
      </c>
      <c r="Z90" s="45">
        <v>8</v>
      </c>
      <c r="AG90" s="14"/>
      <c r="AI90" s="19"/>
      <c r="AJ90" s="14"/>
      <c r="AL90" s="14"/>
    </row>
    <row r="91" spans="1:38" ht="12.75" customHeight="1">
      <c r="A91" s="108" t="s">
        <v>8</v>
      </c>
      <c r="B91" s="109"/>
      <c r="C91" s="87" t="s">
        <v>73</v>
      </c>
      <c r="D91" s="88"/>
      <c r="E91" s="88"/>
      <c r="F91" s="88"/>
      <c r="G91" s="89"/>
      <c r="H91" s="63" t="s">
        <v>9</v>
      </c>
      <c r="I91" s="101" t="s">
        <v>10</v>
      </c>
      <c r="J91" s="102"/>
      <c r="K91" s="86">
        <f>K17</f>
        <v>367.57</v>
      </c>
      <c r="L91" s="86"/>
      <c r="M91" s="86"/>
      <c r="N91" s="86"/>
      <c r="O91" s="86">
        <f>+ROUND('[6]Шуш_3 эт и выше'!O145,2)</f>
        <v>0.55</v>
      </c>
      <c r="P91" s="86"/>
      <c r="Q91" s="86"/>
      <c r="R91" s="86"/>
      <c r="S91" s="86"/>
      <c r="T91" s="86">
        <f>ROUND(K91*O91,2)</f>
        <v>202.16</v>
      </c>
      <c r="U91" s="86"/>
      <c r="V91" s="86"/>
      <c r="W91" s="86"/>
      <c r="X91" s="86"/>
      <c r="Y91" s="49">
        <f>ROUND(T91*$AG$23,2)</f>
        <v>101.08</v>
      </c>
      <c r="Z91" s="50">
        <f>+T91+Y91</f>
        <v>303.24</v>
      </c>
      <c r="AG91" s="112">
        <f>Z91+Z92</f>
        <v>582.72</v>
      </c>
      <c r="AI91" s="19"/>
      <c r="AJ91" s="97">
        <v>155.6</v>
      </c>
      <c r="AL91" s="99">
        <f>AG91/AJ91</f>
        <v>3.745</v>
      </c>
    </row>
    <row r="92" spans="1:38" ht="12.75" customHeight="1">
      <c r="A92" s="110"/>
      <c r="B92" s="111"/>
      <c r="C92" s="90"/>
      <c r="D92" s="91"/>
      <c r="E92" s="91"/>
      <c r="F92" s="91"/>
      <c r="G92" s="92"/>
      <c r="H92" s="63" t="s">
        <v>11</v>
      </c>
      <c r="I92" s="101" t="s">
        <v>12</v>
      </c>
      <c r="J92" s="102"/>
      <c r="K92" s="86">
        <f>K18</f>
        <v>7413.23</v>
      </c>
      <c r="L92" s="86"/>
      <c r="M92" s="86"/>
      <c r="N92" s="86"/>
      <c r="O92" s="85">
        <f>+'[6]Син_2'!O106</f>
        <v>0.0377</v>
      </c>
      <c r="P92" s="85"/>
      <c r="Q92" s="85"/>
      <c r="R92" s="85"/>
      <c r="S92" s="85"/>
      <c r="T92" s="86">
        <f>K92*O92</f>
        <v>279.48</v>
      </c>
      <c r="U92" s="86"/>
      <c r="V92" s="86"/>
      <c r="W92" s="86"/>
      <c r="X92" s="86"/>
      <c r="Y92" s="44">
        <v>0</v>
      </c>
      <c r="Z92" s="50">
        <f>+T92+Y92</f>
        <v>279.48</v>
      </c>
      <c r="AG92" s="113"/>
      <c r="AI92" s="19"/>
      <c r="AJ92" s="98"/>
      <c r="AL92" s="100"/>
    </row>
    <row r="93" spans="1:38" ht="12.75" customHeight="1">
      <c r="A93" s="108" t="s">
        <v>8</v>
      </c>
      <c r="B93" s="109"/>
      <c r="C93" s="87" t="s">
        <v>74</v>
      </c>
      <c r="D93" s="88"/>
      <c r="E93" s="88"/>
      <c r="F93" s="88"/>
      <c r="G93" s="89"/>
      <c r="H93" s="63" t="s">
        <v>9</v>
      </c>
      <c r="I93" s="101" t="s">
        <v>10</v>
      </c>
      <c r="J93" s="102"/>
      <c r="K93" s="86">
        <f>K19</f>
        <v>367.57</v>
      </c>
      <c r="L93" s="86"/>
      <c r="M93" s="86"/>
      <c r="N93" s="86"/>
      <c r="O93" s="86">
        <f>+ROUND('[6]Шуш_3 эт и выше'!O147,2)</f>
        <v>0.55</v>
      </c>
      <c r="P93" s="86"/>
      <c r="Q93" s="86"/>
      <c r="R93" s="86"/>
      <c r="S93" s="86"/>
      <c r="T93" s="86">
        <f>ROUND(K93*O93,2)</f>
        <v>202.16</v>
      </c>
      <c r="U93" s="86"/>
      <c r="V93" s="86"/>
      <c r="W93" s="86"/>
      <c r="X93" s="86"/>
      <c r="Y93" s="49">
        <f>ROUND(T93*$AG$23,2)</f>
        <v>101.08</v>
      </c>
      <c r="Z93" s="50">
        <f>+T93+Y93</f>
        <v>303.24</v>
      </c>
      <c r="AG93" s="112">
        <f>Z93+Z94</f>
        <v>561.96</v>
      </c>
      <c r="AI93" s="19"/>
      <c r="AJ93" s="97">
        <v>155.6</v>
      </c>
      <c r="AL93" s="99">
        <f>AG93/AJ93</f>
        <v>3.612</v>
      </c>
    </row>
    <row r="94" spans="1:38" ht="12.75" customHeight="1">
      <c r="A94" s="110"/>
      <c r="B94" s="111"/>
      <c r="C94" s="90"/>
      <c r="D94" s="91"/>
      <c r="E94" s="91"/>
      <c r="F94" s="91"/>
      <c r="G94" s="92"/>
      <c r="H94" s="63" t="s">
        <v>11</v>
      </c>
      <c r="I94" s="101" t="s">
        <v>12</v>
      </c>
      <c r="J94" s="102"/>
      <c r="K94" s="86">
        <f>K20</f>
        <v>7413.23</v>
      </c>
      <c r="L94" s="86"/>
      <c r="M94" s="86"/>
      <c r="N94" s="86"/>
      <c r="O94" s="85">
        <f>+'[6]Син_2'!O108</f>
        <v>0.0349</v>
      </c>
      <c r="P94" s="85"/>
      <c r="Q94" s="85"/>
      <c r="R94" s="85"/>
      <c r="S94" s="85"/>
      <c r="T94" s="86">
        <f>K94*O94</f>
        <v>258.72</v>
      </c>
      <c r="U94" s="86"/>
      <c r="V94" s="86"/>
      <c r="W94" s="86"/>
      <c r="X94" s="86"/>
      <c r="Y94" s="44">
        <v>0</v>
      </c>
      <c r="Z94" s="50">
        <f>+T94+Y94</f>
        <v>258.72</v>
      </c>
      <c r="AG94" s="113"/>
      <c r="AI94" s="19"/>
      <c r="AJ94" s="98"/>
      <c r="AL94" s="100"/>
    </row>
    <row r="95" spans="4:35" ht="12.75">
      <c r="D95" s="60"/>
      <c r="E95" s="60"/>
      <c r="F95" s="60"/>
      <c r="G95" s="60"/>
      <c r="H95" s="60"/>
      <c r="I95" s="60"/>
      <c r="J95" s="60"/>
      <c r="AG95" s="14"/>
      <c r="AI95" s="19"/>
    </row>
    <row r="96" spans="1:33" s="20" customFormat="1" ht="29.25" customHeight="1">
      <c r="A96" s="103" t="s">
        <v>43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</row>
    <row r="97" spans="1:35" ht="51" customHeight="1" hidden="1">
      <c r="A97" s="104" t="s">
        <v>5</v>
      </c>
      <c r="B97" s="105"/>
      <c r="C97" s="93" t="s">
        <v>25</v>
      </c>
      <c r="D97" s="94"/>
      <c r="E97" s="94"/>
      <c r="F97" s="94"/>
      <c r="G97" s="94"/>
      <c r="H97" s="95"/>
      <c r="I97" s="96" t="s">
        <v>6</v>
      </c>
      <c r="J97" s="96"/>
      <c r="K97" s="96" t="s">
        <v>26</v>
      </c>
      <c r="L97" s="96"/>
      <c r="M97" s="96"/>
      <c r="N97" s="96"/>
      <c r="O97" s="96" t="str">
        <f>+O89</f>
        <v>Объем теплоносителя, Гкал на нагрев, (м3, Гкал)</v>
      </c>
      <c r="P97" s="96"/>
      <c r="Q97" s="96"/>
      <c r="R97" s="96"/>
      <c r="S97" s="96"/>
      <c r="T97" s="96" t="s">
        <v>67</v>
      </c>
      <c r="U97" s="96"/>
      <c r="V97" s="96"/>
      <c r="W97" s="96"/>
      <c r="X97" s="96"/>
      <c r="Y97" s="46" t="s">
        <v>68</v>
      </c>
      <c r="Z97" s="46" t="s">
        <v>69</v>
      </c>
      <c r="AG97" s="14"/>
      <c r="AI97" s="19"/>
    </row>
    <row r="98" spans="1:38" ht="12.75" customHeight="1" hidden="1">
      <c r="A98" s="106">
        <v>1</v>
      </c>
      <c r="B98" s="107"/>
      <c r="C98" s="106">
        <v>2</v>
      </c>
      <c r="D98" s="114"/>
      <c r="E98" s="114"/>
      <c r="F98" s="114"/>
      <c r="G98" s="114"/>
      <c r="H98" s="107"/>
      <c r="I98" s="84">
        <v>3</v>
      </c>
      <c r="J98" s="84"/>
      <c r="K98" s="84">
        <v>4</v>
      </c>
      <c r="L98" s="84"/>
      <c r="M98" s="84"/>
      <c r="N98" s="84"/>
      <c r="O98" s="84">
        <v>5</v>
      </c>
      <c r="P98" s="84"/>
      <c r="Q98" s="84"/>
      <c r="R98" s="84"/>
      <c r="S98" s="84"/>
      <c r="T98" s="84">
        <v>6</v>
      </c>
      <c r="U98" s="84"/>
      <c r="V98" s="84"/>
      <c r="W98" s="84"/>
      <c r="X98" s="84"/>
      <c r="Y98" s="45">
        <v>7</v>
      </c>
      <c r="Z98" s="45">
        <v>8</v>
      </c>
      <c r="AG98" s="14"/>
      <c r="AI98" s="19"/>
      <c r="AJ98" s="14"/>
      <c r="AL98" s="14"/>
    </row>
    <row r="99" spans="1:38" ht="12.75" customHeight="1">
      <c r="A99" s="108" t="s">
        <v>8</v>
      </c>
      <c r="B99" s="109"/>
      <c r="C99" s="87" t="s">
        <v>73</v>
      </c>
      <c r="D99" s="88"/>
      <c r="E99" s="88"/>
      <c r="F99" s="88"/>
      <c r="G99" s="89"/>
      <c r="H99" s="63" t="s">
        <v>9</v>
      </c>
      <c r="I99" s="101" t="s">
        <v>10</v>
      </c>
      <c r="J99" s="102"/>
      <c r="K99" s="86">
        <f>K17</f>
        <v>367.57</v>
      </c>
      <c r="L99" s="86"/>
      <c r="M99" s="86"/>
      <c r="N99" s="86"/>
      <c r="O99" s="185">
        <f>+ROUND('[6]Шуш_3 эт и выше'!O159,2)</f>
        <v>1.91</v>
      </c>
      <c r="P99" s="186"/>
      <c r="Q99" s="186"/>
      <c r="R99" s="186"/>
      <c r="S99" s="187"/>
      <c r="T99" s="86">
        <f>ROUND(K99*O99,2)</f>
        <v>702.06</v>
      </c>
      <c r="U99" s="86"/>
      <c r="V99" s="86"/>
      <c r="W99" s="86"/>
      <c r="X99" s="86"/>
      <c r="Y99" s="49">
        <f>ROUND(T99*$AG$23,2)</f>
        <v>351.03</v>
      </c>
      <c r="Z99" s="50">
        <f>+T99+Y99</f>
        <v>1053.09</v>
      </c>
      <c r="AG99" s="112">
        <f>Z99+Z100</f>
        <v>2024.22</v>
      </c>
      <c r="AI99" s="19"/>
      <c r="AJ99" s="97">
        <v>375.04</v>
      </c>
      <c r="AL99" s="99">
        <f>AG99/AJ99</f>
        <v>5.397</v>
      </c>
    </row>
    <row r="100" spans="1:38" ht="12.75" customHeight="1">
      <c r="A100" s="110"/>
      <c r="B100" s="111"/>
      <c r="C100" s="90"/>
      <c r="D100" s="91"/>
      <c r="E100" s="91"/>
      <c r="F100" s="91"/>
      <c r="G100" s="92"/>
      <c r="H100" s="63" t="s">
        <v>11</v>
      </c>
      <c r="I100" s="101" t="s">
        <v>12</v>
      </c>
      <c r="J100" s="102"/>
      <c r="K100" s="86">
        <f>K18</f>
        <v>7413.23</v>
      </c>
      <c r="L100" s="86"/>
      <c r="M100" s="86"/>
      <c r="N100" s="86"/>
      <c r="O100" s="85">
        <f>+'[6]Син_2'!O114</f>
        <v>0.131</v>
      </c>
      <c r="P100" s="85"/>
      <c r="Q100" s="85"/>
      <c r="R100" s="85"/>
      <c r="S100" s="85"/>
      <c r="T100" s="86">
        <f>K100*O100</f>
        <v>971.13</v>
      </c>
      <c r="U100" s="86"/>
      <c r="V100" s="86"/>
      <c r="W100" s="86"/>
      <c r="X100" s="86"/>
      <c r="Y100" s="44">
        <v>0</v>
      </c>
      <c r="Z100" s="50">
        <f>+T100+Y100</f>
        <v>971.13</v>
      </c>
      <c r="AG100" s="113"/>
      <c r="AI100" s="19"/>
      <c r="AJ100" s="98"/>
      <c r="AL100" s="100"/>
    </row>
    <row r="101" spans="1:38" ht="12.75" customHeight="1">
      <c r="A101" s="108" t="s">
        <v>8</v>
      </c>
      <c r="B101" s="109"/>
      <c r="C101" s="87" t="s">
        <v>74</v>
      </c>
      <c r="D101" s="88"/>
      <c r="E101" s="88"/>
      <c r="F101" s="88"/>
      <c r="G101" s="89"/>
      <c r="H101" s="63" t="s">
        <v>9</v>
      </c>
      <c r="I101" s="101" t="s">
        <v>10</v>
      </c>
      <c r="J101" s="102"/>
      <c r="K101" s="86">
        <f>K19</f>
        <v>367.57</v>
      </c>
      <c r="L101" s="86"/>
      <c r="M101" s="86"/>
      <c r="N101" s="86"/>
      <c r="O101" s="185">
        <f>+ROUND('[6]Шуш_3 эт и выше'!O161,2)</f>
        <v>1.91</v>
      </c>
      <c r="P101" s="186"/>
      <c r="Q101" s="186"/>
      <c r="R101" s="186"/>
      <c r="S101" s="187"/>
      <c r="T101" s="86">
        <f>ROUND(K101*O101,2)</f>
        <v>702.06</v>
      </c>
      <c r="U101" s="86"/>
      <c r="V101" s="86"/>
      <c r="W101" s="86"/>
      <c r="X101" s="86"/>
      <c r="Y101" s="49">
        <f>ROUND(T101*$AG$23,2)</f>
        <v>351.03</v>
      </c>
      <c r="Z101" s="50">
        <f>+T101+Y101</f>
        <v>1053.09</v>
      </c>
      <c r="AG101" s="112">
        <f>Z101+Z102</f>
        <v>1952.31</v>
      </c>
      <c r="AI101" s="19"/>
      <c r="AJ101" s="97">
        <v>375.04</v>
      </c>
      <c r="AL101" s="99">
        <f>AG101/AJ101</f>
        <v>5.206</v>
      </c>
    </row>
    <row r="102" spans="1:38" ht="12.75" customHeight="1">
      <c r="A102" s="110"/>
      <c r="B102" s="111"/>
      <c r="C102" s="90"/>
      <c r="D102" s="91"/>
      <c r="E102" s="91"/>
      <c r="F102" s="91"/>
      <c r="G102" s="92"/>
      <c r="H102" s="63" t="s">
        <v>11</v>
      </c>
      <c r="I102" s="101" t="s">
        <v>12</v>
      </c>
      <c r="J102" s="102"/>
      <c r="K102" s="86">
        <f>K20</f>
        <v>7413.23</v>
      </c>
      <c r="L102" s="86"/>
      <c r="M102" s="86"/>
      <c r="N102" s="86"/>
      <c r="O102" s="85">
        <f>+'[6]Син_2'!O116</f>
        <v>0.1213</v>
      </c>
      <c r="P102" s="85"/>
      <c r="Q102" s="85"/>
      <c r="R102" s="85"/>
      <c r="S102" s="85"/>
      <c r="T102" s="86">
        <f>K102*O102</f>
        <v>899.22</v>
      </c>
      <c r="U102" s="86"/>
      <c r="V102" s="86"/>
      <c r="W102" s="86"/>
      <c r="X102" s="86"/>
      <c r="Y102" s="44">
        <v>0</v>
      </c>
      <c r="Z102" s="50">
        <f>+T102+Y102</f>
        <v>899.22</v>
      </c>
      <c r="AG102" s="113"/>
      <c r="AI102" s="19"/>
      <c r="AJ102" s="98"/>
      <c r="AL102" s="100"/>
    </row>
    <row r="103" spans="4:35" ht="12.75" hidden="1">
      <c r="D103" s="60"/>
      <c r="E103" s="60"/>
      <c r="F103" s="60"/>
      <c r="G103" s="60"/>
      <c r="H103" s="60"/>
      <c r="I103" s="60"/>
      <c r="J103" s="60"/>
      <c r="AG103" s="14"/>
      <c r="AI103" s="19"/>
    </row>
    <row r="104" spans="4:35" ht="12" customHeight="1">
      <c r="D104" s="60"/>
      <c r="E104" s="60"/>
      <c r="F104" s="60"/>
      <c r="G104" s="60"/>
      <c r="H104" s="60"/>
      <c r="I104" s="60"/>
      <c r="J104" s="60"/>
      <c r="AG104" s="14"/>
      <c r="AI104" s="19"/>
    </row>
    <row r="105" spans="1:35" s="6" customFormat="1" ht="15">
      <c r="A105" s="119" t="s">
        <v>109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64"/>
      <c r="AG105" s="64"/>
      <c r="AH105"/>
      <c r="AI105" s="18"/>
    </row>
    <row r="106" spans="1:33" s="20" customFormat="1" ht="39" customHeight="1">
      <c r="A106" s="103" t="s">
        <v>35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25"/>
      <c r="AG106" s="25"/>
    </row>
    <row r="107" spans="1:35" ht="66" customHeight="1">
      <c r="A107" s="104" t="s">
        <v>5</v>
      </c>
      <c r="B107" s="105"/>
      <c r="C107" s="93" t="s">
        <v>25</v>
      </c>
      <c r="D107" s="94"/>
      <c r="E107" s="94"/>
      <c r="F107" s="94"/>
      <c r="G107" s="94"/>
      <c r="H107" s="95"/>
      <c r="I107" s="96" t="s">
        <v>6</v>
      </c>
      <c r="J107" s="96"/>
      <c r="K107" s="96" t="s">
        <v>26</v>
      </c>
      <c r="L107" s="96"/>
      <c r="M107" s="96"/>
      <c r="N107" s="96"/>
      <c r="O107" s="96" t="s">
        <v>87</v>
      </c>
      <c r="P107" s="96"/>
      <c r="Q107" s="96"/>
      <c r="R107" s="96"/>
      <c r="S107" s="96"/>
      <c r="T107" s="96" t="s">
        <v>7</v>
      </c>
      <c r="U107" s="96"/>
      <c r="V107" s="96"/>
      <c r="W107" s="96"/>
      <c r="X107" s="96"/>
      <c r="Y107" s="46" t="s">
        <v>68</v>
      </c>
      <c r="Z107" s="46" t="s">
        <v>69</v>
      </c>
      <c r="AG107" s="14"/>
      <c r="AI107" s="19"/>
    </row>
    <row r="108" spans="1:38" ht="22.5" customHeight="1">
      <c r="A108" s="106">
        <v>1</v>
      </c>
      <c r="B108" s="107"/>
      <c r="C108" s="106">
        <v>2</v>
      </c>
      <c r="D108" s="114"/>
      <c r="E108" s="114"/>
      <c r="F108" s="114"/>
      <c r="G108" s="114"/>
      <c r="H108" s="107"/>
      <c r="I108" s="84">
        <v>3</v>
      </c>
      <c r="J108" s="84"/>
      <c r="K108" s="84">
        <v>4</v>
      </c>
      <c r="L108" s="84"/>
      <c r="M108" s="84"/>
      <c r="N108" s="84"/>
      <c r="O108" s="84">
        <v>5</v>
      </c>
      <c r="P108" s="84"/>
      <c r="Q108" s="84"/>
      <c r="R108" s="84"/>
      <c r="S108" s="84"/>
      <c r="T108" s="115" t="s">
        <v>70</v>
      </c>
      <c r="U108" s="116"/>
      <c r="V108" s="116"/>
      <c r="W108" s="116"/>
      <c r="X108" s="117"/>
      <c r="Y108" s="45" t="s">
        <v>75</v>
      </c>
      <c r="Z108" s="45" t="s">
        <v>71</v>
      </c>
      <c r="AG108" s="14"/>
      <c r="AI108" s="19"/>
      <c r="AJ108" s="14"/>
      <c r="AL108" s="14"/>
    </row>
    <row r="109" spans="1:38" ht="12.75" customHeight="1">
      <c r="A109" s="108" t="s">
        <v>8</v>
      </c>
      <c r="B109" s="109"/>
      <c r="C109" s="130" t="s">
        <v>89</v>
      </c>
      <c r="D109" s="131"/>
      <c r="E109" s="131"/>
      <c r="F109" s="131"/>
      <c r="G109" s="132"/>
      <c r="H109" s="63" t="s">
        <v>9</v>
      </c>
      <c r="I109" s="101" t="s">
        <v>10</v>
      </c>
      <c r="J109" s="102"/>
      <c r="K109" s="86">
        <f>+K35</f>
        <v>367.57</v>
      </c>
      <c r="L109" s="86"/>
      <c r="M109" s="86"/>
      <c r="N109" s="86"/>
      <c r="O109" s="86">
        <f>+O35*2</f>
        <v>6.48</v>
      </c>
      <c r="P109" s="86"/>
      <c r="Q109" s="86"/>
      <c r="R109" s="86"/>
      <c r="S109" s="86"/>
      <c r="T109" s="86">
        <f>K109*O109</f>
        <v>2381.85</v>
      </c>
      <c r="U109" s="86"/>
      <c r="V109" s="86"/>
      <c r="W109" s="86"/>
      <c r="X109" s="86"/>
      <c r="Y109" s="49">
        <f>ROUND(T109*$AG$23,2)</f>
        <v>1190.93</v>
      </c>
      <c r="Z109" s="48">
        <f>+T109+Y109</f>
        <v>3572.78</v>
      </c>
      <c r="AG109" s="112">
        <f>T109+T110</f>
        <v>5677.03</v>
      </c>
      <c r="AI109" s="19"/>
      <c r="AJ109" s="97">
        <v>844.99</v>
      </c>
      <c r="AL109" s="99">
        <f>AG109/AJ109</f>
        <v>6.718</v>
      </c>
    </row>
    <row r="110" spans="1:38" ht="12.75" customHeight="1">
      <c r="A110" s="110"/>
      <c r="B110" s="111"/>
      <c r="C110" s="133"/>
      <c r="D110" s="134"/>
      <c r="E110" s="134"/>
      <c r="F110" s="134"/>
      <c r="G110" s="135"/>
      <c r="H110" s="63" t="s">
        <v>11</v>
      </c>
      <c r="I110" s="101" t="s">
        <v>12</v>
      </c>
      <c r="J110" s="102"/>
      <c r="K110" s="86">
        <f>+K36</f>
        <v>7413.23</v>
      </c>
      <c r="L110" s="86"/>
      <c r="M110" s="86"/>
      <c r="N110" s="86"/>
      <c r="O110" s="85">
        <f>O109*O$18</f>
        <v>0.4445</v>
      </c>
      <c r="P110" s="85"/>
      <c r="Q110" s="85"/>
      <c r="R110" s="85"/>
      <c r="S110" s="85"/>
      <c r="T110" s="86">
        <f>K110*O110</f>
        <v>3295.18</v>
      </c>
      <c r="U110" s="86"/>
      <c r="V110" s="86"/>
      <c r="W110" s="86"/>
      <c r="X110" s="86"/>
      <c r="Y110" s="44">
        <v>0</v>
      </c>
      <c r="Z110" s="48">
        <f>+T110+Y110</f>
        <v>3295.18</v>
      </c>
      <c r="AG110" s="113"/>
      <c r="AI110" s="19"/>
      <c r="AJ110" s="98"/>
      <c r="AL110" s="100"/>
    </row>
    <row r="111" spans="1:38" ht="12.75" customHeight="1">
      <c r="A111" s="108" t="s">
        <v>8</v>
      </c>
      <c r="B111" s="109"/>
      <c r="C111" s="130" t="s">
        <v>74</v>
      </c>
      <c r="D111" s="131"/>
      <c r="E111" s="131"/>
      <c r="F111" s="131"/>
      <c r="G111" s="132"/>
      <c r="H111" s="63" t="s">
        <v>9</v>
      </c>
      <c r="I111" s="101" t="s">
        <v>10</v>
      </c>
      <c r="J111" s="102"/>
      <c r="K111" s="86">
        <f>+K109</f>
        <v>367.57</v>
      </c>
      <c r="L111" s="86"/>
      <c r="M111" s="86"/>
      <c r="N111" s="86"/>
      <c r="O111" s="86">
        <f>+O109</f>
        <v>6.48</v>
      </c>
      <c r="P111" s="86"/>
      <c r="Q111" s="86"/>
      <c r="R111" s="86"/>
      <c r="S111" s="86"/>
      <c r="T111" s="86">
        <f>K111*O111</f>
        <v>2381.85</v>
      </c>
      <c r="U111" s="86"/>
      <c r="V111" s="86"/>
      <c r="W111" s="86"/>
      <c r="X111" s="86"/>
      <c r="Y111" s="49">
        <f>ROUND(T111*$AG$23,2)</f>
        <v>1190.93</v>
      </c>
      <c r="Z111" s="48">
        <f>+T111+Y111</f>
        <v>3572.78</v>
      </c>
      <c r="AG111" s="112">
        <f>T111+T112</f>
        <v>5432.39</v>
      </c>
      <c r="AI111" s="19"/>
      <c r="AJ111" s="97">
        <v>844.99</v>
      </c>
      <c r="AL111" s="99">
        <f>AG111/AJ111</f>
        <v>6.429</v>
      </c>
    </row>
    <row r="112" spans="1:38" ht="12.75" customHeight="1">
      <c r="A112" s="110"/>
      <c r="B112" s="111"/>
      <c r="C112" s="133"/>
      <c r="D112" s="134"/>
      <c r="E112" s="134"/>
      <c r="F112" s="134"/>
      <c r="G112" s="135"/>
      <c r="H112" s="63" t="s">
        <v>11</v>
      </c>
      <c r="I112" s="101" t="s">
        <v>12</v>
      </c>
      <c r="J112" s="102"/>
      <c r="K112" s="86">
        <f>+K110</f>
        <v>7413.23</v>
      </c>
      <c r="L112" s="86"/>
      <c r="M112" s="86"/>
      <c r="N112" s="86"/>
      <c r="O112" s="85">
        <f>O111*O$20</f>
        <v>0.4115</v>
      </c>
      <c r="P112" s="85"/>
      <c r="Q112" s="85"/>
      <c r="R112" s="85"/>
      <c r="S112" s="85"/>
      <c r="T112" s="86">
        <f>K112*O112</f>
        <v>3050.54</v>
      </c>
      <c r="U112" s="86"/>
      <c r="V112" s="86"/>
      <c r="W112" s="86"/>
      <c r="X112" s="86"/>
      <c r="Y112" s="44">
        <v>0</v>
      </c>
      <c r="Z112" s="48">
        <f>+T112+Y112</f>
        <v>3050.54</v>
      </c>
      <c r="AG112" s="113"/>
      <c r="AI112" s="19"/>
      <c r="AJ112" s="98"/>
      <c r="AL112" s="100"/>
    </row>
    <row r="113" spans="1:33" s="20" customFormat="1" ht="30" customHeight="1">
      <c r="A113" s="103" t="s">
        <v>37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</row>
    <row r="114" spans="1:38" ht="12.75" customHeight="1">
      <c r="A114" s="108" t="s">
        <v>8</v>
      </c>
      <c r="B114" s="109"/>
      <c r="C114" s="130" t="s">
        <v>89</v>
      </c>
      <c r="D114" s="131"/>
      <c r="E114" s="131"/>
      <c r="F114" s="131"/>
      <c r="G114" s="132"/>
      <c r="H114" s="63" t="s">
        <v>9</v>
      </c>
      <c r="I114" s="101" t="s">
        <v>10</v>
      </c>
      <c r="J114" s="102"/>
      <c r="K114" s="86">
        <f>+K109</f>
        <v>367.57</v>
      </c>
      <c r="L114" s="86"/>
      <c r="M114" s="86"/>
      <c r="N114" s="86"/>
      <c r="O114" s="86">
        <f>+O51*2</f>
        <v>5.26</v>
      </c>
      <c r="P114" s="86"/>
      <c r="Q114" s="86"/>
      <c r="R114" s="86"/>
      <c r="S114" s="86"/>
      <c r="T114" s="86">
        <f>K114*O114</f>
        <v>1933.42</v>
      </c>
      <c r="U114" s="86"/>
      <c r="V114" s="86"/>
      <c r="W114" s="86"/>
      <c r="X114" s="86"/>
      <c r="Y114" s="49">
        <f>ROUND(T114*$AG$23,2)</f>
        <v>966.71</v>
      </c>
      <c r="Z114" s="48">
        <f>+T114+Y114</f>
        <v>2900.13</v>
      </c>
      <c r="AG114" s="112">
        <f>T114+T115</f>
        <v>4608.11</v>
      </c>
      <c r="AI114" s="19"/>
      <c r="AJ114" s="97">
        <v>844.99</v>
      </c>
      <c r="AL114" s="99">
        <f>AG114/AJ114</f>
        <v>5.453</v>
      </c>
    </row>
    <row r="115" spans="1:38" ht="12.75" customHeight="1">
      <c r="A115" s="110"/>
      <c r="B115" s="111"/>
      <c r="C115" s="133"/>
      <c r="D115" s="134"/>
      <c r="E115" s="134"/>
      <c r="F115" s="134"/>
      <c r="G115" s="135"/>
      <c r="H115" s="63" t="s">
        <v>11</v>
      </c>
      <c r="I115" s="101" t="s">
        <v>12</v>
      </c>
      <c r="J115" s="102"/>
      <c r="K115" s="86">
        <f>+K110</f>
        <v>7413.23</v>
      </c>
      <c r="L115" s="86"/>
      <c r="M115" s="86"/>
      <c r="N115" s="86"/>
      <c r="O115" s="85">
        <f>O114*O$18</f>
        <v>0.3608</v>
      </c>
      <c r="P115" s="85"/>
      <c r="Q115" s="85"/>
      <c r="R115" s="85"/>
      <c r="S115" s="85"/>
      <c r="T115" s="86">
        <f>K115*O115</f>
        <v>2674.69</v>
      </c>
      <c r="U115" s="86"/>
      <c r="V115" s="86"/>
      <c r="W115" s="86"/>
      <c r="X115" s="86"/>
      <c r="Y115" s="44">
        <v>0</v>
      </c>
      <c r="Z115" s="48">
        <f>+T115+Y115</f>
        <v>2674.69</v>
      </c>
      <c r="AG115" s="113"/>
      <c r="AI115" s="19"/>
      <c r="AJ115" s="98"/>
      <c r="AL115" s="100"/>
    </row>
    <row r="116" spans="1:38" ht="12.75" customHeight="1">
      <c r="A116" s="108" t="s">
        <v>8</v>
      </c>
      <c r="B116" s="109"/>
      <c r="C116" s="130" t="s">
        <v>74</v>
      </c>
      <c r="D116" s="131"/>
      <c r="E116" s="131"/>
      <c r="F116" s="131"/>
      <c r="G116" s="132"/>
      <c r="H116" s="63" t="s">
        <v>9</v>
      </c>
      <c r="I116" s="101" t="s">
        <v>10</v>
      </c>
      <c r="J116" s="102"/>
      <c r="K116" s="86">
        <f>+K111</f>
        <v>367.57</v>
      </c>
      <c r="L116" s="86"/>
      <c r="M116" s="86"/>
      <c r="N116" s="86"/>
      <c r="O116" s="86">
        <f>+O114</f>
        <v>5.26</v>
      </c>
      <c r="P116" s="86"/>
      <c r="Q116" s="86"/>
      <c r="R116" s="86"/>
      <c r="S116" s="86"/>
      <c r="T116" s="86">
        <f>K116*O116</f>
        <v>1933.42</v>
      </c>
      <c r="U116" s="86"/>
      <c r="V116" s="86"/>
      <c r="W116" s="86"/>
      <c r="X116" s="86"/>
      <c r="Y116" s="49">
        <f>ROUND(T116*$AG$23,2)</f>
        <v>966.71</v>
      </c>
      <c r="Z116" s="48">
        <f>+T116+Y116</f>
        <v>2900.13</v>
      </c>
      <c r="AG116" s="112">
        <f>T116+T117</f>
        <v>4409.44</v>
      </c>
      <c r="AI116" s="19"/>
      <c r="AJ116" s="97">
        <v>844.99</v>
      </c>
      <c r="AL116" s="99">
        <f>AG116/AJ116</f>
        <v>5.218</v>
      </c>
    </row>
    <row r="117" spans="1:38" ht="12.75" customHeight="1">
      <c r="A117" s="110"/>
      <c r="B117" s="111"/>
      <c r="C117" s="133"/>
      <c r="D117" s="134"/>
      <c r="E117" s="134"/>
      <c r="F117" s="134"/>
      <c r="G117" s="135"/>
      <c r="H117" s="63" t="s">
        <v>11</v>
      </c>
      <c r="I117" s="101" t="s">
        <v>12</v>
      </c>
      <c r="J117" s="102"/>
      <c r="K117" s="86">
        <f>+K112</f>
        <v>7413.23</v>
      </c>
      <c r="L117" s="86"/>
      <c r="M117" s="86"/>
      <c r="N117" s="86"/>
      <c r="O117" s="85">
        <f>O116*O$20</f>
        <v>0.334</v>
      </c>
      <c r="P117" s="85"/>
      <c r="Q117" s="85"/>
      <c r="R117" s="85"/>
      <c r="S117" s="85"/>
      <c r="T117" s="86">
        <f>K117*O117</f>
        <v>2476.02</v>
      </c>
      <c r="U117" s="86"/>
      <c r="V117" s="86"/>
      <c r="W117" s="86"/>
      <c r="X117" s="86"/>
      <c r="Y117" s="44">
        <v>0</v>
      </c>
      <c r="Z117" s="48">
        <f>+T117+Y117</f>
        <v>2476.02</v>
      </c>
      <c r="AG117" s="113"/>
      <c r="AI117" s="19"/>
      <c r="AJ117" s="98"/>
      <c r="AL117" s="100"/>
    </row>
    <row r="118" spans="1:39" ht="25.5" customHeight="1">
      <c r="A118" s="103" t="s">
        <v>42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"/>
      <c r="AL118" s="29" t="s">
        <v>90</v>
      </c>
      <c r="AM118" s="30" t="s">
        <v>91</v>
      </c>
    </row>
    <row r="119" spans="1:38" ht="12.75" customHeight="1">
      <c r="A119" s="108" t="s">
        <v>8</v>
      </c>
      <c r="B119" s="109"/>
      <c r="C119" s="130" t="s">
        <v>89</v>
      </c>
      <c r="D119" s="131"/>
      <c r="E119" s="131"/>
      <c r="F119" s="131"/>
      <c r="G119" s="132"/>
      <c r="H119" s="63" t="s">
        <v>9</v>
      </c>
      <c r="I119" s="101" t="s">
        <v>10</v>
      </c>
      <c r="J119" s="102"/>
      <c r="K119" s="86">
        <f>+K114</f>
        <v>367.57</v>
      </c>
      <c r="L119" s="86"/>
      <c r="M119" s="86"/>
      <c r="N119" s="86"/>
      <c r="O119" s="86">
        <f>+O91*2</f>
        <v>1.1</v>
      </c>
      <c r="P119" s="86"/>
      <c r="Q119" s="86"/>
      <c r="R119" s="86"/>
      <c r="S119" s="86"/>
      <c r="T119" s="86">
        <f>K119*O119</f>
        <v>404.33</v>
      </c>
      <c r="U119" s="86"/>
      <c r="V119" s="86"/>
      <c r="W119" s="86"/>
      <c r="X119" s="86"/>
      <c r="Y119" s="49">
        <f>ROUND(T119*$AG$23,2)</f>
        <v>202.17</v>
      </c>
      <c r="Z119" s="48">
        <f>+T119+Y119</f>
        <v>606.5</v>
      </c>
      <c r="AG119" s="112">
        <f>T119+T120</f>
        <v>964.03</v>
      </c>
      <c r="AI119" s="19"/>
      <c r="AJ119" s="97">
        <v>844.99</v>
      </c>
      <c r="AL119" s="99">
        <f>AG119/AJ119</f>
        <v>1.141</v>
      </c>
    </row>
    <row r="120" spans="1:38" ht="12.75" customHeight="1">
      <c r="A120" s="110"/>
      <c r="B120" s="111"/>
      <c r="C120" s="133"/>
      <c r="D120" s="134"/>
      <c r="E120" s="134"/>
      <c r="F120" s="134"/>
      <c r="G120" s="135"/>
      <c r="H120" s="63" t="s">
        <v>11</v>
      </c>
      <c r="I120" s="101" t="s">
        <v>12</v>
      </c>
      <c r="J120" s="102"/>
      <c r="K120" s="86">
        <f>+K115</f>
        <v>7413.23</v>
      </c>
      <c r="L120" s="86"/>
      <c r="M120" s="86"/>
      <c r="N120" s="86"/>
      <c r="O120" s="85">
        <f>O119*O$18</f>
        <v>0.0755</v>
      </c>
      <c r="P120" s="85"/>
      <c r="Q120" s="85"/>
      <c r="R120" s="85"/>
      <c r="S120" s="85"/>
      <c r="T120" s="86">
        <f>K120*O120</f>
        <v>559.7</v>
      </c>
      <c r="U120" s="86"/>
      <c r="V120" s="86"/>
      <c r="W120" s="86"/>
      <c r="X120" s="86"/>
      <c r="Y120" s="44">
        <v>0</v>
      </c>
      <c r="Z120" s="48">
        <f>+T120+Y120</f>
        <v>559.7</v>
      </c>
      <c r="AG120" s="113"/>
      <c r="AI120" s="19"/>
      <c r="AJ120" s="98"/>
      <c r="AL120" s="100"/>
    </row>
    <row r="121" spans="1:38" ht="12.75" customHeight="1">
      <c r="A121" s="108" t="s">
        <v>8</v>
      </c>
      <c r="B121" s="109"/>
      <c r="C121" s="130" t="s">
        <v>74</v>
      </c>
      <c r="D121" s="131"/>
      <c r="E121" s="131"/>
      <c r="F121" s="131"/>
      <c r="G121" s="132"/>
      <c r="H121" s="63" t="s">
        <v>9</v>
      </c>
      <c r="I121" s="101" t="s">
        <v>10</v>
      </c>
      <c r="J121" s="102"/>
      <c r="K121" s="86">
        <f>+K116</f>
        <v>367.57</v>
      </c>
      <c r="L121" s="86"/>
      <c r="M121" s="86"/>
      <c r="N121" s="86"/>
      <c r="O121" s="86">
        <f>+O119</f>
        <v>1.1</v>
      </c>
      <c r="P121" s="86"/>
      <c r="Q121" s="86"/>
      <c r="R121" s="86"/>
      <c r="S121" s="86"/>
      <c r="T121" s="86">
        <f>K121*O121</f>
        <v>404.33</v>
      </c>
      <c r="U121" s="86"/>
      <c r="V121" s="86"/>
      <c r="W121" s="86"/>
      <c r="X121" s="86"/>
      <c r="Y121" s="49">
        <f>ROUND(T121*$AG$23,2)</f>
        <v>202.17</v>
      </c>
      <c r="Z121" s="48">
        <f>+T121+Y121</f>
        <v>606.5</v>
      </c>
      <c r="AG121" s="112">
        <f>T121+T122</f>
        <v>922.51</v>
      </c>
      <c r="AI121" s="19"/>
      <c r="AJ121" s="97">
        <v>844.99</v>
      </c>
      <c r="AL121" s="99">
        <f>AG121/AJ121</f>
        <v>1.092</v>
      </c>
    </row>
    <row r="122" spans="1:38" ht="12.75" customHeight="1">
      <c r="A122" s="110"/>
      <c r="B122" s="111"/>
      <c r="C122" s="133"/>
      <c r="D122" s="134"/>
      <c r="E122" s="134"/>
      <c r="F122" s="134"/>
      <c r="G122" s="135"/>
      <c r="H122" s="63" t="s">
        <v>11</v>
      </c>
      <c r="I122" s="101" t="s">
        <v>12</v>
      </c>
      <c r="J122" s="102"/>
      <c r="K122" s="86">
        <f>+K117</f>
        <v>7413.23</v>
      </c>
      <c r="L122" s="86"/>
      <c r="M122" s="86"/>
      <c r="N122" s="86"/>
      <c r="O122" s="85">
        <f>O121*O$20</f>
        <v>0.0699</v>
      </c>
      <c r="P122" s="85"/>
      <c r="Q122" s="85"/>
      <c r="R122" s="85"/>
      <c r="S122" s="85"/>
      <c r="T122" s="86">
        <f>K122*O122</f>
        <v>518.18</v>
      </c>
      <c r="U122" s="86"/>
      <c r="V122" s="86"/>
      <c r="W122" s="86"/>
      <c r="X122" s="86"/>
      <c r="Y122" s="44">
        <v>0</v>
      </c>
      <c r="Z122" s="48">
        <f>+T122+Y122</f>
        <v>518.18</v>
      </c>
      <c r="AG122" s="113"/>
      <c r="AI122" s="19"/>
      <c r="AJ122" s="98"/>
      <c r="AL122" s="100"/>
    </row>
    <row r="123" spans="1:33" s="20" customFormat="1" ht="25.5" customHeight="1">
      <c r="A123" s="103" t="s">
        <v>43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</row>
    <row r="124" spans="1:38" ht="12.75" customHeight="1">
      <c r="A124" s="108" t="s">
        <v>8</v>
      </c>
      <c r="B124" s="109"/>
      <c r="C124" s="130" t="s">
        <v>89</v>
      </c>
      <c r="D124" s="131"/>
      <c r="E124" s="131"/>
      <c r="F124" s="131"/>
      <c r="G124" s="132"/>
      <c r="H124" s="63" t="s">
        <v>9</v>
      </c>
      <c r="I124" s="101" t="s">
        <v>10</v>
      </c>
      <c r="J124" s="102"/>
      <c r="K124" s="86">
        <f>+K119</f>
        <v>367.57</v>
      </c>
      <c r="L124" s="86"/>
      <c r="M124" s="86"/>
      <c r="N124" s="86"/>
      <c r="O124" s="86">
        <f>+O99*2</f>
        <v>3.82</v>
      </c>
      <c r="P124" s="86"/>
      <c r="Q124" s="86"/>
      <c r="R124" s="86"/>
      <c r="S124" s="86"/>
      <c r="T124" s="86">
        <f>K124*O124</f>
        <v>1404.12</v>
      </c>
      <c r="U124" s="86"/>
      <c r="V124" s="86"/>
      <c r="W124" s="86"/>
      <c r="X124" s="86"/>
      <c r="Y124" s="49">
        <f>ROUND(T124*$AG$23,2)</f>
        <v>702.06</v>
      </c>
      <c r="Z124" s="48">
        <f>+T124+Y124</f>
        <v>2106.18</v>
      </c>
      <c r="AG124" s="112">
        <f>T124+T125</f>
        <v>3347.13</v>
      </c>
      <c r="AI124" s="19"/>
      <c r="AJ124" s="97">
        <v>844.99</v>
      </c>
      <c r="AL124" s="99">
        <f>AG124/AJ124</f>
        <v>3.961</v>
      </c>
    </row>
    <row r="125" spans="1:38" ht="12.75" customHeight="1">
      <c r="A125" s="110"/>
      <c r="B125" s="111"/>
      <c r="C125" s="133"/>
      <c r="D125" s="134"/>
      <c r="E125" s="134"/>
      <c r="F125" s="134"/>
      <c r="G125" s="135"/>
      <c r="H125" s="63" t="s">
        <v>11</v>
      </c>
      <c r="I125" s="101" t="s">
        <v>12</v>
      </c>
      <c r="J125" s="102"/>
      <c r="K125" s="86">
        <f>+K120</f>
        <v>7413.23</v>
      </c>
      <c r="L125" s="86"/>
      <c r="M125" s="86"/>
      <c r="N125" s="86"/>
      <c r="O125" s="85">
        <f>O124*O$18</f>
        <v>0.2621</v>
      </c>
      <c r="P125" s="85"/>
      <c r="Q125" s="85"/>
      <c r="R125" s="85"/>
      <c r="S125" s="85"/>
      <c r="T125" s="86">
        <f>K125*O125</f>
        <v>1943.01</v>
      </c>
      <c r="U125" s="86"/>
      <c r="V125" s="86"/>
      <c r="W125" s="86"/>
      <c r="X125" s="86"/>
      <c r="Y125" s="44">
        <v>0</v>
      </c>
      <c r="Z125" s="48">
        <f>+T125+Y125</f>
        <v>1943.01</v>
      </c>
      <c r="AG125" s="113"/>
      <c r="AI125" s="19"/>
      <c r="AJ125" s="98"/>
      <c r="AL125" s="100"/>
    </row>
    <row r="126" spans="1:38" ht="12.75" customHeight="1">
      <c r="A126" s="108" t="s">
        <v>8</v>
      </c>
      <c r="B126" s="109"/>
      <c r="C126" s="130" t="s">
        <v>74</v>
      </c>
      <c r="D126" s="131"/>
      <c r="E126" s="131"/>
      <c r="F126" s="131"/>
      <c r="G126" s="132"/>
      <c r="H126" s="63" t="s">
        <v>9</v>
      </c>
      <c r="I126" s="101" t="s">
        <v>10</v>
      </c>
      <c r="J126" s="102"/>
      <c r="K126" s="86">
        <f>+K121</f>
        <v>367.57</v>
      </c>
      <c r="L126" s="86"/>
      <c r="M126" s="86"/>
      <c r="N126" s="86"/>
      <c r="O126" s="86">
        <f>+O124</f>
        <v>3.82</v>
      </c>
      <c r="P126" s="86"/>
      <c r="Q126" s="86"/>
      <c r="R126" s="86"/>
      <c r="S126" s="86"/>
      <c r="T126" s="86">
        <f>K126*O126</f>
        <v>1404.12</v>
      </c>
      <c r="U126" s="86"/>
      <c r="V126" s="86"/>
      <c r="W126" s="86"/>
      <c r="X126" s="86"/>
      <c r="Y126" s="49">
        <f>ROUND(T126*$AG$23,2)</f>
        <v>702.06</v>
      </c>
      <c r="Z126" s="48">
        <f>+T126+Y126</f>
        <v>2106.18</v>
      </c>
      <c r="AG126" s="112">
        <f>T126+T127</f>
        <v>3202.57</v>
      </c>
      <c r="AI126" s="19"/>
      <c r="AJ126" s="97">
        <v>844.99</v>
      </c>
      <c r="AL126" s="99">
        <f>AG126/AJ126</f>
        <v>3.79</v>
      </c>
    </row>
    <row r="127" spans="1:38" ht="12.75" customHeight="1">
      <c r="A127" s="110"/>
      <c r="B127" s="111"/>
      <c r="C127" s="133"/>
      <c r="D127" s="134"/>
      <c r="E127" s="134"/>
      <c r="F127" s="134"/>
      <c r="G127" s="135"/>
      <c r="H127" s="63" t="s">
        <v>11</v>
      </c>
      <c r="I127" s="101" t="s">
        <v>12</v>
      </c>
      <c r="J127" s="102"/>
      <c r="K127" s="86">
        <f>+K122</f>
        <v>7413.23</v>
      </c>
      <c r="L127" s="86"/>
      <c r="M127" s="86"/>
      <c r="N127" s="86"/>
      <c r="O127" s="85">
        <f>O126*O$20</f>
        <v>0.2426</v>
      </c>
      <c r="P127" s="85"/>
      <c r="Q127" s="85"/>
      <c r="R127" s="85"/>
      <c r="S127" s="85"/>
      <c r="T127" s="86">
        <f>K127*O127</f>
        <v>1798.45</v>
      </c>
      <c r="U127" s="86"/>
      <c r="V127" s="86"/>
      <c r="W127" s="86"/>
      <c r="X127" s="86"/>
      <c r="Y127" s="44">
        <v>0</v>
      </c>
      <c r="Z127" s="48">
        <f>+T127+Y127</f>
        <v>1798.45</v>
      </c>
      <c r="AG127" s="113"/>
      <c r="AI127" s="19"/>
      <c r="AJ127" s="98"/>
      <c r="AL127" s="100"/>
    </row>
    <row r="128" spans="1:38" ht="12.75" customHeight="1">
      <c r="A128" s="21"/>
      <c r="B128" s="21"/>
      <c r="C128" s="65"/>
      <c r="D128" s="65"/>
      <c r="E128" s="65"/>
      <c r="F128" s="65"/>
      <c r="G128" s="65"/>
      <c r="I128" s="14"/>
      <c r="J128" s="14"/>
      <c r="K128" s="66"/>
      <c r="L128" s="66"/>
      <c r="M128" s="66"/>
      <c r="N128" s="66"/>
      <c r="O128" s="67"/>
      <c r="P128" s="67"/>
      <c r="Q128" s="67"/>
      <c r="R128" s="67"/>
      <c r="S128" s="67"/>
      <c r="T128" s="66"/>
      <c r="U128" s="66"/>
      <c r="V128" s="66"/>
      <c r="W128" s="66"/>
      <c r="X128" s="66"/>
      <c r="AG128" s="68"/>
      <c r="AJ128" s="69"/>
      <c r="AL128" s="70"/>
    </row>
    <row r="129" spans="1:35" s="6" customFormat="1" ht="15">
      <c r="A129" s="119" t="s">
        <v>110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64"/>
      <c r="AG129" s="64"/>
      <c r="AH129"/>
      <c r="AI129" s="18"/>
    </row>
    <row r="130" spans="1:33" s="20" customFormat="1" ht="36.75" customHeight="1">
      <c r="A130" s="103" t="s">
        <v>35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25"/>
      <c r="AG130" s="25"/>
    </row>
    <row r="131" spans="1:35" ht="51" customHeight="1">
      <c r="A131" s="104" t="s">
        <v>5</v>
      </c>
      <c r="B131" s="105"/>
      <c r="C131" s="93" t="s">
        <v>25</v>
      </c>
      <c r="D131" s="94"/>
      <c r="E131" s="94"/>
      <c r="F131" s="94"/>
      <c r="G131" s="94"/>
      <c r="H131" s="95"/>
      <c r="I131" s="96" t="s">
        <v>6</v>
      </c>
      <c r="J131" s="96"/>
      <c r="K131" s="96" t="s">
        <v>26</v>
      </c>
      <c r="L131" s="96"/>
      <c r="M131" s="96"/>
      <c r="N131" s="96"/>
      <c r="O131" s="96" t="str">
        <f>+O107</f>
        <v>Объем теплоносителя, Гкал на нагрев, (м3, Гкал)</v>
      </c>
      <c r="P131" s="96"/>
      <c r="Q131" s="96"/>
      <c r="R131" s="96"/>
      <c r="S131" s="96"/>
      <c r="T131" s="96" t="s">
        <v>7</v>
      </c>
      <c r="U131" s="96"/>
      <c r="V131" s="96"/>
      <c r="W131" s="96"/>
      <c r="X131" s="96"/>
      <c r="Y131" s="46" t="s">
        <v>68</v>
      </c>
      <c r="Z131" s="46" t="s">
        <v>69</v>
      </c>
      <c r="AG131" s="14"/>
      <c r="AI131" s="19"/>
    </row>
    <row r="132" spans="1:38" ht="19.5" customHeight="1">
      <c r="A132" s="106">
        <v>1</v>
      </c>
      <c r="B132" s="107"/>
      <c r="C132" s="106">
        <v>2</v>
      </c>
      <c r="D132" s="114"/>
      <c r="E132" s="114"/>
      <c r="F132" s="114"/>
      <c r="G132" s="114"/>
      <c r="H132" s="107"/>
      <c r="I132" s="84">
        <v>3</v>
      </c>
      <c r="J132" s="84"/>
      <c r="K132" s="84">
        <v>4</v>
      </c>
      <c r="L132" s="84"/>
      <c r="M132" s="84"/>
      <c r="N132" s="84"/>
      <c r="O132" s="84">
        <v>5</v>
      </c>
      <c r="P132" s="84"/>
      <c r="Q132" s="84"/>
      <c r="R132" s="84"/>
      <c r="S132" s="84"/>
      <c r="T132" s="115" t="s">
        <v>70</v>
      </c>
      <c r="U132" s="116"/>
      <c r="V132" s="116"/>
      <c r="W132" s="116"/>
      <c r="X132" s="117"/>
      <c r="Y132" s="45" t="s">
        <v>75</v>
      </c>
      <c r="Z132" s="45" t="s">
        <v>71</v>
      </c>
      <c r="AG132" s="14"/>
      <c r="AI132" s="19"/>
      <c r="AJ132" s="14"/>
      <c r="AL132" s="14"/>
    </row>
    <row r="133" spans="1:38" ht="12.75" customHeight="1">
      <c r="A133" s="108" t="s">
        <v>8</v>
      </c>
      <c r="B133" s="109"/>
      <c r="C133" s="130" t="s">
        <v>89</v>
      </c>
      <c r="D133" s="131"/>
      <c r="E133" s="131"/>
      <c r="F133" s="131"/>
      <c r="G133" s="132"/>
      <c r="H133" s="63" t="s">
        <v>9</v>
      </c>
      <c r="I133" s="101" t="s">
        <v>10</v>
      </c>
      <c r="J133" s="102"/>
      <c r="K133" s="86">
        <f>K119</f>
        <v>367.57</v>
      </c>
      <c r="L133" s="86"/>
      <c r="M133" s="86"/>
      <c r="N133" s="86"/>
      <c r="O133" s="86">
        <f>+O35*3</f>
        <v>9.72</v>
      </c>
      <c r="P133" s="86"/>
      <c r="Q133" s="86"/>
      <c r="R133" s="86"/>
      <c r="S133" s="86"/>
      <c r="T133" s="86">
        <f>K133*O133</f>
        <v>3572.78</v>
      </c>
      <c r="U133" s="86"/>
      <c r="V133" s="86"/>
      <c r="W133" s="86"/>
      <c r="X133" s="86"/>
      <c r="Y133" s="49">
        <f>ROUND(T133*$AG$23,2)</f>
        <v>1786.39</v>
      </c>
      <c r="Z133" s="48">
        <f>+T133+Y133</f>
        <v>5359.17</v>
      </c>
      <c r="AG133" s="112">
        <f>T133+T134</f>
        <v>8515.92</v>
      </c>
      <c r="AI133" s="19"/>
      <c r="AJ133" s="97">
        <v>844.99</v>
      </c>
      <c r="AL133" s="99">
        <f>AG133/AJ133</f>
        <v>10.078</v>
      </c>
    </row>
    <row r="134" spans="1:38" ht="12.75" customHeight="1">
      <c r="A134" s="110"/>
      <c r="B134" s="111"/>
      <c r="C134" s="133"/>
      <c r="D134" s="134"/>
      <c r="E134" s="134"/>
      <c r="F134" s="134"/>
      <c r="G134" s="135"/>
      <c r="H134" s="63" t="s">
        <v>11</v>
      </c>
      <c r="I134" s="101" t="s">
        <v>12</v>
      </c>
      <c r="J134" s="102"/>
      <c r="K134" s="86">
        <f>K120</f>
        <v>7413.23</v>
      </c>
      <c r="L134" s="86"/>
      <c r="M134" s="86"/>
      <c r="N134" s="86"/>
      <c r="O134" s="85">
        <f>O133*O$18</f>
        <v>0.6668</v>
      </c>
      <c r="P134" s="85"/>
      <c r="Q134" s="85"/>
      <c r="R134" s="85"/>
      <c r="S134" s="85"/>
      <c r="T134" s="86">
        <f>K134*O134</f>
        <v>4943.14</v>
      </c>
      <c r="U134" s="86"/>
      <c r="V134" s="86"/>
      <c r="W134" s="86"/>
      <c r="X134" s="86"/>
      <c r="Y134" s="44">
        <v>0</v>
      </c>
      <c r="Z134" s="48">
        <f>+T134+Y134</f>
        <v>4943.14</v>
      </c>
      <c r="AG134" s="113"/>
      <c r="AI134" s="19"/>
      <c r="AJ134" s="98"/>
      <c r="AL134" s="100"/>
    </row>
    <row r="135" spans="1:38" ht="12.75" customHeight="1">
      <c r="A135" s="108" t="s">
        <v>8</v>
      </c>
      <c r="B135" s="109"/>
      <c r="C135" s="130" t="s">
        <v>74</v>
      </c>
      <c r="D135" s="131"/>
      <c r="E135" s="131"/>
      <c r="F135" s="131"/>
      <c r="G135" s="132"/>
      <c r="H135" s="63" t="s">
        <v>9</v>
      </c>
      <c r="I135" s="101" t="s">
        <v>10</v>
      </c>
      <c r="J135" s="102"/>
      <c r="K135" s="86">
        <f>K121</f>
        <v>367.57</v>
      </c>
      <c r="L135" s="86"/>
      <c r="M135" s="86"/>
      <c r="N135" s="86"/>
      <c r="O135" s="86">
        <f>+O133</f>
        <v>9.72</v>
      </c>
      <c r="P135" s="86"/>
      <c r="Q135" s="86"/>
      <c r="R135" s="86"/>
      <c r="S135" s="86"/>
      <c r="T135" s="86">
        <f>K135*O135</f>
        <v>3572.78</v>
      </c>
      <c r="U135" s="86"/>
      <c r="V135" s="86"/>
      <c r="W135" s="86"/>
      <c r="X135" s="86"/>
      <c r="Y135" s="49">
        <f>ROUND(T135*$AG$23,2)</f>
        <v>1786.39</v>
      </c>
      <c r="Z135" s="48">
        <f>+T135+Y135</f>
        <v>5359.17</v>
      </c>
      <c r="AG135" s="112">
        <f>T135+T136</f>
        <v>8148.23</v>
      </c>
      <c r="AI135" s="19"/>
      <c r="AJ135" s="97">
        <v>844.99</v>
      </c>
      <c r="AL135" s="99">
        <f>AG135/AJ135</f>
        <v>9.643</v>
      </c>
    </row>
    <row r="136" spans="1:38" ht="12.75" customHeight="1">
      <c r="A136" s="110"/>
      <c r="B136" s="111"/>
      <c r="C136" s="133"/>
      <c r="D136" s="134"/>
      <c r="E136" s="134"/>
      <c r="F136" s="134"/>
      <c r="G136" s="135"/>
      <c r="H136" s="63" t="s">
        <v>11</v>
      </c>
      <c r="I136" s="101" t="s">
        <v>12</v>
      </c>
      <c r="J136" s="102"/>
      <c r="K136" s="86">
        <f>K122</f>
        <v>7413.23</v>
      </c>
      <c r="L136" s="86"/>
      <c r="M136" s="86"/>
      <c r="N136" s="86"/>
      <c r="O136" s="85">
        <f>O135*O$20</f>
        <v>0.6172</v>
      </c>
      <c r="P136" s="85"/>
      <c r="Q136" s="85"/>
      <c r="R136" s="85"/>
      <c r="S136" s="85"/>
      <c r="T136" s="86">
        <f>K136*O136</f>
        <v>4575.45</v>
      </c>
      <c r="U136" s="86"/>
      <c r="V136" s="86"/>
      <c r="W136" s="86"/>
      <c r="X136" s="86"/>
      <c r="Y136" s="44">
        <v>0</v>
      </c>
      <c r="Z136" s="48">
        <f>+T136+Y136</f>
        <v>4575.45</v>
      </c>
      <c r="AG136" s="113"/>
      <c r="AI136" s="19"/>
      <c r="AJ136" s="98"/>
      <c r="AL136" s="100"/>
    </row>
    <row r="137" spans="1:33" s="20" customFormat="1" ht="30" customHeight="1">
      <c r="A137" s="103" t="s">
        <v>37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</row>
    <row r="138" spans="1:38" ht="12.75" customHeight="1">
      <c r="A138" s="108" t="s">
        <v>8</v>
      </c>
      <c r="B138" s="109"/>
      <c r="C138" s="130" t="s">
        <v>89</v>
      </c>
      <c r="D138" s="131"/>
      <c r="E138" s="131"/>
      <c r="F138" s="131"/>
      <c r="G138" s="132"/>
      <c r="H138" s="63" t="s">
        <v>9</v>
      </c>
      <c r="I138" s="101" t="s">
        <v>10</v>
      </c>
      <c r="J138" s="102"/>
      <c r="K138" s="86">
        <f>+K133</f>
        <v>367.57</v>
      </c>
      <c r="L138" s="86"/>
      <c r="M138" s="86"/>
      <c r="N138" s="86"/>
      <c r="O138" s="86">
        <f>+O51*3</f>
        <v>7.89</v>
      </c>
      <c r="P138" s="86"/>
      <c r="Q138" s="86"/>
      <c r="R138" s="86"/>
      <c r="S138" s="86"/>
      <c r="T138" s="86">
        <f>K138*O138</f>
        <v>2900.13</v>
      </c>
      <c r="U138" s="86"/>
      <c r="V138" s="86"/>
      <c r="W138" s="86"/>
      <c r="X138" s="86"/>
      <c r="Y138" s="49">
        <f>ROUND(T138*$AG$23,2)</f>
        <v>1450.07</v>
      </c>
      <c r="Z138" s="48">
        <f>+T138+Y138</f>
        <v>4350.2</v>
      </c>
      <c r="AG138" s="112">
        <f>T138+T139</f>
        <v>6912.91</v>
      </c>
      <c r="AI138" s="19"/>
      <c r="AJ138" s="97">
        <v>844.99</v>
      </c>
      <c r="AL138" s="99">
        <f>AG138/AJ138</f>
        <v>8.181</v>
      </c>
    </row>
    <row r="139" spans="1:38" ht="12.75" customHeight="1">
      <c r="A139" s="110"/>
      <c r="B139" s="111"/>
      <c r="C139" s="133"/>
      <c r="D139" s="134"/>
      <c r="E139" s="134"/>
      <c r="F139" s="134"/>
      <c r="G139" s="135"/>
      <c r="H139" s="63" t="s">
        <v>11</v>
      </c>
      <c r="I139" s="101" t="s">
        <v>12</v>
      </c>
      <c r="J139" s="102"/>
      <c r="K139" s="86">
        <f>+K134</f>
        <v>7413.23</v>
      </c>
      <c r="L139" s="86"/>
      <c r="M139" s="86"/>
      <c r="N139" s="86"/>
      <c r="O139" s="85">
        <f>O138*O$18</f>
        <v>0.5413</v>
      </c>
      <c r="P139" s="85"/>
      <c r="Q139" s="85"/>
      <c r="R139" s="85"/>
      <c r="S139" s="85"/>
      <c r="T139" s="86">
        <f>K139*O139</f>
        <v>4012.78</v>
      </c>
      <c r="U139" s="86"/>
      <c r="V139" s="86"/>
      <c r="W139" s="86"/>
      <c r="X139" s="86"/>
      <c r="Y139" s="44">
        <v>0</v>
      </c>
      <c r="Z139" s="48">
        <f>+T139+Y139</f>
        <v>4012.78</v>
      </c>
      <c r="AG139" s="113"/>
      <c r="AI139" s="19"/>
      <c r="AJ139" s="98"/>
      <c r="AL139" s="100"/>
    </row>
    <row r="140" spans="1:38" ht="12.75" customHeight="1">
      <c r="A140" s="108" t="s">
        <v>8</v>
      </c>
      <c r="B140" s="109"/>
      <c r="C140" s="130" t="s">
        <v>74</v>
      </c>
      <c r="D140" s="131"/>
      <c r="E140" s="131"/>
      <c r="F140" s="131"/>
      <c r="G140" s="132"/>
      <c r="H140" s="63" t="s">
        <v>9</v>
      </c>
      <c r="I140" s="101" t="s">
        <v>10</v>
      </c>
      <c r="J140" s="102"/>
      <c r="K140" s="86">
        <f>+K135</f>
        <v>367.57</v>
      </c>
      <c r="L140" s="86"/>
      <c r="M140" s="86"/>
      <c r="N140" s="86"/>
      <c r="O140" s="86">
        <f>+O138</f>
        <v>7.89</v>
      </c>
      <c r="P140" s="86"/>
      <c r="Q140" s="86"/>
      <c r="R140" s="86"/>
      <c r="S140" s="86"/>
      <c r="T140" s="86">
        <f>K140*O140</f>
        <v>2900.13</v>
      </c>
      <c r="U140" s="86"/>
      <c r="V140" s="86"/>
      <c r="W140" s="86"/>
      <c r="X140" s="86"/>
      <c r="Y140" s="49">
        <f>ROUND(T140*$AG$23,2)</f>
        <v>1450.07</v>
      </c>
      <c r="Z140" s="48">
        <f>+T140+Y140</f>
        <v>4350.2</v>
      </c>
      <c r="AG140" s="112">
        <f>T140+T141</f>
        <v>6614.16</v>
      </c>
      <c r="AI140" s="19"/>
      <c r="AJ140" s="97">
        <v>844.99</v>
      </c>
      <c r="AL140" s="99">
        <f>AG140/AJ140</f>
        <v>7.828</v>
      </c>
    </row>
    <row r="141" spans="1:38" ht="12.75" customHeight="1">
      <c r="A141" s="110"/>
      <c r="B141" s="111"/>
      <c r="C141" s="133"/>
      <c r="D141" s="134"/>
      <c r="E141" s="134"/>
      <c r="F141" s="134"/>
      <c r="G141" s="135"/>
      <c r="H141" s="63" t="s">
        <v>11</v>
      </c>
      <c r="I141" s="101" t="s">
        <v>12</v>
      </c>
      <c r="J141" s="102"/>
      <c r="K141" s="86">
        <f>+K136</f>
        <v>7413.23</v>
      </c>
      <c r="L141" s="86"/>
      <c r="M141" s="86"/>
      <c r="N141" s="86"/>
      <c r="O141" s="85">
        <f>O140*O$20</f>
        <v>0.501</v>
      </c>
      <c r="P141" s="85"/>
      <c r="Q141" s="85"/>
      <c r="R141" s="85"/>
      <c r="S141" s="85"/>
      <c r="T141" s="86">
        <f>K141*O141</f>
        <v>3714.03</v>
      </c>
      <c r="U141" s="86"/>
      <c r="V141" s="86"/>
      <c r="W141" s="86"/>
      <c r="X141" s="86"/>
      <c r="Y141" s="44">
        <v>0</v>
      </c>
      <c r="Z141" s="48">
        <f>+T141+Y141</f>
        <v>3714.03</v>
      </c>
      <c r="AG141" s="113"/>
      <c r="AI141" s="19"/>
      <c r="AJ141" s="98"/>
      <c r="AL141" s="100"/>
    </row>
    <row r="142" spans="1:39" ht="25.5" customHeight="1">
      <c r="A142" s="103" t="s">
        <v>42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"/>
      <c r="AL142" s="29" t="s">
        <v>90</v>
      </c>
      <c r="AM142" s="30" t="s">
        <v>91</v>
      </c>
    </row>
    <row r="143" spans="1:38" ht="12.75" customHeight="1">
      <c r="A143" s="108" t="s">
        <v>8</v>
      </c>
      <c r="B143" s="109"/>
      <c r="C143" s="130" t="s">
        <v>89</v>
      </c>
      <c r="D143" s="131"/>
      <c r="E143" s="131"/>
      <c r="F143" s="131"/>
      <c r="G143" s="132"/>
      <c r="H143" s="63" t="s">
        <v>9</v>
      </c>
      <c r="I143" s="101" t="s">
        <v>10</v>
      </c>
      <c r="J143" s="102"/>
      <c r="K143" s="86">
        <f>+K138</f>
        <v>367.57</v>
      </c>
      <c r="L143" s="86"/>
      <c r="M143" s="86"/>
      <c r="N143" s="86"/>
      <c r="O143" s="86">
        <f>+O91*3</f>
        <v>1.65</v>
      </c>
      <c r="P143" s="86"/>
      <c r="Q143" s="86"/>
      <c r="R143" s="86"/>
      <c r="S143" s="86"/>
      <c r="T143" s="86">
        <f>K143*O143</f>
        <v>606.49</v>
      </c>
      <c r="U143" s="86"/>
      <c r="V143" s="86"/>
      <c r="W143" s="86"/>
      <c r="X143" s="86"/>
      <c r="Y143" s="49">
        <f>ROUND(T143*$AG$23,2)</f>
        <v>303.25</v>
      </c>
      <c r="Z143" s="48">
        <f>+T143+Y143</f>
        <v>909.74</v>
      </c>
      <c r="AG143" s="112">
        <f>T143+T144</f>
        <v>1445.67</v>
      </c>
      <c r="AI143" s="19"/>
      <c r="AJ143" s="97">
        <v>844.99</v>
      </c>
      <c r="AL143" s="99">
        <f>AG143/AJ143</f>
        <v>1.711</v>
      </c>
    </row>
    <row r="144" spans="1:38" ht="12.75" customHeight="1">
      <c r="A144" s="110"/>
      <c r="B144" s="111"/>
      <c r="C144" s="133"/>
      <c r="D144" s="134"/>
      <c r="E144" s="134"/>
      <c r="F144" s="134"/>
      <c r="G144" s="135"/>
      <c r="H144" s="63" t="s">
        <v>11</v>
      </c>
      <c r="I144" s="101" t="s">
        <v>12</v>
      </c>
      <c r="J144" s="102"/>
      <c r="K144" s="86">
        <f>+K139</f>
        <v>7413.23</v>
      </c>
      <c r="L144" s="86"/>
      <c r="M144" s="86"/>
      <c r="N144" s="86"/>
      <c r="O144" s="85">
        <f>O143*O$18</f>
        <v>0.1132</v>
      </c>
      <c r="P144" s="85"/>
      <c r="Q144" s="85"/>
      <c r="R144" s="85"/>
      <c r="S144" s="85"/>
      <c r="T144" s="86">
        <f>K144*O144</f>
        <v>839.18</v>
      </c>
      <c r="U144" s="86"/>
      <c r="V144" s="86"/>
      <c r="W144" s="86"/>
      <c r="X144" s="86"/>
      <c r="Y144" s="44">
        <v>0</v>
      </c>
      <c r="Z144" s="48">
        <f>+T144+Y144</f>
        <v>839.18</v>
      </c>
      <c r="AG144" s="113"/>
      <c r="AI144" s="19"/>
      <c r="AJ144" s="98"/>
      <c r="AL144" s="100"/>
    </row>
    <row r="145" spans="1:38" ht="12.75" customHeight="1">
      <c r="A145" s="108" t="s">
        <v>8</v>
      </c>
      <c r="B145" s="109"/>
      <c r="C145" s="130" t="s">
        <v>74</v>
      </c>
      <c r="D145" s="131"/>
      <c r="E145" s="131"/>
      <c r="F145" s="131"/>
      <c r="G145" s="132"/>
      <c r="H145" s="63" t="s">
        <v>9</v>
      </c>
      <c r="I145" s="101" t="s">
        <v>10</v>
      </c>
      <c r="J145" s="102"/>
      <c r="K145" s="86">
        <f>+K140</f>
        <v>367.57</v>
      </c>
      <c r="L145" s="86"/>
      <c r="M145" s="86"/>
      <c r="N145" s="86"/>
      <c r="O145" s="86">
        <f>+O143</f>
        <v>1.65</v>
      </c>
      <c r="P145" s="86"/>
      <c r="Q145" s="86"/>
      <c r="R145" s="86"/>
      <c r="S145" s="86"/>
      <c r="T145" s="86">
        <f>K145*O145</f>
        <v>606.49</v>
      </c>
      <c r="U145" s="86"/>
      <c r="V145" s="86"/>
      <c r="W145" s="86"/>
      <c r="X145" s="86"/>
      <c r="Y145" s="49">
        <f>ROUND(T145*$AG$23,2)</f>
        <v>303.25</v>
      </c>
      <c r="Z145" s="48">
        <f>+T145+Y145</f>
        <v>909.74</v>
      </c>
      <c r="AG145" s="112">
        <f>T145+T146</f>
        <v>1383.4</v>
      </c>
      <c r="AI145" s="19"/>
      <c r="AJ145" s="97">
        <v>844.99</v>
      </c>
      <c r="AL145" s="99">
        <f>AG145/AJ145</f>
        <v>1.637</v>
      </c>
    </row>
    <row r="146" spans="1:38" ht="12.75" customHeight="1">
      <c r="A146" s="110"/>
      <c r="B146" s="111"/>
      <c r="C146" s="133"/>
      <c r="D146" s="134"/>
      <c r="E146" s="134"/>
      <c r="F146" s="134"/>
      <c r="G146" s="135"/>
      <c r="H146" s="63" t="s">
        <v>11</v>
      </c>
      <c r="I146" s="101" t="s">
        <v>12</v>
      </c>
      <c r="J146" s="102"/>
      <c r="K146" s="86">
        <f>+K141</f>
        <v>7413.23</v>
      </c>
      <c r="L146" s="86"/>
      <c r="M146" s="86"/>
      <c r="N146" s="86"/>
      <c r="O146" s="85">
        <f>O145*O$20</f>
        <v>0.1048</v>
      </c>
      <c r="P146" s="85"/>
      <c r="Q146" s="85"/>
      <c r="R146" s="85"/>
      <c r="S146" s="85"/>
      <c r="T146" s="86">
        <f>K146*O146</f>
        <v>776.91</v>
      </c>
      <c r="U146" s="86"/>
      <c r="V146" s="86"/>
      <c r="W146" s="86"/>
      <c r="X146" s="86"/>
      <c r="Y146" s="44">
        <v>0</v>
      </c>
      <c r="Z146" s="48">
        <f>+T146+Y146</f>
        <v>776.91</v>
      </c>
      <c r="AG146" s="113"/>
      <c r="AI146" s="19"/>
      <c r="AJ146" s="98"/>
      <c r="AL146" s="100"/>
    </row>
    <row r="147" spans="1:33" s="20" customFormat="1" ht="25.5" customHeight="1">
      <c r="A147" s="103" t="s">
        <v>43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</row>
    <row r="148" spans="1:38" ht="12.75" customHeight="1">
      <c r="A148" s="108" t="s">
        <v>8</v>
      </c>
      <c r="B148" s="109"/>
      <c r="C148" s="130" t="s">
        <v>89</v>
      </c>
      <c r="D148" s="131"/>
      <c r="E148" s="131"/>
      <c r="F148" s="131"/>
      <c r="G148" s="132"/>
      <c r="H148" s="63" t="s">
        <v>9</v>
      </c>
      <c r="I148" s="101" t="s">
        <v>10</v>
      </c>
      <c r="J148" s="102"/>
      <c r="K148" s="86">
        <f>+K143</f>
        <v>367.57</v>
      </c>
      <c r="L148" s="86"/>
      <c r="M148" s="86"/>
      <c r="N148" s="86"/>
      <c r="O148" s="86">
        <f>+O99*3</f>
        <v>5.73</v>
      </c>
      <c r="P148" s="86"/>
      <c r="Q148" s="86"/>
      <c r="R148" s="86"/>
      <c r="S148" s="86"/>
      <c r="T148" s="86">
        <f>K148*O148</f>
        <v>2106.18</v>
      </c>
      <c r="U148" s="86"/>
      <c r="V148" s="86"/>
      <c r="W148" s="86"/>
      <c r="X148" s="86"/>
      <c r="Y148" s="49">
        <f>ROUND(T148*$AG$23,2)</f>
        <v>1053.09</v>
      </c>
      <c r="Z148" s="48">
        <f>+T148+Y148</f>
        <v>3159.27</v>
      </c>
      <c r="AG148" s="112">
        <f>T148+T149</f>
        <v>5020.32</v>
      </c>
      <c r="AI148" s="19"/>
      <c r="AJ148" s="97">
        <v>844.99</v>
      </c>
      <c r="AL148" s="99">
        <f>AG148/AJ148</f>
        <v>5.941</v>
      </c>
    </row>
    <row r="149" spans="1:38" ht="12.75" customHeight="1">
      <c r="A149" s="110"/>
      <c r="B149" s="111"/>
      <c r="C149" s="133"/>
      <c r="D149" s="134"/>
      <c r="E149" s="134"/>
      <c r="F149" s="134"/>
      <c r="G149" s="135"/>
      <c r="H149" s="63" t="s">
        <v>11</v>
      </c>
      <c r="I149" s="101" t="s">
        <v>12</v>
      </c>
      <c r="J149" s="102"/>
      <c r="K149" s="86">
        <f>+K144</f>
        <v>7413.23</v>
      </c>
      <c r="L149" s="86"/>
      <c r="M149" s="86"/>
      <c r="N149" s="86"/>
      <c r="O149" s="85">
        <f>O148*O$18</f>
        <v>0.3931</v>
      </c>
      <c r="P149" s="85"/>
      <c r="Q149" s="85"/>
      <c r="R149" s="85"/>
      <c r="S149" s="85"/>
      <c r="T149" s="86">
        <f>K149*O149</f>
        <v>2914.14</v>
      </c>
      <c r="U149" s="86"/>
      <c r="V149" s="86"/>
      <c r="W149" s="86"/>
      <c r="X149" s="86"/>
      <c r="Y149" s="44">
        <v>0</v>
      </c>
      <c r="Z149" s="48">
        <f>+T149+Y149</f>
        <v>2914.14</v>
      </c>
      <c r="AG149" s="113"/>
      <c r="AI149" s="19"/>
      <c r="AJ149" s="98"/>
      <c r="AL149" s="100"/>
    </row>
    <row r="150" spans="1:38" ht="12.75" customHeight="1">
      <c r="A150" s="108" t="s">
        <v>8</v>
      </c>
      <c r="B150" s="109"/>
      <c r="C150" s="130" t="s">
        <v>74</v>
      </c>
      <c r="D150" s="131"/>
      <c r="E150" s="131"/>
      <c r="F150" s="131"/>
      <c r="G150" s="132"/>
      <c r="H150" s="63" t="s">
        <v>9</v>
      </c>
      <c r="I150" s="101" t="s">
        <v>10</v>
      </c>
      <c r="J150" s="102"/>
      <c r="K150" s="86">
        <f>+K145</f>
        <v>367.57</v>
      </c>
      <c r="L150" s="86"/>
      <c r="M150" s="86"/>
      <c r="N150" s="86"/>
      <c r="O150" s="86">
        <f>+O148</f>
        <v>5.73</v>
      </c>
      <c r="P150" s="86"/>
      <c r="Q150" s="86"/>
      <c r="R150" s="86"/>
      <c r="S150" s="86"/>
      <c r="T150" s="86">
        <f>K150*O150</f>
        <v>2106.18</v>
      </c>
      <c r="U150" s="86"/>
      <c r="V150" s="86"/>
      <c r="W150" s="86"/>
      <c r="X150" s="86"/>
      <c r="Y150" s="49">
        <f>ROUND(T150*$AG$23,2)</f>
        <v>1053.09</v>
      </c>
      <c r="Z150" s="48">
        <f>+T150+Y150</f>
        <v>3159.27</v>
      </c>
      <c r="AG150" s="112">
        <f>T150+T151</f>
        <v>4803.85</v>
      </c>
      <c r="AI150" s="19"/>
      <c r="AJ150" s="97">
        <v>844.99</v>
      </c>
      <c r="AL150" s="99">
        <f>AG150/AJ150</f>
        <v>5.685</v>
      </c>
    </row>
    <row r="151" spans="1:38" ht="12.75" customHeight="1">
      <c r="A151" s="110"/>
      <c r="B151" s="111"/>
      <c r="C151" s="133"/>
      <c r="D151" s="134"/>
      <c r="E151" s="134"/>
      <c r="F151" s="134"/>
      <c r="G151" s="135"/>
      <c r="H151" s="63" t="s">
        <v>11</v>
      </c>
      <c r="I151" s="101" t="s">
        <v>12</v>
      </c>
      <c r="J151" s="102"/>
      <c r="K151" s="86">
        <f>+K146</f>
        <v>7413.23</v>
      </c>
      <c r="L151" s="86"/>
      <c r="M151" s="86"/>
      <c r="N151" s="86"/>
      <c r="O151" s="85">
        <f>O150*O$20</f>
        <v>0.3639</v>
      </c>
      <c r="P151" s="85"/>
      <c r="Q151" s="85"/>
      <c r="R151" s="85"/>
      <c r="S151" s="85"/>
      <c r="T151" s="86">
        <f>K151*O151</f>
        <v>2697.67</v>
      </c>
      <c r="U151" s="86"/>
      <c r="V151" s="86"/>
      <c r="W151" s="86"/>
      <c r="X151" s="86"/>
      <c r="Y151" s="44">
        <v>0</v>
      </c>
      <c r="Z151" s="48">
        <f>+T151+Y151</f>
        <v>2697.67</v>
      </c>
      <c r="AG151" s="113"/>
      <c r="AI151" s="19"/>
      <c r="AJ151" s="98"/>
      <c r="AL151" s="100"/>
    </row>
    <row r="152" spans="1:38" ht="12.75" customHeight="1">
      <c r="A152" s="21" t="s">
        <v>93</v>
      </c>
      <c r="B152" s="21"/>
      <c r="C152" s="65"/>
      <c r="D152" s="65"/>
      <c r="E152" s="65"/>
      <c r="F152" s="65"/>
      <c r="G152" s="65"/>
      <c r="I152" s="14"/>
      <c r="J152" s="14"/>
      <c r="K152" s="66"/>
      <c r="L152" s="66"/>
      <c r="M152" s="66"/>
      <c r="N152" s="66"/>
      <c r="O152" s="67"/>
      <c r="P152" s="67"/>
      <c r="Q152" s="67"/>
      <c r="R152" s="67"/>
      <c r="S152" s="67"/>
      <c r="T152" s="66"/>
      <c r="U152" s="66"/>
      <c r="V152" s="66"/>
      <c r="W152" s="66"/>
      <c r="X152" s="66"/>
      <c r="Y152" s="14"/>
      <c r="Z152" s="78"/>
      <c r="AG152" s="68"/>
      <c r="AJ152" s="69"/>
      <c r="AL152" s="71"/>
    </row>
    <row r="153" spans="1:36" ht="25.5" customHeight="1">
      <c r="A153" s="9">
        <v>1</v>
      </c>
      <c r="B153" s="183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",AH153," № ",AI153)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18.12.2023 г. № 346-п</v>
      </c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0"/>
      <c r="AH153" s="29" t="str">
        <f>+'[6]Син_2'!AH226</f>
        <v>от 18.12.2023 г.</v>
      </c>
      <c r="AI153" s="30" t="str">
        <f>+'[6]Син_2'!AI226</f>
        <v>346-п</v>
      </c>
      <c r="AJ153" s="13"/>
    </row>
    <row r="154" spans="1:33" ht="28.5" customHeight="1">
      <c r="A154" s="9">
        <v>2</v>
      </c>
      <c r="B154" s="181" t="str">
        <f>+'[6]Шуш_1-2 эт'!B248:AE248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G154" s="14"/>
    </row>
    <row r="155" spans="1:31" ht="30" customHeight="1">
      <c r="A155" s="9">
        <v>3</v>
      </c>
      <c r="B155" s="181" t="str">
        <f>+'[6]Шуш_1-2 эт'!B249:AE249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</row>
    <row r="156" spans="1:31" ht="31.5" customHeight="1">
      <c r="A156" s="9">
        <v>4</v>
      </c>
      <c r="B156" s="188" t="s">
        <v>72</v>
      </c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</row>
    <row r="157" spans="4:35" ht="9.75" customHeight="1" hidden="1">
      <c r="D157" s="60"/>
      <c r="E157" s="60"/>
      <c r="F157" s="60"/>
      <c r="G157" s="60"/>
      <c r="H157" s="60"/>
      <c r="I157" s="60"/>
      <c r="J157" s="60"/>
      <c r="AG157" s="14"/>
      <c r="AI157" s="19"/>
    </row>
    <row r="158" spans="4:35" ht="12.75" hidden="1">
      <c r="D158" s="60"/>
      <c r="E158" s="60"/>
      <c r="F158" s="60"/>
      <c r="G158" s="60"/>
      <c r="H158" s="60"/>
      <c r="I158" s="60"/>
      <c r="J158" s="60"/>
      <c r="AG158" s="14"/>
      <c r="AI158" s="19"/>
    </row>
    <row r="159" spans="1:35" s="5" customFormat="1" ht="18" hidden="1">
      <c r="A159" s="127" t="s">
        <v>13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4"/>
      <c r="AG159" s="35"/>
      <c r="AH159"/>
      <c r="AI159" s="36"/>
    </row>
    <row r="160" spans="1:35" ht="45" customHeight="1" hidden="1">
      <c r="A160" s="189" t="s">
        <v>76</v>
      </c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G160" s="43">
        <v>0.5</v>
      </c>
      <c r="AI160" s="19"/>
    </row>
    <row r="161" spans="1:35" ht="45" customHeight="1" hidden="1">
      <c r="A161" s="143" t="s">
        <v>5</v>
      </c>
      <c r="B161" s="144"/>
      <c r="C161" s="144"/>
      <c r="D161" s="144"/>
      <c r="E161" s="144"/>
      <c r="F161" s="144"/>
      <c r="G161" s="144"/>
      <c r="H161" s="145"/>
      <c r="I161" s="142" t="s">
        <v>14</v>
      </c>
      <c r="J161" s="142"/>
      <c r="K161" s="142"/>
      <c r="L161" s="142"/>
      <c r="M161" s="142"/>
      <c r="N161" s="142"/>
      <c r="O161" s="149" t="s">
        <v>46</v>
      </c>
      <c r="P161" s="150"/>
      <c r="Q161" s="150"/>
      <c r="R161" s="150"/>
      <c r="S161" s="151"/>
      <c r="T161" s="149" t="s">
        <v>15</v>
      </c>
      <c r="U161" s="150"/>
      <c r="V161" s="150"/>
      <c r="W161" s="150"/>
      <c r="X161" s="150"/>
      <c r="Y161" s="51" t="s">
        <v>77</v>
      </c>
      <c r="Z161" s="51" t="s">
        <v>78</v>
      </c>
      <c r="AA161" s="51" t="s">
        <v>79</v>
      </c>
      <c r="AB161" s="53"/>
      <c r="AC161" s="53"/>
      <c r="AD161" s="53"/>
      <c r="AE161" s="54"/>
      <c r="AF161" s="72"/>
      <c r="AG161" s="14"/>
      <c r="AI161" s="19"/>
    </row>
    <row r="162" spans="1:35" ht="45" customHeight="1" hidden="1">
      <c r="A162" s="146"/>
      <c r="B162" s="147"/>
      <c r="C162" s="147"/>
      <c r="D162" s="147"/>
      <c r="E162" s="147"/>
      <c r="F162" s="147"/>
      <c r="G162" s="147"/>
      <c r="H162" s="148"/>
      <c r="I162" s="142" t="s">
        <v>17</v>
      </c>
      <c r="J162" s="142"/>
      <c r="K162" s="142"/>
      <c r="L162" s="142"/>
      <c r="M162" s="142"/>
      <c r="N162" s="142"/>
      <c r="O162" s="149" t="s">
        <v>18</v>
      </c>
      <c r="P162" s="150"/>
      <c r="Q162" s="150"/>
      <c r="R162" s="150"/>
      <c r="S162" s="151"/>
      <c r="T162" s="149" t="s">
        <v>19</v>
      </c>
      <c r="U162" s="150"/>
      <c r="V162" s="150"/>
      <c r="W162" s="150"/>
      <c r="X162" s="150"/>
      <c r="Y162" s="51" t="s">
        <v>20</v>
      </c>
      <c r="Z162" s="51" t="s">
        <v>20</v>
      </c>
      <c r="AA162" s="51" t="s">
        <v>20</v>
      </c>
      <c r="AB162" s="53"/>
      <c r="AC162" s="53"/>
      <c r="AD162" s="53"/>
      <c r="AE162" s="54"/>
      <c r="AF162" s="73"/>
      <c r="AG162" s="14"/>
      <c r="AI162" s="19"/>
    </row>
    <row r="163" spans="1:38" s="7" customFormat="1" ht="45" customHeight="1" hidden="1">
      <c r="A163" s="152">
        <v>1</v>
      </c>
      <c r="B163" s="153"/>
      <c r="C163" s="153"/>
      <c r="D163" s="153"/>
      <c r="E163" s="153"/>
      <c r="F163" s="153"/>
      <c r="G163" s="153"/>
      <c r="H163" s="154"/>
      <c r="I163" s="155">
        <v>2</v>
      </c>
      <c r="J163" s="155"/>
      <c r="K163" s="155"/>
      <c r="L163" s="155"/>
      <c r="M163" s="155"/>
      <c r="N163" s="155"/>
      <c r="O163" s="156">
        <v>3</v>
      </c>
      <c r="P163" s="157"/>
      <c r="Q163" s="157"/>
      <c r="R163" s="157"/>
      <c r="S163" s="158"/>
      <c r="T163" s="156">
        <v>4</v>
      </c>
      <c r="U163" s="157"/>
      <c r="V163" s="157"/>
      <c r="W163" s="157"/>
      <c r="X163" s="157"/>
      <c r="Y163" s="52" t="s">
        <v>21</v>
      </c>
      <c r="Z163" s="52" t="s">
        <v>80</v>
      </c>
      <c r="AA163" s="52" t="s">
        <v>81</v>
      </c>
      <c r="AB163" s="55"/>
      <c r="AC163" s="55"/>
      <c r="AD163" s="55"/>
      <c r="AE163" s="56"/>
      <c r="AF163" s="74"/>
      <c r="AG163" s="37" t="s">
        <v>31</v>
      </c>
      <c r="AH163"/>
      <c r="AI163" s="38"/>
      <c r="AJ163" s="37" t="s">
        <v>47</v>
      </c>
      <c r="AL163" s="37" t="s">
        <v>30</v>
      </c>
    </row>
    <row r="164" spans="1:38" s="21" customFormat="1" ht="45" customHeight="1" hidden="1">
      <c r="A164" s="159" t="s">
        <v>48</v>
      </c>
      <c r="B164" s="160"/>
      <c r="C164" s="160"/>
      <c r="D164" s="160"/>
      <c r="E164" s="160"/>
      <c r="F164" s="160"/>
      <c r="G164" s="160"/>
      <c r="H164" s="109"/>
      <c r="I164" s="162">
        <v>19.8</v>
      </c>
      <c r="J164" s="162"/>
      <c r="K164" s="162"/>
      <c r="L164" s="162"/>
      <c r="M164" s="162"/>
      <c r="N164" s="162"/>
      <c r="O164" s="163">
        <f>+ROUND('[6]Шуш_3 эт и выше'!O328,4)</f>
        <v>0.0446</v>
      </c>
      <c r="P164" s="164"/>
      <c r="Q164" s="164"/>
      <c r="R164" s="164"/>
      <c r="S164" s="165"/>
      <c r="T164" s="169">
        <f>K18</f>
        <v>7413.23</v>
      </c>
      <c r="U164" s="170"/>
      <c r="V164" s="170"/>
      <c r="W164" s="170"/>
      <c r="X164" s="170"/>
      <c r="Y164" s="79">
        <f>ROUND(I164*O164*T164,2)</f>
        <v>6546.48</v>
      </c>
      <c r="Z164" s="57">
        <f>ROUND(Y164*$AG$160,2)</f>
        <v>3273.24</v>
      </c>
      <c r="AA164" s="57">
        <f>+Y164+Z164</f>
        <v>9819.72</v>
      </c>
      <c r="AB164" s="58"/>
      <c r="AC164" s="58"/>
      <c r="AD164" s="58"/>
      <c r="AE164" s="59"/>
      <c r="AF164" s="61"/>
      <c r="AG164" s="39">
        <f>ROUND(O164*T164,2)+ROUND((ROUND(O164*T164,2)*$AG$160),2)</f>
        <v>495.95</v>
      </c>
      <c r="AH164"/>
      <c r="AI164" s="40"/>
      <c r="AJ164" s="41">
        <v>54.52</v>
      </c>
      <c r="AL164" s="62">
        <f>AG164/AJ164</f>
        <v>9.097</v>
      </c>
    </row>
    <row r="165" spans="1:35" s="21" customFormat="1" ht="45" customHeight="1" hidden="1">
      <c r="A165" s="110"/>
      <c r="B165" s="161"/>
      <c r="C165" s="161"/>
      <c r="D165" s="161"/>
      <c r="E165" s="161"/>
      <c r="F165" s="161"/>
      <c r="G165" s="161"/>
      <c r="H165" s="111"/>
      <c r="I165" s="190" t="str">
        <f>CONCATENATE(I164," ",$I$162," х ",O164," ",$O$162," х ",T164," ",$T$162," = ",Y164," ",$Y$162,"                                         ",Y164," ",$Y$162,"+",Y164," ",$Y$162,"х коэф. ",$AG$160," = ",AA164,$AA$162)</f>
        <v>19,8 кв.м х 0,0446 Гкал/кв.м х 7413,23 руб./Гкал = 6546,48 руб.                                         6546,48 руб.+6546,48 руб.х коэф. 0,5 = 9819,72руб.</v>
      </c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2"/>
      <c r="AF165" s="75"/>
      <c r="AG165" s="42"/>
      <c r="AH165"/>
      <c r="AI165" s="40"/>
    </row>
    <row r="166" spans="1:38" s="21" customFormat="1" ht="45" customHeight="1" hidden="1">
      <c r="A166" s="159" t="s">
        <v>49</v>
      </c>
      <c r="B166" s="160"/>
      <c r="C166" s="160"/>
      <c r="D166" s="160"/>
      <c r="E166" s="160"/>
      <c r="F166" s="160"/>
      <c r="G166" s="160"/>
      <c r="H166" s="109"/>
      <c r="I166" s="162">
        <v>19.8</v>
      </c>
      <c r="J166" s="162"/>
      <c r="K166" s="162"/>
      <c r="L166" s="162"/>
      <c r="M166" s="162"/>
      <c r="N166" s="162"/>
      <c r="O166" s="163">
        <f>+ROUND('[6]Шуш_3 эт и выше'!O330,4)</f>
        <v>0.0452</v>
      </c>
      <c r="P166" s="164"/>
      <c r="Q166" s="164"/>
      <c r="R166" s="164"/>
      <c r="S166" s="165"/>
      <c r="T166" s="169">
        <f>+T164</f>
        <v>7413.23</v>
      </c>
      <c r="U166" s="170"/>
      <c r="V166" s="170"/>
      <c r="W166" s="170"/>
      <c r="X166" s="170"/>
      <c r="Y166" s="79">
        <f>ROUND(I166*O166*T166,2)</f>
        <v>6634.54</v>
      </c>
      <c r="Z166" s="57">
        <f>ROUND(Y166*$AG$160,2)</f>
        <v>3317.27</v>
      </c>
      <c r="AA166" s="57">
        <f>+Y166+Z166</f>
        <v>9951.81</v>
      </c>
      <c r="AB166" s="58"/>
      <c r="AC166" s="58"/>
      <c r="AD166" s="58"/>
      <c r="AE166" s="59"/>
      <c r="AF166" s="61"/>
      <c r="AG166" s="39">
        <f>ROUND(O166*T166,2)+ROUND((ROUND(O166*T166,2)*$AG$160),2)</f>
        <v>502.62</v>
      </c>
      <c r="AH166"/>
      <c r="AI166" s="40"/>
      <c r="AJ166" s="41">
        <v>54.52</v>
      </c>
      <c r="AL166" s="62">
        <f>AG166/AJ166</f>
        <v>9.219</v>
      </c>
    </row>
    <row r="167" spans="1:35" s="21" customFormat="1" ht="45" customHeight="1" hidden="1">
      <c r="A167" s="110"/>
      <c r="B167" s="161"/>
      <c r="C167" s="161"/>
      <c r="D167" s="161"/>
      <c r="E167" s="161"/>
      <c r="F167" s="161"/>
      <c r="G167" s="161"/>
      <c r="H167" s="111"/>
      <c r="I167" s="190" t="str">
        <f>CONCATENATE(I166," ",$I$162," х ",O166," ",$O$162," х ",T166," ",$T$162," = ",Y166," ",$Y$162,"                                         ",Y166," ",$Y$162,"+",Y166," ",$Y$162,"х коэф. ",$AG$160," = ",AA166,$AA$162)</f>
        <v>19,8 кв.м х 0,0452 Гкал/кв.м х 7413,23 руб./Гкал = 6634,54 руб.                                         6634,54 руб.+6634,54 руб.х коэф. 0,5 = 9951,81руб.</v>
      </c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2"/>
      <c r="AF167" s="75"/>
      <c r="AG167" s="42"/>
      <c r="AH167"/>
      <c r="AI167" s="40"/>
    </row>
    <row r="168" spans="1:38" s="21" customFormat="1" ht="45" customHeight="1" hidden="1">
      <c r="A168" s="159" t="s">
        <v>50</v>
      </c>
      <c r="B168" s="160"/>
      <c r="C168" s="160"/>
      <c r="D168" s="160"/>
      <c r="E168" s="160"/>
      <c r="F168" s="160"/>
      <c r="G168" s="160"/>
      <c r="H168" s="109"/>
      <c r="I168" s="162">
        <v>19.8</v>
      </c>
      <c r="J168" s="162"/>
      <c r="K168" s="162"/>
      <c r="L168" s="162"/>
      <c r="M168" s="162"/>
      <c r="N168" s="162"/>
      <c r="O168" s="163">
        <f>+ROUND('[6]Шуш_3 эт и выше'!O332,4)</f>
        <v>0.0451</v>
      </c>
      <c r="P168" s="164"/>
      <c r="Q168" s="164"/>
      <c r="R168" s="164"/>
      <c r="S168" s="165"/>
      <c r="T168" s="169">
        <f>+T164</f>
        <v>7413.23</v>
      </c>
      <c r="U168" s="170"/>
      <c r="V168" s="170"/>
      <c r="W168" s="170"/>
      <c r="X168" s="170"/>
      <c r="Y168" s="79">
        <f>ROUND(I168*O168*T168,2)</f>
        <v>6619.87</v>
      </c>
      <c r="Z168" s="57">
        <f>ROUND(Y168*$AG$160,2)</f>
        <v>3309.94</v>
      </c>
      <c r="AA168" s="57">
        <f>+Y168+Z168</f>
        <v>9929.81</v>
      </c>
      <c r="AB168" s="58"/>
      <c r="AC168" s="58"/>
      <c r="AD168" s="58"/>
      <c r="AE168" s="59"/>
      <c r="AF168" s="61"/>
      <c r="AG168" s="39">
        <f>ROUND(O168*T168,2)+ROUND((ROUND(O168*T168,2)*$AG$160),2)</f>
        <v>501.51</v>
      </c>
      <c r="AH168"/>
      <c r="AI168" s="40"/>
      <c r="AJ168" s="41">
        <v>54.52</v>
      </c>
      <c r="AL168" s="62">
        <f>AG168/AJ168</f>
        <v>9.199</v>
      </c>
    </row>
    <row r="169" spans="1:35" s="21" customFormat="1" ht="45" customHeight="1" hidden="1">
      <c r="A169" s="110"/>
      <c r="B169" s="161"/>
      <c r="C169" s="161"/>
      <c r="D169" s="161"/>
      <c r="E169" s="161"/>
      <c r="F169" s="161"/>
      <c r="G169" s="161"/>
      <c r="H169" s="111"/>
      <c r="I169" s="190" t="str">
        <f>CONCATENATE(I168," ",$I$162," х ",O168," ",$O$162," х ",T168," ",$T$162," = ",Y168," ",$Y$162,"                                               ",Y168," ",$Y$162,"+",Y168," ",$Y$162,"х коэф. ",$AG$160," = ",AA168,$AA$162)</f>
        <v>19,8 кв.м х 0,0451 Гкал/кв.м х 7413,23 руб./Гкал = 6619,87 руб.                                               6619,87 руб.+6619,87 руб.х коэф. 0,5 = 9929,81руб.</v>
      </c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2"/>
      <c r="AF169" s="75"/>
      <c r="AG169" s="42"/>
      <c r="AH169"/>
      <c r="AI169" s="40"/>
    </row>
    <row r="170" spans="1:38" s="21" customFormat="1" ht="45" customHeight="1" hidden="1">
      <c r="A170" s="159" t="s">
        <v>51</v>
      </c>
      <c r="B170" s="160"/>
      <c r="C170" s="160"/>
      <c r="D170" s="160"/>
      <c r="E170" s="160"/>
      <c r="F170" s="160"/>
      <c r="G170" s="160"/>
      <c r="H170" s="109"/>
      <c r="I170" s="162">
        <v>19.8</v>
      </c>
      <c r="J170" s="162"/>
      <c r="K170" s="162"/>
      <c r="L170" s="162"/>
      <c r="M170" s="162"/>
      <c r="N170" s="162"/>
      <c r="O170" s="163">
        <f>+ROUND('[6]Шуш_3 эт и выше'!O334,4)</f>
        <v>0.0444</v>
      </c>
      <c r="P170" s="164"/>
      <c r="Q170" s="164"/>
      <c r="R170" s="164"/>
      <c r="S170" s="165"/>
      <c r="T170" s="169">
        <f>+T164</f>
        <v>7413.23</v>
      </c>
      <c r="U170" s="170"/>
      <c r="V170" s="170"/>
      <c r="W170" s="170"/>
      <c r="X170" s="170"/>
      <c r="Y170" s="79">
        <f>ROUND(I170*O170*T170,2)</f>
        <v>6517.12</v>
      </c>
      <c r="Z170" s="57">
        <f>ROUND(Y170*$AG$160,2)</f>
        <v>3258.56</v>
      </c>
      <c r="AA170" s="57">
        <f>+Y170+Z170</f>
        <v>9775.68</v>
      </c>
      <c r="AB170" s="58"/>
      <c r="AC170" s="58"/>
      <c r="AD170" s="58"/>
      <c r="AE170" s="59"/>
      <c r="AF170" s="61"/>
      <c r="AG170" s="39">
        <f>ROUND(O170*T170,2)+ROUND((ROUND(O170*T170,2)*$AG$160),2)</f>
        <v>493.73</v>
      </c>
      <c r="AH170"/>
      <c r="AI170" s="40"/>
      <c r="AJ170" s="41">
        <v>54.52</v>
      </c>
      <c r="AL170" s="62">
        <f>AG170/AJ170</f>
        <v>9.056</v>
      </c>
    </row>
    <row r="171" spans="1:35" s="21" customFormat="1" ht="45" customHeight="1" hidden="1">
      <c r="A171" s="110"/>
      <c r="B171" s="161"/>
      <c r="C171" s="161"/>
      <c r="D171" s="161"/>
      <c r="E171" s="161"/>
      <c r="F171" s="161"/>
      <c r="G171" s="161"/>
      <c r="H171" s="111"/>
      <c r="I171" s="190" t="str">
        <f>CONCATENATE(I170," ",$I$162," х ",O170," ",$O$162," х ",T170," ",$T$162," = ",Y170," ",$Y$162,"                                         ",Y170," ",$Y$162,"+",Y170," ",$Y$162,"х коэф. ",$AG$160," = ",AA170,$AA$162)</f>
        <v>19,8 кв.м х 0,0444 Гкал/кв.м х 7413,23 руб./Гкал = 6517,12 руб.                                         6517,12 руб.+6517,12 руб.х коэф. 0,5 = 9775,68руб.</v>
      </c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2"/>
      <c r="AF171" s="75"/>
      <c r="AG171" s="42"/>
      <c r="AH171"/>
      <c r="AI171" s="40"/>
    </row>
    <row r="172" spans="1:38" s="21" customFormat="1" ht="45" customHeight="1" hidden="1">
      <c r="A172" s="159" t="s">
        <v>52</v>
      </c>
      <c r="B172" s="160"/>
      <c r="C172" s="160"/>
      <c r="D172" s="160"/>
      <c r="E172" s="160"/>
      <c r="F172" s="160"/>
      <c r="G172" s="160"/>
      <c r="H172" s="109"/>
      <c r="I172" s="162">
        <v>19.8</v>
      </c>
      <c r="J172" s="162"/>
      <c r="K172" s="162"/>
      <c r="L172" s="162"/>
      <c r="M172" s="162"/>
      <c r="N172" s="162"/>
      <c r="O172" s="163">
        <f>+ROUND('[6]Шуш_3 эт и выше'!O336,4)</f>
        <v>0.0284</v>
      </c>
      <c r="P172" s="164"/>
      <c r="Q172" s="164"/>
      <c r="R172" s="164"/>
      <c r="S172" s="165"/>
      <c r="T172" s="169">
        <f>+T164</f>
        <v>7413.23</v>
      </c>
      <c r="U172" s="170"/>
      <c r="V172" s="170"/>
      <c r="W172" s="170"/>
      <c r="X172" s="170"/>
      <c r="Y172" s="79">
        <f>ROUND(I172*O172*T172,2)</f>
        <v>4168.61</v>
      </c>
      <c r="Z172" s="57">
        <f>ROUND(Y172*$AG$160,2)</f>
        <v>2084.31</v>
      </c>
      <c r="AA172" s="57">
        <f>+Y172+Z172</f>
        <v>6252.92</v>
      </c>
      <c r="AB172" s="58"/>
      <c r="AC172" s="58"/>
      <c r="AD172" s="58"/>
      <c r="AE172" s="59"/>
      <c r="AF172" s="61"/>
      <c r="AG172" s="39">
        <f>ROUND(O172*T172,2)+ROUND((ROUND(O172*T172,2)*$AG$160),2)</f>
        <v>315.81</v>
      </c>
      <c r="AH172"/>
      <c r="AI172" s="40"/>
      <c r="AJ172" s="41">
        <v>54.52</v>
      </c>
      <c r="AL172" s="62">
        <f>AG172/AJ172</f>
        <v>5.793</v>
      </c>
    </row>
    <row r="173" spans="1:35" s="21" customFormat="1" ht="45" customHeight="1" hidden="1">
      <c r="A173" s="110"/>
      <c r="B173" s="161"/>
      <c r="C173" s="161"/>
      <c r="D173" s="161"/>
      <c r="E173" s="161"/>
      <c r="F173" s="161"/>
      <c r="G173" s="161"/>
      <c r="H173" s="111"/>
      <c r="I173" s="190" t="str">
        <f>CONCATENATE(I172," ",$I$162," х ",O172," ",$O$162," х ",T172," ",$T$162," = ",Y172," ",$Y$162,"                                         ",Y172," ",$Y$162,"+",Y172," ",$Y$162,"х коэф. ",$AG$160," = ",AA172,$AA$162)</f>
        <v>19,8 кв.м х 0,0284 Гкал/кв.м х 7413,23 руб./Гкал = 4168,61 руб.                                         4168,61 руб.+4168,61 руб.х коэф. 0,5 = 6252,92руб.</v>
      </c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2"/>
      <c r="AF173" s="75"/>
      <c r="AG173" s="42"/>
      <c r="AH173"/>
      <c r="AI173" s="40"/>
    </row>
    <row r="174" spans="1:38" s="21" customFormat="1" ht="45" customHeight="1" hidden="1">
      <c r="A174" s="159" t="s">
        <v>53</v>
      </c>
      <c r="B174" s="160"/>
      <c r="C174" s="160"/>
      <c r="D174" s="160"/>
      <c r="E174" s="160"/>
      <c r="F174" s="160"/>
      <c r="G174" s="160"/>
      <c r="H174" s="109"/>
      <c r="I174" s="162">
        <v>19.8</v>
      </c>
      <c r="J174" s="162"/>
      <c r="K174" s="162"/>
      <c r="L174" s="162"/>
      <c r="M174" s="162"/>
      <c r="N174" s="162"/>
      <c r="O174" s="163">
        <f>+ROUND('[6]Шуш_3 эт и выше'!O338,4)</f>
        <v>0.0287</v>
      </c>
      <c r="P174" s="164"/>
      <c r="Q174" s="164"/>
      <c r="R174" s="164"/>
      <c r="S174" s="165"/>
      <c r="T174" s="169">
        <f>+T164</f>
        <v>7413.23</v>
      </c>
      <c r="U174" s="170"/>
      <c r="V174" s="170"/>
      <c r="W174" s="170"/>
      <c r="X174" s="170"/>
      <c r="Y174" s="79">
        <f>ROUND(I174*O174*T174,2)</f>
        <v>4212.64</v>
      </c>
      <c r="Z174" s="57">
        <f>ROUND(Y174*$AG$160,2)</f>
        <v>2106.32</v>
      </c>
      <c r="AA174" s="57">
        <f>+Y174+Z174</f>
        <v>6318.96</v>
      </c>
      <c r="AB174" s="58"/>
      <c r="AC174" s="58"/>
      <c r="AD174" s="58"/>
      <c r="AE174" s="59"/>
      <c r="AF174" s="61"/>
      <c r="AG174" s="39">
        <f>ROUND(O174*T174,2)+ROUND((ROUND(O174*T174,2)*$AG$160),2)</f>
        <v>319.14</v>
      </c>
      <c r="AH174"/>
      <c r="AI174" s="40"/>
      <c r="AJ174" s="41">
        <v>54.52</v>
      </c>
      <c r="AL174" s="62">
        <f>AG174/AJ174</f>
        <v>5.854</v>
      </c>
    </row>
    <row r="175" spans="1:35" s="21" customFormat="1" ht="45" customHeight="1" hidden="1">
      <c r="A175" s="110"/>
      <c r="B175" s="161"/>
      <c r="C175" s="161"/>
      <c r="D175" s="161"/>
      <c r="E175" s="161"/>
      <c r="F175" s="161"/>
      <c r="G175" s="161"/>
      <c r="H175" s="111"/>
      <c r="I175" s="190" t="str">
        <f>CONCATENATE(I174," ",$I$162," х ",O174," ",$O$162," х ",T174," ",$T$162," = ",Y174," ",$Y$162,"                                             ",Y174," ",$Y$162,"+",Y174," ",$Y$162,"х коэф. ",$AG$160," = ",AA174,$AA$162)</f>
        <v>19,8 кв.м х 0,0287 Гкал/кв.м х 7413,23 руб./Гкал = 4212,64 руб.                                             4212,64 руб.+4212,64 руб.х коэф. 0,5 = 6318,96руб.</v>
      </c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2"/>
      <c r="AF175" s="75"/>
      <c r="AG175" s="42"/>
      <c r="AH175"/>
      <c r="AI175" s="40"/>
    </row>
    <row r="176" spans="1:38" s="21" customFormat="1" ht="45" customHeight="1" hidden="1">
      <c r="A176" s="159" t="s">
        <v>54</v>
      </c>
      <c r="B176" s="160"/>
      <c r="C176" s="160"/>
      <c r="D176" s="160"/>
      <c r="E176" s="160"/>
      <c r="F176" s="160"/>
      <c r="G176" s="160"/>
      <c r="H176" s="109"/>
      <c r="I176" s="162">
        <v>19.8</v>
      </c>
      <c r="J176" s="162"/>
      <c r="K176" s="162"/>
      <c r="L176" s="162"/>
      <c r="M176" s="162"/>
      <c r="N176" s="162"/>
      <c r="O176" s="163">
        <f>+ROUND('[6]Шуш_3 эт и выше'!O340,4)</f>
        <v>0.0243</v>
      </c>
      <c r="P176" s="164"/>
      <c r="Q176" s="164"/>
      <c r="R176" s="164"/>
      <c r="S176" s="165"/>
      <c r="T176" s="169">
        <f>+T168</f>
        <v>7413.23</v>
      </c>
      <c r="U176" s="170"/>
      <c r="V176" s="170"/>
      <c r="W176" s="170"/>
      <c r="X176" s="170"/>
      <c r="Y176" s="79">
        <f>ROUND(I176*O176*T176,2)</f>
        <v>3566.8</v>
      </c>
      <c r="Z176" s="57">
        <f>ROUND(Y176*$AG$160,2)</f>
        <v>1783.4</v>
      </c>
      <c r="AA176" s="58">
        <f>+Y176+Z176</f>
        <v>5350.2</v>
      </c>
      <c r="AB176" s="58"/>
      <c r="AC176" s="58"/>
      <c r="AD176" s="58"/>
      <c r="AE176" s="59"/>
      <c r="AF176" s="61"/>
      <c r="AG176" s="39">
        <f>O176*T176*(1+$AG$160)</f>
        <v>270.21</v>
      </c>
      <c r="AH176"/>
      <c r="AI176" s="40"/>
      <c r="AJ176" s="41">
        <v>54.52</v>
      </c>
      <c r="AL176" s="62">
        <f>AG176/AJ176</f>
        <v>4.956</v>
      </c>
    </row>
    <row r="177" spans="1:35" s="21" customFormat="1" ht="45" customHeight="1" hidden="1">
      <c r="A177" s="110"/>
      <c r="B177" s="161"/>
      <c r="C177" s="161"/>
      <c r="D177" s="161"/>
      <c r="E177" s="161"/>
      <c r="F177" s="161"/>
      <c r="G177" s="161"/>
      <c r="H177" s="111"/>
      <c r="I177" s="168" t="str">
        <f>CONCATENATE(I176," ",I$162," х ",O176," ",O$162," х ",T176," ",T$162," = ",Z176," ",Z$162)</f>
        <v>19,8 кв.м х 0,0243 Гкал/кв.м х 7413,23 руб./Гкал = 1783,4 руб.</v>
      </c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75"/>
      <c r="AG177" s="42"/>
      <c r="AH177"/>
      <c r="AI177" s="40"/>
    </row>
    <row r="178" spans="1:38" s="21" customFormat="1" ht="45" customHeight="1" hidden="1">
      <c r="A178" s="159" t="s">
        <v>55</v>
      </c>
      <c r="B178" s="160"/>
      <c r="C178" s="160"/>
      <c r="D178" s="160"/>
      <c r="E178" s="160"/>
      <c r="F178" s="160"/>
      <c r="G178" s="160"/>
      <c r="H178" s="109"/>
      <c r="I178" s="162">
        <v>19.8</v>
      </c>
      <c r="J178" s="162"/>
      <c r="K178" s="162"/>
      <c r="L178" s="162"/>
      <c r="M178" s="162"/>
      <c r="N178" s="162"/>
      <c r="O178" s="163">
        <f>+ROUND('[6]Шуш_3 эт и выше'!O342,4)</f>
        <v>0.0247</v>
      </c>
      <c r="P178" s="164"/>
      <c r="Q178" s="164"/>
      <c r="R178" s="164"/>
      <c r="S178" s="165"/>
      <c r="T178" s="169">
        <f>+T168</f>
        <v>7413.23</v>
      </c>
      <c r="U178" s="170"/>
      <c r="V178" s="170"/>
      <c r="W178" s="170"/>
      <c r="X178" s="170"/>
      <c r="Y178" s="79">
        <f>ROUND(I178*O178*T178,2)</f>
        <v>3625.51</v>
      </c>
      <c r="Z178" s="57">
        <f>ROUND(Y178*$AG$160,2)</f>
        <v>1812.76</v>
      </c>
      <c r="AA178" s="58">
        <f>+Y178+Z178</f>
        <v>5438.27</v>
      </c>
      <c r="AB178" s="58"/>
      <c r="AC178" s="58"/>
      <c r="AD178" s="58"/>
      <c r="AE178" s="59"/>
      <c r="AF178" s="61"/>
      <c r="AG178" s="39">
        <f>O178*T178*(1+$AG$160)</f>
        <v>274.66</v>
      </c>
      <c r="AH178"/>
      <c r="AI178" s="40"/>
      <c r="AJ178" s="41">
        <v>54.52</v>
      </c>
      <c r="AL178" s="62">
        <f>AG178/AJ178</f>
        <v>5.038</v>
      </c>
    </row>
    <row r="179" spans="1:35" s="21" customFormat="1" ht="45" customHeight="1" hidden="1">
      <c r="A179" s="110"/>
      <c r="B179" s="161"/>
      <c r="C179" s="161"/>
      <c r="D179" s="161"/>
      <c r="E179" s="161"/>
      <c r="F179" s="161"/>
      <c r="G179" s="161"/>
      <c r="H179" s="111"/>
      <c r="I179" s="168" t="str">
        <f>CONCATENATE(I178," ",I$162," х ",O178," ",O$162," х ",T178," ",T$162," = ",Z178," ",Z$162)</f>
        <v>19,8 кв.м х 0,0247 Гкал/кв.м х 7413,23 руб./Гкал = 1812,76 руб.</v>
      </c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75"/>
      <c r="AG179" s="42"/>
      <c r="AH179"/>
      <c r="AI179" s="40"/>
    </row>
    <row r="180" spans="1:38" s="21" customFormat="1" ht="45" customHeight="1" hidden="1">
      <c r="A180" s="159" t="s">
        <v>56</v>
      </c>
      <c r="B180" s="160"/>
      <c r="C180" s="160"/>
      <c r="D180" s="160"/>
      <c r="E180" s="160"/>
      <c r="F180" s="160"/>
      <c r="G180" s="160"/>
      <c r="H180" s="109"/>
      <c r="I180" s="162">
        <v>19.8</v>
      </c>
      <c r="J180" s="162"/>
      <c r="K180" s="162"/>
      <c r="L180" s="162"/>
      <c r="M180" s="162"/>
      <c r="N180" s="162"/>
      <c r="O180" s="163">
        <f>+ROUND('[6]Шуш_3 эт и выше'!O344,4)</f>
        <v>0.0192</v>
      </c>
      <c r="P180" s="164"/>
      <c r="Q180" s="164"/>
      <c r="R180" s="164"/>
      <c r="S180" s="165"/>
      <c r="T180" s="169">
        <f>+T164</f>
        <v>7413.23</v>
      </c>
      <c r="U180" s="170"/>
      <c r="V180" s="170"/>
      <c r="W180" s="170"/>
      <c r="X180" s="170"/>
      <c r="Y180" s="79">
        <f>ROUND(I180*O180*T180,2)</f>
        <v>2818.21</v>
      </c>
      <c r="Z180" s="57">
        <f>ROUND(Y180*$AG$160,2)</f>
        <v>1409.11</v>
      </c>
      <c r="AA180" s="57">
        <f>+Y180+Z180</f>
        <v>4227.32</v>
      </c>
      <c r="AB180" s="58"/>
      <c r="AC180" s="58"/>
      <c r="AD180" s="58"/>
      <c r="AE180" s="59"/>
      <c r="AF180" s="61"/>
      <c r="AG180" s="39">
        <f>ROUND(O180*T180,2)+ROUND((ROUND(O180*T180,2)*$AG$160),2)</f>
        <v>213.5</v>
      </c>
      <c r="AH180"/>
      <c r="AI180" s="40"/>
      <c r="AJ180" s="41">
        <v>54.52</v>
      </c>
      <c r="AL180" s="62">
        <f>AG180/AJ180</f>
        <v>3.916</v>
      </c>
    </row>
    <row r="181" spans="1:35" s="21" customFormat="1" ht="45" customHeight="1" hidden="1">
      <c r="A181" s="110"/>
      <c r="B181" s="161"/>
      <c r="C181" s="161"/>
      <c r="D181" s="161"/>
      <c r="E181" s="161"/>
      <c r="F181" s="161"/>
      <c r="G181" s="161"/>
      <c r="H181" s="111"/>
      <c r="I181" s="190" t="str">
        <f>CONCATENATE(I180," ",$I$162," х ",O180," ",$O$162," х ",T180," ",$T$162," = ",Y180," ",$Y$162,"                                         ",Y180," ",$Y$162,"+",Y180," ",$Y$162,"х коэф. ",$AG$160," = ",AA180,$AA$162)</f>
        <v>19,8 кв.м х 0,0192 Гкал/кв.м х 7413,23 руб./Гкал = 2818,21 руб.                                         2818,21 руб.+2818,21 руб.х коэф. 0,5 = 4227,32руб.</v>
      </c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2"/>
      <c r="AF181" s="75"/>
      <c r="AG181" s="42"/>
      <c r="AH181"/>
      <c r="AI181" s="40"/>
    </row>
    <row r="182" spans="1:38" s="21" customFormat="1" ht="45" customHeight="1" hidden="1">
      <c r="A182" s="159" t="s">
        <v>57</v>
      </c>
      <c r="B182" s="160"/>
      <c r="C182" s="160"/>
      <c r="D182" s="160"/>
      <c r="E182" s="160"/>
      <c r="F182" s="160"/>
      <c r="G182" s="160"/>
      <c r="H182" s="109"/>
      <c r="I182" s="162">
        <v>19.8</v>
      </c>
      <c r="J182" s="162"/>
      <c r="K182" s="162"/>
      <c r="L182" s="162"/>
      <c r="M182" s="162"/>
      <c r="N182" s="162"/>
      <c r="O182" s="163">
        <f>+ROUND('[6]Шуш_3 эт и выше'!O346,4)</f>
        <v>0.0176</v>
      </c>
      <c r="P182" s="164"/>
      <c r="Q182" s="164"/>
      <c r="R182" s="164"/>
      <c r="S182" s="165"/>
      <c r="T182" s="169">
        <f>+T164</f>
        <v>7413.23</v>
      </c>
      <c r="U182" s="170"/>
      <c r="V182" s="170"/>
      <c r="W182" s="170"/>
      <c r="X182" s="170"/>
      <c r="Y182" s="79">
        <f>ROUND(I182*O182*T182,2)</f>
        <v>2583.36</v>
      </c>
      <c r="Z182" s="57">
        <f>ROUND(Y182*$AG$160,2)</f>
        <v>1291.68</v>
      </c>
      <c r="AA182" s="57">
        <f>+Y182+Z182</f>
        <v>3875.04</v>
      </c>
      <c r="AB182" s="58"/>
      <c r="AC182" s="58"/>
      <c r="AD182" s="58"/>
      <c r="AE182" s="59"/>
      <c r="AF182" s="61"/>
      <c r="AG182" s="39">
        <f>ROUND(O182*T182,2)+ROUND((ROUND(O182*T182,2)*$AG$160),2)</f>
        <v>195.71</v>
      </c>
      <c r="AH182"/>
      <c r="AI182" s="40"/>
      <c r="AJ182" s="41">
        <v>54.52</v>
      </c>
      <c r="AL182" s="62">
        <f>AG182/AJ182</f>
        <v>3.59</v>
      </c>
    </row>
    <row r="183" spans="1:35" s="21" customFormat="1" ht="45" customHeight="1" hidden="1">
      <c r="A183" s="110"/>
      <c r="B183" s="161"/>
      <c r="C183" s="161"/>
      <c r="D183" s="161"/>
      <c r="E183" s="161"/>
      <c r="F183" s="161"/>
      <c r="G183" s="161"/>
      <c r="H183" s="111"/>
      <c r="I183" s="190" t="str">
        <f>CONCATENATE(I182," ",$I$162," х ",O182," ",$O$162," х ",T182," ",$T$162," = ",Y182," ",$Y$162,"                                         ",Y182," ",$Y$162,"+",Y182," ",$Y$162,"х коэф. ",$AG$160," = ",AA182,$AA$162)</f>
        <v>19,8 кв.м х 0,0176 Гкал/кв.м х 7413,23 руб./Гкал = 2583,36 руб.                                         2583,36 руб.+2583,36 руб.х коэф. 0,5 = 3875,04руб.</v>
      </c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2"/>
      <c r="AF183" s="75"/>
      <c r="AG183" s="42"/>
      <c r="AH183"/>
      <c r="AI183" s="40"/>
    </row>
    <row r="184" spans="1:38" s="21" customFormat="1" ht="45" customHeight="1" hidden="1">
      <c r="A184" s="159" t="s">
        <v>58</v>
      </c>
      <c r="B184" s="160"/>
      <c r="C184" s="160"/>
      <c r="D184" s="160"/>
      <c r="E184" s="160"/>
      <c r="F184" s="160"/>
      <c r="G184" s="160"/>
      <c r="H184" s="109"/>
      <c r="I184" s="162">
        <v>19.8</v>
      </c>
      <c r="J184" s="162"/>
      <c r="K184" s="162"/>
      <c r="L184" s="162"/>
      <c r="M184" s="162"/>
      <c r="N184" s="162"/>
      <c r="O184" s="163">
        <f>+ROUND('[6]Шуш_3 эт и выше'!O348,4)</f>
        <v>0.0164</v>
      </c>
      <c r="P184" s="164"/>
      <c r="Q184" s="164"/>
      <c r="R184" s="164"/>
      <c r="S184" s="165"/>
      <c r="T184" s="169">
        <f>+T164</f>
        <v>7413.23</v>
      </c>
      <c r="U184" s="170"/>
      <c r="V184" s="170"/>
      <c r="W184" s="170"/>
      <c r="X184" s="170"/>
      <c r="Y184" s="79">
        <f>ROUND(I184*O184*T184,2)</f>
        <v>2407.22</v>
      </c>
      <c r="Z184" s="57">
        <f>ROUND(Y184*$AG$160,2)</f>
        <v>1203.61</v>
      </c>
      <c r="AA184" s="57">
        <f>+Y184+Z184</f>
        <v>3610.83</v>
      </c>
      <c r="AB184" s="58"/>
      <c r="AC184" s="58"/>
      <c r="AD184" s="58"/>
      <c r="AE184" s="59"/>
      <c r="AF184" s="61"/>
      <c r="AG184" s="39">
        <f>ROUND(O184*T184,2)+ROUND((ROUND(O184*T184,2)*$AG$160),2)</f>
        <v>182.37</v>
      </c>
      <c r="AH184"/>
      <c r="AI184" s="40"/>
      <c r="AJ184" s="41">
        <v>54.52</v>
      </c>
      <c r="AL184" s="62">
        <f>AG184/AJ184</f>
        <v>3.345</v>
      </c>
    </row>
    <row r="185" spans="1:35" s="21" customFormat="1" ht="45" customHeight="1" hidden="1">
      <c r="A185" s="110"/>
      <c r="B185" s="161"/>
      <c r="C185" s="161"/>
      <c r="D185" s="161"/>
      <c r="E185" s="161"/>
      <c r="F185" s="161"/>
      <c r="G185" s="161"/>
      <c r="H185" s="111"/>
      <c r="I185" s="190" t="str">
        <f>CONCATENATE(I184," ",$I$162," х ",O184," ",$O$162," х ",T184," ",$T$162," = ",Y184," ",$Y$162,"                                              ",Y184," ",$Y$162,"+",Y184," ",$Y$162,"х коэф. ",$AG$160," = ",AA184,$AA$162)</f>
        <v>19,8 кв.м х 0,0164 Гкал/кв.м х 7413,23 руб./Гкал = 2407,22 руб.                                              2407,22 руб.+2407,22 руб.х коэф. 0,5 = 3610,83руб.</v>
      </c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2"/>
      <c r="AF185" s="75"/>
      <c r="AG185" s="42"/>
      <c r="AH185"/>
      <c r="AI185" s="40"/>
    </row>
    <row r="186" spans="1:38" s="21" customFormat="1" ht="45" customHeight="1" hidden="1">
      <c r="A186" s="159" t="s">
        <v>59</v>
      </c>
      <c r="B186" s="160"/>
      <c r="C186" s="160"/>
      <c r="D186" s="160"/>
      <c r="E186" s="160"/>
      <c r="F186" s="160"/>
      <c r="G186" s="160"/>
      <c r="H186" s="109"/>
      <c r="I186" s="162">
        <v>19.8</v>
      </c>
      <c r="J186" s="162"/>
      <c r="K186" s="162"/>
      <c r="L186" s="162"/>
      <c r="M186" s="162"/>
      <c r="N186" s="162"/>
      <c r="O186" s="163">
        <f>+ROUND('[6]Шуш_3 эт и выше'!O350,4)</f>
        <v>0.0179</v>
      </c>
      <c r="P186" s="164"/>
      <c r="Q186" s="164"/>
      <c r="R186" s="164"/>
      <c r="S186" s="165"/>
      <c r="T186" s="169">
        <f>+T164</f>
        <v>7413.23</v>
      </c>
      <c r="U186" s="170"/>
      <c r="V186" s="170"/>
      <c r="W186" s="170"/>
      <c r="X186" s="170"/>
      <c r="Y186" s="79">
        <f>ROUND(I186*O186*T186,2)</f>
        <v>2627.4</v>
      </c>
      <c r="Z186" s="57">
        <f>ROUND(Y186*$AG$160,2)</f>
        <v>1313.7</v>
      </c>
      <c r="AA186" s="57">
        <f>+Y186+Z186</f>
        <v>3941.1</v>
      </c>
      <c r="AB186" s="58"/>
      <c r="AC186" s="58"/>
      <c r="AD186" s="58"/>
      <c r="AE186" s="59"/>
      <c r="AF186" s="61"/>
      <c r="AG186" s="39">
        <f>ROUND(O186*T186,2)+ROUND((ROUND(O186*T186,2)*$AG$160),2)</f>
        <v>199.05</v>
      </c>
      <c r="AH186"/>
      <c r="AI186" s="40"/>
      <c r="AJ186" s="41">
        <v>54.52</v>
      </c>
      <c r="AL186" s="62">
        <f>AG186/AJ186</f>
        <v>3.651</v>
      </c>
    </row>
    <row r="187" spans="1:35" s="21" customFormat="1" ht="45" customHeight="1" hidden="1">
      <c r="A187" s="110"/>
      <c r="B187" s="161"/>
      <c r="C187" s="161"/>
      <c r="D187" s="161"/>
      <c r="E187" s="161"/>
      <c r="F187" s="161"/>
      <c r="G187" s="161"/>
      <c r="H187" s="111"/>
      <c r="I187" s="190" t="str">
        <f>CONCATENATE(I186," ",$I$162," х ",O186," ",$O$162," х ",T186," ",$T$162," = ",Y186," ",$Y$162,"                                         ",Y186," ",$Y$162,"+",Y186," ",$Y$162,"х коэф. ",$AG$160," = ",AA186,$AA$162)</f>
        <v>19,8 кв.м х 0,0179 Гкал/кв.м х 7413,23 руб./Гкал = 2627,4 руб.                                         2627,4 руб.+2627,4 руб.х коэф. 0,5 = 3941,1руб.</v>
      </c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2"/>
      <c r="AF187" s="75"/>
      <c r="AG187" s="42"/>
      <c r="AH187"/>
      <c r="AI187" s="40"/>
    </row>
    <row r="188" spans="1:38" s="21" customFormat="1" ht="45" customHeight="1" hidden="1">
      <c r="A188" s="159" t="s">
        <v>60</v>
      </c>
      <c r="B188" s="160"/>
      <c r="C188" s="160"/>
      <c r="D188" s="160"/>
      <c r="E188" s="160"/>
      <c r="F188" s="160"/>
      <c r="G188" s="160"/>
      <c r="H188" s="109"/>
      <c r="I188" s="162">
        <v>19.8</v>
      </c>
      <c r="J188" s="162"/>
      <c r="K188" s="162"/>
      <c r="L188" s="162"/>
      <c r="M188" s="162"/>
      <c r="N188" s="162"/>
      <c r="O188" s="163">
        <f>+ROUND('[6]Шуш_3 эт и выше'!O352,4)</f>
        <v>0.0154</v>
      </c>
      <c r="P188" s="164"/>
      <c r="Q188" s="164"/>
      <c r="R188" s="164"/>
      <c r="S188" s="165"/>
      <c r="T188" s="169">
        <f>+T164</f>
        <v>7413.23</v>
      </c>
      <c r="U188" s="170"/>
      <c r="V188" s="170"/>
      <c r="W188" s="170"/>
      <c r="X188" s="170"/>
      <c r="Y188" s="79">
        <f>ROUND(I188*O188*T188,2)</f>
        <v>2260.44</v>
      </c>
      <c r="Z188" s="57">
        <f>ROUND(Y188*$AG$160,2)</f>
        <v>1130.22</v>
      </c>
      <c r="AA188" s="57">
        <f>+Y188+Z188</f>
        <v>3390.66</v>
      </c>
      <c r="AB188" s="58"/>
      <c r="AC188" s="58"/>
      <c r="AD188" s="58"/>
      <c r="AE188" s="59"/>
      <c r="AF188" s="61"/>
      <c r="AG188" s="39">
        <f>ROUND(O188*T188,2)+ROUND((ROUND(O188*T188,2)*$AG$160),2)</f>
        <v>171.24</v>
      </c>
      <c r="AH188"/>
      <c r="AI188" s="40"/>
      <c r="AJ188" s="41">
        <v>54.52</v>
      </c>
      <c r="AL188" s="62">
        <f>AG188/AJ188</f>
        <v>3.141</v>
      </c>
    </row>
    <row r="189" spans="1:35" s="21" customFormat="1" ht="45" customHeight="1" hidden="1">
      <c r="A189" s="110"/>
      <c r="B189" s="161"/>
      <c r="C189" s="161"/>
      <c r="D189" s="161"/>
      <c r="E189" s="161"/>
      <c r="F189" s="161"/>
      <c r="G189" s="161"/>
      <c r="H189" s="111"/>
      <c r="I189" s="190" t="str">
        <f>CONCATENATE(I188," ",$I$162," х ",O188," ",$O$162," х ",T188," ",$T$162," = ",Y188," ",$Y$162,"                                         ",Y188," ",$Y$162,"+",Y188," ",$Y$162,"х коэф. ",$AG$160," = ",AA188,$AA$162)</f>
        <v>19,8 кв.м х 0,0154 Гкал/кв.м х 7413,23 руб./Гкал = 2260,44 руб.                                         2260,44 руб.+2260,44 руб.х коэф. 0,5 = 3390,66руб.</v>
      </c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2"/>
      <c r="AF189" s="75"/>
      <c r="AG189" s="42"/>
      <c r="AH189"/>
      <c r="AI189" s="40"/>
    </row>
    <row r="190" spans="1:36" ht="12.75" hidden="1">
      <c r="A190" s="159" t="s">
        <v>62</v>
      </c>
      <c r="B190" s="160"/>
      <c r="C190" s="160"/>
      <c r="D190" s="160"/>
      <c r="E190" s="160"/>
      <c r="F190" s="160"/>
      <c r="G190" s="160"/>
      <c r="H190" s="109"/>
      <c r="I190" s="162">
        <v>19.8</v>
      </c>
      <c r="J190" s="162"/>
      <c r="K190" s="162"/>
      <c r="L190" s="162"/>
      <c r="M190" s="162"/>
      <c r="N190" s="162"/>
      <c r="O190" s="163">
        <f>+ROUND('[6]Шуш_3 эт и выше'!O354*$AG$160,4)</f>
        <v>0.007</v>
      </c>
      <c r="P190" s="164"/>
      <c r="Q190" s="164"/>
      <c r="R190" s="164"/>
      <c r="S190" s="165"/>
      <c r="T190" s="166">
        <f>+T164</f>
        <v>7413.23</v>
      </c>
      <c r="U190" s="166"/>
      <c r="V190" s="166"/>
      <c r="W190" s="166"/>
      <c r="X190" s="166"/>
      <c r="Y190" s="166"/>
      <c r="Z190" s="167">
        <f>I190*O190*T190</f>
        <v>1027.47</v>
      </c>
      <c r="AA190" s="167"/>
      <c r="AB190" s="167"/>
      <c r="AC190" s="167"/>
      <c r="AD190" s="167"/>
      <c r="AE190" s="167"/>
      <c r="AF190" s="61"/>
      <c r="AG190" s="39">
        <f>O190*T190</f>
        <v>51.89</v>
      </c>
      <c r="AJ190" s="13"/>
    </row>
    <row r="191" spans="1:36" s="22" customFormat="1" ht="17.25" hidden="1">
      <c r="A191" s="110"/>
      <c r="B191" s="161"/>
      <c r="C191" s="161"/>
      <c r="D191" s="161"/>
      <c r="E191" s="161"/>
      <c r="F191" s="161"/>
      <c r="G191" s="161"/>
      <c r="H191" s="111"/>
      <c r="I191" s="168" t="str">
        <f>CONCATENATE(I190," ",I$162," х ",O190," ",O$162," х ",T190," ",T$162," = ",Z190," ",Z$162)</f>
        <v>19,8 кв.м х 0,007 Гкал/кв.м х 7413,23 руб./Гкал = 1027,47 руб.</v>
      </c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75"/>
      <c r="AG191" s="42"/>
      <c r="AJ191" s="24"/>
    </row>
    <row r="192" ht="12.75">
      <c r="AJ192" s="13"/>
    </row>
    <row r="193" spans="1:36" ht="17.25">
      <c r="A193" s="28" t="str">
        <f>+'[6]Шуш_3 эт и выше'!A368</f>
        <v>Начальник ПЭО                                         С.А.Окунева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3"/>
      <c r="AF193" s="23"/>
      <c r="AG193" s="24"/>
      <c r="AJ193" s="13"/>
    </row>
    <row r="194" spans="34:36" ht="15.75" customHeight="1">
      <c r="AH194" s="29"/>
      <c r="AI194" s="30"/>
      <c r="AJ194" s="13"/>
    </row>
    <row r="195" spans="1:36" ht="12.75" hidden="1">
      <c r="A195" s="8" t="s">
        <v>22</v>
      </c>
      <c r="AJ195" s="13"/>
    </row>
    <row r="196" spans="1:35" ht="45" customHeight="1" hidden="1">
      <c r="A196" s="9">
        <v>1</v>
      </c>
      <c r="B196" s="183" t="str">
        <f>CONCATENATE("Тариф на тепловую энергию в размере ",$K$18," руб./Гкал (с НДС) утвержден Приказом Министерства тарифной политики Красноярского края ",AH196," № ",AI196)</f>
        <v>Тариф на тепловую энергию в размере 7413,23 руб./Гкал (с НДС) утвержден Приказом Министерства тарифной политики Красноярского края от 15.12.2016 г. № 618-п</v>
      </c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10"/>
      <c r="AH196" s="29" t="s">
        <v>63</v>
      </c>
      <c r="AI196" s="30" t="s">
        <v>64</v>
      </c>
    </row>
    <row r="197" spans="1:39" ht="45" customHeight="1" hidden="1">
      <c r="A197" s="9">
        <v>2</v>
      </c>
      <c r="B197" s="181" t="s">
        <v>61</v>
      </c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0"/>
      <c r="AL197" s="76"/>
      <c r="AM197" s="77"/>
    </row>
    <row r="198" spans="1:31" ht="45" customHeight="1" hidden="1">
      <c r="A198" s="9">
        <v>3</v>
      </c>
      <c r="B198" s="188" t="s">
        <v>82</v>
      </c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8"/>
      <c r="AE198" s="188"/>
    </row>
    <row r="199" spans="1:36" ht="12.75">
      <c r="A199" s="31" t="s">
        <v>44</v>
      </c>
      <c r="AJ199" s="13"/>
    </row>
    <row r="200" spans="1:36" ht="12.75">
      <c r="A200" s="32" t="s">
        <v>45</v>
      </c>
      <c r="Z200" s="193"/>
      <c r="AA200" s="193"/>
      <c r="AB200" s="193"/>
      <c r="AC200" s="193"/>
      <c r="AJ200" s="13"/>
    </row>
  </sheetData>
  <sheetProtection/>
  <mergeCells count="784">
    <mergeCell ref="B198:AE198"/>
    <mergeCell ref="Z200:AC200"/>
    <mergeCell ref="A190:H191"/>
    <mergeCell ref="I190:N190"/>
    <mergeCell ref="O190:S190"/>
    <mergeCell ref="T190:Y190"/>
    <mergeCell ref="Z190:AE190"/>
    <mergeCell ref="I191:AE191"/>
    <mergeCell ref="A186:H187"/>
    <mergeCell ref="I186:N186"/>
    <mergeCell ref="O186:S186"/>
    <mergeCell ref="T186:X186"/>
    <mergeCell ref="I187:AE187"/>
    <mergeCell ref="A188:H189"/>
    <mergeCell ref="I188:N188"/>
    <mergeCell ref="O188:S188"/>
    <mergeCell ref="T188:X188"/>
    <mergeCell ref="I189:AE189"/>
    <mergeCell ref="A182:H183"/>
    <mergeCell ref="I182:N182"/>
    <mergeCell ref="O182:S182"/>
    <mergeCell ref="T182:X182"/>
    <mergeCell ref="I183:AE183"/>
    <mergeCell ref="A184:H185"/>
    <mergeCell ref="I184:N184"/>
    <mergeCell ref="O184:S184"/>
    <mergeCell ref="T184:X184"/>
    <mergeCell ref="I185:AE185"/>
    <mergeCell ref="A178:H179"/>
    <mergeCell ref="I178:N178"/>
    <mergeCell ref="O178:S178"/>
    <mergeCell ref="T178:X178"/>
    <mergeCell ref="I179:AE179"/>
    <mergeCell ref="A180:H181"/>
    <mergeCell ref="I180:N180"/>
    <mergeCell ref="O180:S180"/>
    <mergeCell ref="T180:X180"/>
    <mergeCell ref="I181:AE181"/>
    <mergeCell ref="A174:H175"/>
    <mergeCell ref="I174:N174"/>
    <mergeCell ref="O174:S174"/>
    <mergeCell ref="T174:X174"/>
    <mergeCell ref="I175:AE175"/>
    <mergeCell ref="A176:H177"/>
    <mergeCell ref="I176:N176"/>
    <mergeCell ref="O176:S176"/>
    <mergeCell ref="T176:X176"/>
    <mergeCell ref="I177:AE177"/>
    <mergeCell ref="A170:H171"/>
    <mergeCell ref="I170:N170"/>
    <mergeCell ref="O170:S170"/>
    <mergeCell ref="T170:X170"/>
    <mergeCell ref="I171:AE171"/>
    <mergeCell ref="A172:H173"/>
    <mergeCell ref="I172:N172"/>
    <mergeCell ref="O172:S172"/>
    <mergeCell ref="T172:X172"/>
    <mergeCell ref="I173:AE173"/>
    <mergeCell ref="A166:H167"/>
    <mergeCell ref="I166:N166"/>
    <mergeCell ref="O166:S166"/>
    <mergeCell ref="T166:X166"/>
    <mergeCell ref="I167:AE167"/>
    <mergeCell ref="A168:H169"/>
    <mergeCell ref="I168:N168"/>
    <mergeCell ref="O168:S168"/>
    <mergeCell ref="T168:X168"/>
    <mergeCell ref="I169:AE169"/>
    <mergeCell ref="A163:H163"/>
    <mergeCell ref="A164:H165"/>
    <mergeCell ref="I164:N164"/>
    <mergeCell ref="O164:S164"/>
    <mergeCell ref="T164:X164"/>
    <mergeCell ref="I165:AE165"/>
    <mergeCell ref="AG150:AG151"/>
    <mergeCell ref="AJ150:AJ151"/>
    <mergeCell ref="AL150:AL151"/>
    <mergeCell ref="I151:J151"/>
    <mergeCell ref="K151:N151"/>
    <mergeCell ref="O151:S151"/>
    <mergeCell ref="T151:X151"/>
    <mergeCell ref="AG145:AG146"/>
    <mergeCell ref="AJ145:AJ146"/>
    <mergeCell ref="AL145:AL146"/>
    <mergeCell ref="I146:J146"/>
    <mergeCell ref="K146:N146"/>
    <mergeCell ref="O146:S146"/>
    <mergeCell ref="T146:X146"/>
    <mergeCell ref="AG140:AG141"/>
    <mergeCell ref="AJ140:AJ141"/>
    <mergeCell ref="AL140:AL141"/>
    <mergeCell ref="I141:J141"/>
    <mergeCell ref="K141:N141"/>
    <mergeCell ref="O141:S141"/>
    <mergeCell ref="T141:X141"/>
    <mergeCell ref="I136:J136"/>
    <mergeCell ref="K136:N136"/>
    <mergeCell ref="O136:S136"/>
    <mergeCell ref="T136:X136"/>
    <mergeCell ref="A137:AE137"/>
    <mergeCell ref="AF137:AG137"/>
    <mergeCell ref="A133:B134"/>
    <mergeCell ref="C133:G134"/>
    <mergeCell ref="AG133:AG134"/>
    <mergeCell ref="AJ133:AJ134"/>
    <mergeCell ref="AL133:AL134"/>
    <mergeCell ref="A135:B136"/>
    <mergeCell ref="C135:G136"/>
    <mergeCell ref="AG135:AG136"/>
    <mergeCell ref="AJ135:AJ136"/>
    <mergeCell ref="AL135:AL136"/>
    <mergeCell ref="AG126:AG127"/>
    <mergeCell ref="AJ126:AJ127"/>
    <mergeCell ref="AL126:AL127"/>
    <mergeCell ref="I127:J127"/>
    <mergeCell ref="K127:N127"/>
    <mergeCell ref="O127:S127"/>
    <mergeCell ref="T127:X127"/>
    <mergeCell ref="O122:S122"/>
    <mergeCell ref="T122:X122"/>
    <mergeCell ref="A123:AE123"/>
    <mergeCell ref="AF123:AG123"/>
    <mergeCell ref="A124:B125"/>
    <mergeCell ref="C124:G125"/>
    <mergeCell ref="AG124:AG125"/>
    <mergeCell ref="C119:G120"/>
    <mergeCell ref="AG119:AG120"/>
    <mergeCell ref="AJ119:AJ120"/>
    <mergeCell ref="AL119:AL120"/>
    <mergeCell ref="A121:B122"/>
    <mergeCell ref="C121:G122"/>
    <mergeCell ref="AG121:AG122"/>
    <mergeCell ref="AJ121:AJ122"/>
    <mergeCell ref="AL121:AL122"/>
    <mergeCell ref="I122:J122"/>
    <mergeCell ref="AL114:AL115"/>
    <mergeCell ref="A116:B117"/>
    <mergeCell ref="C116:G117"/>
    <mergeCell ref="AG116:AG117"/>
    <mergeCell ref="AJ116:AJ117"/>
    <mergeCell ref="AL116:AL117"/>
    <mergeCell ref="I117:J117"/>
    <mergeCell ref="K117:N117"/>
    <mergeCell ref="O117:S117"/>
    <mergeCell ref="T117:X117"/>
    <mergeCell ref="C111:G112"/>
    <mergeCell ref="AG111:AG112"/>
    <mergeCell ref="AJ111:AJ112"/>
    <mergeCell ref="AL111:AL112"/>
    <mergeCell ref="I112:J112"/>
    <mergeCell ref="K112:N112"/>
    <mergeCell ref="O112:S112"/>
    <mergeCell ref="T112:X112"/>
    <mergeCell ref="A101:B102"/>
    <mergeCell ref="C101:G102"/>
    <mergeCell ref="AG101:AG102"/>
    <mergeCell ref="AJ101:AJ102"/>
    <mergeCell ref="AL101:AL102"/>
    <mergeCell ref="I102:J102"/>
    <mergeCell ref="K102:N102"/>
    <mergeCell ref="O102:S102"/>
    <mergeCell ref="T102:X102"/>
    <mergeCell ref="AG93:AG94"/>
    <mergeCell ref="AJ93:AJ94"/>
    <mergeCell ref="AL93:AL94"/>
    <mergeCell ref="I94:J94"/>
    <mergeCell ref="K94:N94"/>
    <mergeCell ref="O94:S94"/>
    <mergeCell ref="T94:X94"/>
    <mergeCell ref="A85:B86"/>
    <mergeCell ref="C85:G86"/>
    <mergeCell ref="AG85:AG86"/>
    <mergeCell ref="AJ85:AJ86"/>
    <mergeCell ref="AL85:AL86"/>
    <mergeCell ref="I86:J86"/>
    <mergeCell ref="K86:N86"/>
    <mergeCell ref="O86:S86"/>
    <mergeCell ref="T86:X86"/>
    <mergeCell ref="AF80:AG80"/>
    <mergeCell ref="A82:B82"/>
    <mergeCell ref="C82:H82"/>
    <mergeCell ref="A83:B84"/>
    <mergeCell ref="C83:G84"/>
    <mergeCell ref="AG83:AG84"/>
    <mergeCell ref="AG77:AG78"/>
    <mergeCell ref="AJ77:AJ78"/>
    <mergeCell ref="AL77:AL78"/>
    <mergeCell ref="I78:J78"/>
    <mergeCell ref="K78:N78"/>
    <mergeCell ref="O78:S78"/>
    <mergeCell ref="T78:X78"/>
    <mergeCell ref="AF72:AG72"/>
    <mergeCell ref="A74:B74"/>
    <mergeCell ref="C74:H74"/>
    <mergeCell ref="A75:B76"/>
    <mergeCell ref="C75:G76"/>
    <mergeCell ref="AG75:AG76"/>
    <mergeCell ref="A69:B70"/>
    <mergeCell ref="C69:G70"/>
    <mergeCell ref="AG69:AG70"/>
    <mergeCell ref="AJ69:AJ70"/>
    <mergeCell ref="AL69:AL70"/>
    <mergeCell ref="I70:J70"/>
    <mergeCell ref="K70:N70"/>
    <mergeCell ref="O70:S70"/>
    <mergeCell ref="T70:X70"/>
    <mergeCell ref="K62:N62"/>
    <mergeCell ref="O62:S62"/>
    <mergeCell ref="T62:X62"/>
    <mergeCell ref="A64:AE64"/>
    <mergeCell ref="AF64:AG64"/>
    <mergeCell ref="A66:B66"/>
    <mergeCell ref="C66:H66"/>
    <mergeCell ref="AF56:AG56"/>
    <mergeCell ref="A58:B58"/>
    <mergeCell ref="C58:H58"/>
    <mergeCell ref="A59:B60"/>
    <mergeCell ref="C59:G60"/>
    <mergeCell ref="AG59:AG60"/>
    <mergeCell ref="AG53:AG54"/>
    <mergeCell ref="AJ53:AJ54"/>
    <mergeCell ref="AL53:AL54"/>
    <mergeCell ref="I54:J54"/>
    <mergeCell ref="K54:N54"/>
    <mergeCell ref="O54:S54"/>
    <mergeCell ref="T54:X54"/>
    <mergeCell ref="AF48:AG48"/>
    <mergeCell ref="A50:B50"/>
    <mergeCell ref="C50:H50"/>
    <mergeCell ref="A51:B52"/>
    <mergeCell ref="C51:G52"/>
    <mergeCell ref="AG51:AG52"/>
    <mergeCell ref="A45:B46"/>
    <mergeCell ref="C45:G46"/>
    <mergeCell ref="AG45:AG46"/>
    <mergeCell ref="AJ45:AJ46"/>
    <mergeCell ref="AL45:AL46"/>
    <mergeCell ref="I46:J46"/>
    <mergeCell ref="K46:N46"/>
    <mergeCell ref="O46:S46"/>
    <mergeCell ref="T46:X46"/>
    <mergeCell ref="T38:X38"/>
    <mergeCell ref="A40:AE40"/>
    <mergeCell ref="AF40:AG40"/>
    <mergeCell ref="A42:B42"/>
    <mergeCell ref="C42:H42"/>
    <mergeCell ref="A43:B44"/>
    <mergeCell ref="C43:G44"/>
    <mergeCell ref="AG43:AG44"/>
    <mergeCell ref="AJ35:AJ36"/>
    <mergeCell ref="AL35:AL36"/>
    <mergeCell ref="A37:B38"/>
    <mergeCell ref="C37:G38"/>
    <mergeCell ref="AG37:AG38"/>
    <mergeCell ref="AJ37:AJ38"/>
    <mergeCell ref="AL37:AL38"/>
    <mergeCell ref="I38:J38"/>
    <mergeCell ref="K38:N38"/>
    <mergeCell ref="O38:S38"/>
    <mergeCell ref="A31:Z31"/>
    <mergeCell ref="A32:AE32"/>
    <mergeCell ref="A34:B34"/>
    <mergeCell ref="C34:H34"/>
    <mergeCell ref="A35:B36"/>
    <mergeCell ref="C35:G36"/>
    <mergeCell ref="AL27:AL28"/>
    <mergeCell ref="A29:B30"/>
    <mergeCell ref="C29:G30"/>
    <mergeCell ref="AG29:AG30"/>
    <mergeCell ref="AJ29:AJ30"/>
    <mergeCell ref="AL29:AL30"/>
    <mergeCell ref="I30:J30"/>
    <mergeCell ref="K30:N30"/>
    <mergeCell ref="O30:S30"/>
    <mergeCell ref="T30:X30"/>
    <mergeCell ref="A26:B26"/>
    <mergeCell ref="C26:H26"/>
    <mergeCell ref="A27:B28"/>
    <mergeCell ref="C27:G28"/>
    <mergeCell ref="AG27:AG28"/>
    <mergeCell ref="AJ27:AJ28"/>
    <mergeCell ref="AG19:AG20"/>
    <mergeCell ref="AL19:AL20"/>
    <mergeCell ref="I20:J20"/>
    <mergeCell ref="K20:N20"/>
    <mergeCell ref="O20:S20"/>
    <mergeCell ref="T20:X20"/>
    <mergeCell ref="A11:X11"/>
    <mergeCell ref="A13:X13"/>
    <mergeCell ref="A17:B18"/>
    <mergeCell ref="C17:G18"/>
    <mergeCell ref="AG17:AG18"/>
    <mergeCell ref="AL17:AL18"/>
    <mergeCell ref="B196:AE196"/>
    <mergeCell ref="B197:AE197"/>
    <mergeCell ref="I162:N162"/>
    <mergeCell ref="O162:S162"/>
    <mergeCell ref="T162:X162"/>
    <mergeCell ref="I163:N163"/>
    <mergeCell ref="O163:S163"/>
    <mergeCell ref="T163:X163"/>
    <mergeCell ref="A161:H162"/>
    <mergeCell ref="I161:N161"/>
    <mergeCell ref="O161:S161"/>
    <mergeCell ref="T161:X161"/>
    <mergeCell ref="A160:AE160"/>
    <mergeCell ref="B153:AE153"/>
    <mergeCell ref="B154:AE154"/>
    <mergeCell ref="B155:AE155"/>
    <mergeCell ref="A159:AE159"/>
    <mergeCell ref="B156:AE156"/>
    <mergeCell ref="I150:J150"/>
    <mergeCell ref="K150:N150"/>
    <mergeCell ref="O150:S150"/>
    <mergeCell ref="T150:X150"/>
    <mergeCell ref="AG148:AG149"/>
    <mergeCell ref="AJ148:AJ149"/>
    <mergeCell ref="AL148:AL149"/>
    <mergeCell ref="I149:J149"/>
    <mergeCell ref="K149:N149"/>
    <mergeCell ref="O149:S149"/>
    <mergeCell ref="T149:X149"/>
    <mergeCell ref="A148:B149"/>
    <mergeCell ref="C148:G149"/>
    <mergeCell ref="A150:B151"/>
    <mergeCell ref="C150:G151"/>
    <mergeCell ref="I148:J148"/>
    <mergeCell ref="K148:N148"/>
    <mergeCell ref="O148:S148"/>
    <mergeCell ref="T148:X148"/>
    <mergeCell ref="A147:AE147"/>
    <mergeCell ref="AF147:AG147"/>
    <mergeCell ref="A145:B146"/>
    <mergeCell ref="I145:J145"/>
    <mergeCell ref="K145:N145"/>
    <mergeCell ref="O145:S145"/>
    <mergeCell ref="T145:X145"/>
    <mergeCell ref="AG143:AG144"/>
    <mergeCell ref="AJ143:AJ144"/>
    <mergeCell ref="AL143:AL144"/>
    <mergeCell ref="I144:J144"/>
    <mergeCell ref="K144:N144"/>
    <mergeCell ref="O144:S144"/>
    <mergeCell ref="T144:X144"/>
    <mergeCell ref="A143:B144"/>
    <mergeCell ref="C143:G144"/>
    <mergeCell ref="C145:G146"/>
    <mergeCell ref="I143:J143"/>
    <mergeCell ref="K143:N143"/>
    <mergeCell ref="O143:S143"/>
    <mergeCell ref="T143:X143"/>
    <mergeCell ref="A142:AE142"/>
    <mergeCell ref="A140:B141"/>
    <mergeCell ref="C140:G141"/>
    <mergeCell ref="O139:S139"/>
    <mergeCell ref="T139:X139"/>
    <mergeCell ref="I140:J140"/>
    <mergeCell ref="K140:N140"/>
    <mergeCell ref="T140:X140"/>
    <mergeCell ref="O140:S140"/>
    <mergeCell ref="AG138:AG139"/>
    <mergeCell ref="I138:J138"/>
    <mergeCell ref="K138:N138"/>
    <mergeCell ref="I139:J139"/>
    <mergeCell ref="K139:N139"/>
    <mergeCell ref="A138:B139"/>
    <mergeCell ref="C138:G139"/>
    <mergeCell ref="O138:S138"/>
    <mergeCell ref="T138:X138"/>
    <mergeCell ref="AJ138:AJ139"/>
    <mergeCell ref="AL138:AL139"/>
    <mergeCell ref="I134:J134"/>
    <mergeCell ref="I133:J133"/>
    <mergeCell ref="K133:N133"/>
    <mergeCell ref="O133:S133"/>
    <mergeCell ref="T133:X133"/>
    <mergeCell ref="O134:S134"/>
    <mergeCell ref="I135:J135"/>
    <mergeCell ref="K135:N135"/>
    <mergeCell ref="O135:S135"/>
    <mergeCell ref="K134:N134"/>
    <mergeCell ref="T135:X135"/>
    <mergeCell ref="T134:X134"/>
    <mergeCell ref="T131:X131"/>
    <mergeCell ref="I132:J132"/>
    <mergeCell ref="K132:N132"/>
    <mergeCell ref="O132:S132"/>
    <mergeCell ref="T132:X132"/>
    <mergeCell ref="A132:B132"/>
    <mergeCell ref="C132:H132"/>
    <mergeCell ref="A131:B131"/>
    <mergeCell ref="C131:H131"/>
    <mergeCell ref="I131:J131"/>
    <mergeCell ref="K131:N131"/>
    <mergeCell ref="O131:S131"/>
    <mergeCell ref="A130:AE130"/>
    <mergeCell ref="I126:J126"/>
    <mergeCell ref="K126:N126"/>
    <mergeCell ref="AJ124:AJ125"/>
    <mergeCell ref="AL124:AL125"/>
    <mergeCell ref="A126:B127"/>
    <mergeCell ref="C126:G127"/>
    <mergeCell ref="I124:J124"/>
    <mergeCell ref="K124:N124"/>
    <mergeCell ref="I125:J125"/>
    <mergeCell ref="K125:N125"/>
    <mergeCell ref="O125:S125"/>
    <mergeCell ref="T125:X125"/>
    <mergeCell ref="K122:N122"/>
    <mergeCell ref="I121:J121"/>
    <mergeCell ref="K121:N121"/>
    <mergeCell ref="O121:S121"/>
    <mergeCell ref="T121:X121"/>
    <mergeCell ref="O120:S120"/>
    <mergeCell ref="T120:X120"/>
    <mergeCell ref="I119:J119"/>
    <mergeCell ref="K119:N119"/>
    <mergeCell ref="O119:S119"/>
    <mergeCell ref="T119:X119"/>
    <mergeCell ref="I120:J120"/>
    <mergeCell ref="K120:N120"/>
    <mergeCell ref="A118:AE118"/>
    <mergeCell ref="A119:B120"/>
    <mergeCell ref="I116:J116"/>
    <mergeCell ref="K116:N116"/>
    <mergeCell ref="O116:S116"/>
    <mergeCell ref="T116:X116"/>
    <mergeCell ref="A114:B115"/>
    <mergeCell ref="C114:G115"/>
    <mergeCell ref="AG114:AG115"/>
    <mergeCell ref="I114:J114"/>
    <mergeCell ref="K114:N114"/>
    <mergeCell ref="I115:J115"/>
    <mergeCell ref="K115:N115"/>
    <mergeCell ref="O115:S115"/>
    <mergeCell ref="T115:X115"/>
    <mergeCell ref="O114:S114"/>
    <mergeCell ref="T114:X114"/>
    <mergeCell ref="A113:AE113"/>
    <mergeCell ref="AF113:AG113"/>
    <mergeCell ref="AJ114:AJ115"/>
    <mergeCell ref="I111:J111"/>
    <mergeCell ref="K111:N111"/>
    <mergeCell ref="O111:S111"/>
    <mergeCell ref="T111:X111"/>
    <mergeCell ref="I109:J109"/>
    <mergeCell ref="K109:N109"/>
    <mergeCell ref="O109:S109"/>
    <mergeCell ref="T109:X109"/>
    <mergeCell ref="AG109:AG110"/>
    <mergeCell ref="AJ109:AJ110"/>
    <mergeCell ref="AL109:AL110"/>
    <mergeCell ref="I108:J108"/>
    <mergeCell ref="K108:N108"/>
    <mergeCell ref="O108:S108"/>
    <mergeCell ref="T108:X108"/>
    <mergeCell ref="A108:B108"/>
    <mergeCell ref="C108:H108"/>
    <mergeCell ref="A109:B110"/>
    <mergeCell ref="C109:G110"/>
    <mergeCell ref="A107:B107"/>
    <mergeCell ref="C107:H107"/>
    <mergeCell ref="I107:J107"/>
    <mergeCell ref="K107:N107"/>
    <mergeCell ref="O107:S107"/>
    <mergeCell ref="T107:X107"/>
    <mergeCell ref="A106:AE106"/>
    <mergeCell ref="O124:S124"/>
    <mergeCell ref="T124:X124"/>
    <mergeCell ref="O126:S126"/>
    <mergeCell ref="T126:X126"/>
    <mergeCell ref="A129:AE129"/>
    <mergeCell ref="I110:J110"/>
    <mergeCell ref="K110:N110"/>
    <mergeCell ref="O110:S110"/>
    <mergeCell ref="T110:X110"/>
    <mergeCell ref="A111:B112"/>
    <mergeCell ref="A105:AE105"/>
    <mergeCell ref="T100:X100"/>
    <mergeCell ref="I101:J101"/>
    <mergeCell ref="K101:N101"/>
    <mergeCell ref="O101:S101"/>
    <mergeCell ref="T101:X101"/>
    <mergeCell ref="I100:J100"/>
    <mergeCell ref="K100:N100"/>
    <mergeCell ref="O100:S100"/>
    <mergeCell ref="I99:J99"/>
    <mergeCell ref="K99:N99"/>
    <mergeCell ref="O99:S99"/>
    <mergeCell ref="T99:X99"/>
    <mergeCell ref="AG99:AG100"/>
    <mergeCell ref="AJ99:AJ100"/>
    <mergeCell ref="AL99:AL100"/>
    <mergeCell ref="I98:J98"/>
    <mergeCell ref="K98:N98"/>
    <mergeCell ref="O98:S98"/>
    <mergeCell ref="T98:X98"/>
    <mergeCell ref="A98:B98"/>
    <mergeCell ref="C98:H98"/>
    <mergeCell ref="A99:B100"/>
    <mergeCell ref="C99:G100"/>
    <mergeCell ref="A97:B97"/>
    <mergeCell ref="C97:H97"/>
    <mergeCell ref="I97:J97"/>
    <mergeCell ref="K97:N97"/>
    <mergeCell ref="O97:S97"/>
    <mergeCell ref="T97:X97"/>
    <mergeCell ref="A96:AE96"/>
    <mergeCell ref="AF96:AG96"/>
    <mergeCell ref="I93:J93"/>
    <mergeCell ref="K93:N93"/>
    <mergeCell ref="O93:S93"/>
    <mergeCell ref="T93:X93"/>
    <mergeCell ref="AG91:AG92"/>
    <mergeCell ref="AJ91:AJ92"/>
    <mergeCell ref="AL91:AL92"/>
    <mergeCell ref="I92:J92"/>
    <mergeCell ref="K92:N92"/>
    <mergeCell ref="O92:S92"/>
    <mergeCell ref="T92:X92"/>
    <mergeCell ref="A91:B92"/>
    <mergeCell ref="C91:G92"/>
    <mergeCell ref="A93:B94"/>
    <mergeCell ref="C93:G94"/>
    <mergeCell ref="I91:J91"/>
    <mergeCell ref="K91:N91"/>
    <mergeCell ref="O91:S91"/>
    <mergeCell ref="T91:X91"/>
    <mergeCell ref="I90:J90"/>
    <mergeCell ref="K90:N90"/>
    <mergeCell ref="O90:S90"/>
    <mergeCell ref="T90:X90"/>
    <mergeCell ref="A90:B90"/>
    <mergeCell ref="C90:H90"/>
    <mergeCell ref="A89:B89"/>
    <mergeCell ref="C89:H89"/>
    <mergeCell ref="I89:J89"/>
    <mergeCell ref="K89:N89"/>
    <mergeCell ref="O89:S89"/>
    <mergeCell ref="T89:X89"/>
    <mergeCell ref="A88:AE88"/>
    <mergeCell ref="AF88:AG88"/>
    <mergeCell ref="T84:X84"/>
    <mergeCell ref="I85:J85"/>
    <mergeCell ref="K85:N85"/>
    <mergeCell ref="O85:S85"/>
    <mergeCell ref="T85:X85"/>
    <mergeCell ref="AJ83:AJ84"/>
    <mergeCell ref="AL83:AL84"/>
    <mergeCell ref="I83:J83"/>
    <mergeCell ref="K83:N83"/>
    <mergeCell ref="O83:S83"/>
    <mergeCell ref="T83:X83"/>
    <mergeCell ref="I84:J84"/>
    <mergeCell ref="K84:N84"/>
    <mergeCell ref="O84:S84"/>
    <mergeCell ref="I82:J82"/>
    <mergeCell ref="K82:N82"/>
    <mergeCell ref="O82:S82"/>
    <mergeCell ref="T82:X82"/>
    <mergeCell ref="A81:B81"/>
    <mergeCell ref="C81:H81"/>
    <mergeCell ref="I81:J81"/>
    <mergeCell ref="K81:N81"/>
    <mergeCell ref="O81:S81"/>
    <mergeCell ref="T81:X81"/>
    <mergeCell ref="A80:AE80"/>
    <mergeCell ref="I75:J75"/>
    <mergeCell ref="K75:N75"/>
    <mergeCell ref="O75:S75"/>
    <mergeCell ref="T75:X75"/>
    <mergeCell ref="AJ75:AJ76"/>
    <mergeCell ref="AL75:AL76"/>
    <mergeCell ref="A73:B73"/>
    <mergeCell ref="I74:J74"/>
    <mergeCell ref="K74:N74"/>
    <mergeCell ref="O74:S74"/>
    <mergeCell ref="T74:X74"/>
    <mergeCell ref="T68:X68"/>
    <mergeCell ref="I69:J69"/>
    <mergeCell ref="K69:N69"/>
    <mergeCell ref="O69:S69"/>
    <mergeCell ref="T69:X69"/>
    <mergeCell ref="AG67:AG68"/>
    <mergeCell ref="AJ67:AJ68"/>
    <mergeCell ref="I68:J68"/>
    <mergeCell ref="K68:N68"/>
    <mergeCell ref="O68:S68"/>
    <mergeCell ref="A57:B57"/>
    <mergeCell ref="C57:H57"/>
    <mergeCell ref="I57:J57"/>
    <mergeCell ref="K57:N57"/>
    <mergeCell ref="O57:S57"/>
    <mergeCell ref="T57:X57"/>
    <mergeCell ref="A56:AE56"/>
    <mergeCell ref="I51:J51"/>
    <mergeCell ref="K51:N51"/>
    <mergeCell ref="O51:S51"/>
    <mergeCell ref="T51:X51"/>
    <mergeCell ref="AJ51:AJ52"/>
    <mergeCell ref="AL51:AL52"/>
    <mergeCell ref="A49:B49"/>
    <mergeCell ref="I50:J50"/>
    <mergeCell ref="K50:N50"/>
    <mergeCell ref="O50:S50"/>
    <mergeCell ref="T50:X50"/>
    <mergeCell ref="T44:X44"/>
    <mergeCell ref="I45:J45"/>
    <mergeCell ref="K45:N45"/>
    <mergeCell ref="O45:S45"/>
    <mergeCell ref="T45:X45"/>
    <mergeCell ref="AJ43:AJ44"/>
    <mergeCell ref="AL43:AL44"/>
    <mergeCell ref="I44:J44"/>
    <mergeCell ref="K44:N44"/>
    <mergeCell ref="O44:S44"/>
    <mergeCell ref="O35:S35"/>
    <mergeCell ref="T35:X35"/>
    <mergeCell ref="I34:J34"/>
    <mergeCell ref="K34:N34"/>
    <mergeCell ref="O34:S34"/>
    <mergeCell ref="T34:X34"/>
    <mergeCell ref="I28:J28"/>
    <mergeCell ref="K28:N28"/>
    <mergeCell ref="O28:S28"/>
    <mergeCell ref="T28:X28"/>
    <mergeCell ref="T26:X26"/>
    <mergeCell ref="T29:X29"/>
    <mergeCell ref="I27:J27"/>
    <mergeCell ref="K27:N27"/>
    <mergeCell ref="O27:S27"/>
    <mergeCell ref="T27:X27"/>
    <mergeCell ref="I19:J19"/>
    <mergeCell ref="K19:N19"/>
    <mergeCell ref="O19:S19"/>
    <mergeCell ref="T19:X19"/>
    <mergeCell ref="T18:X18"/>
    <mergeCell ref="I18:J18"/>
    <mergeCell ref="K18:N18"/>
    <mergeCell ref="O18:S18"/>
    <mergeCell ref="A19:B20"/>
    <mergeCell ref="C19:G20"/>
    <mergeCell ref="A5:AE5"/>
    <mergeCell ref="A8:AE8"/>
    <mergeCell ref="A10:AE10"/>
    <mergeCell ref="A6:AE6"/>
    <mergeCell ref="A7:AD7"/>
    <mergeCell ref="A9:AE9"/>
    <mergeCell ref="A12:X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I17:J17"/>
    <mergeCell ref="K17:N17"/>
    <mergeCell ref="O17:S17"/>
    <mergeCell ref="T17:X17"/>
    <mergeCell ref="A22:AE22"/>
    <mergeCell ref="A23:AE23"/>
    <mergeCell ref="A24:AE24"/>
    <mergeCell ref="A25:B25"/>
    <mergeCell ref="C25:H25"/>
    <mergeCell ref="I25:J25"/>
    <mergeCell ref="K25:N25"/>
    <mergeCell ref="O25:S25"/>
    <mergeCell ref="T25:X25"/>
    <mergeCell ref="I26:J26"/>
    <mergeCell ref="I29:J29"/>
    <mergeCell ref="K29:N29"/>
    <mergeCell ref="O29:S29"/>
    <mergeCell ref="K26:N26"/>
    <mergeCell ref="O26:S26"/>
    <mergeCell ref="A33:B33"/>
    <mergeCell ref="C33:H33"/>
    <mergeCell ref="I33:J33"/>
    <mergeCell ref="K33:N33"/>
    <mergeCell ref="O33:S33"/>
    <mergeCell ref="T33:X33"/>
    <mergeCell ref="I35:J35"/>
    <mergeCell ref="I36:J36"/>
    <mergeCell ref="K36:N36"/>
    <mergeCell ref="K35:N35"/>
    <mergeCell ref="O36:S36"/>
    <mergeCell ref="T36:X36"/>
    <mergeCell ref="I37:J37"/>
    <mergeCell ref="K37:N37"/>
    <mergeCell ref="O37:S37"/>
    <mergeCell ref="T37:X37"/>
    <mergeCell ref="AG35:AG36"/>
    <mergeCell ref="A41:B41"/>
    <mergeCell ref="C41:H41"/>
    <mergeCell ref="I41:J41"/>
    <mergeCell ref="K41:N41"/>
    <mergeCell ref="O41:S41"/>
    <mergeCell ref="T41:X41"/>
    <mergeCell ref="I42:J42"/>
    <mergeCell ref="K42:N42"/>
    <mergeCell ref="O42:S42"/>
    <mergeCell ref="T42:X42"/>
    <mergeCell ref="I43:J43"/>
    <mergeCell ref="K43:N43"/>
    <mergeCell ref="O43:S43"/>
    <mergeCell ref="T43:X43"/>
    <mergeCell ref="A48:AE48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I53:J53"/>
    <mergeCell ref="K53:N53"/>
    <mergeCell ref="O53:S53"/>
    <mergeCell ref="T53:X53"/>
    <mergeCell ref="A53:B54"/>
    <mergeCell ref="C53:G54"/>
    <mergeCell ref="I58:J58"/>
    <mergeCell ref="K58:N58"/>
    <mergeCell ref="O58:S58"/>
    <mergeCell ref="T58:X58"/>
    <mergeCell ref="I59:J59"/>
    <mergeCell ref="K59:N59"/>
    <mergeCell ref="O59:S59"/>
    <mergeCell ref="T59:X59"/>
    <mergeCell ref="I60:J60"/>
    <mergeCell ref="K60:N60"/>
    <mergeCell ref="O60:S60"/>
    <mergeCell ref="T60:X60"/>
    <mergeCell ref="A61:B62"/>
    <mergeCell ref="C61:G62"/>
    <mergeCell ref="AG61:AG62"/>
    <mergeCell ref="I62:J62"/>
    <mergeCell ref="I61:J61"/>
    <mergeCell ref="K61:N61"/>
    <mergeCell ref="O61:S61"/>
    <mergeCell ref="T61:X61"/>
    <mergeCell ref="AJ59:AJ60"/>
    <mergeCell ref="AL59:AL60"/>
    <mergeCell ref="AJ61:AJ62"/>
    <mergeCell ref="AL61:AL62"/>
    <mergeCell ref="A65:B65"/>
    <mergeCell ref="C65:H65"/>
    <mergeCell ref="I65:J65"/>
    <mergeCell ref="K65:N65"/>
    <mergeCell ref="O65:S65"/>
    <mergeCell ref="T65:X65"/>
    <mergeCell ref="I66:J66"/>
    <mergeCell ref="K66:N66"/>
    <mergeCell ref="O66:S66"/>
    <mergeCell ref="T66:X66"/>
    <mergeCell ref="A67:B68"/>
    <mergeCell ref="C67:G68"/>
    <mergeCell ref="I67:J67"/>
    <mergeCell ref="K67:N67"/>
    <mergeCell ref="O67:S67"/>
    <mergeCell ref="T67:X67"/>
    <mergeCell ref="AL67:AL68"/>
    <mergeCell ref="A72:AE72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I77:J77"/>
    <mergeCell ref="K77:N77"/>
    <mergeCell ref="O77:S77"/>
    <mergeCell ref="T77:X77"/>
    <mergeCell ref="A77:B78"/>
    <mergeCell ref="C77:G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2019-02-11T06:23:56Z</cp:lastPrinted>
  <dcterms:created xsi:type="dcterms:W3CDTF">2014-03-24T09:40:13Z</dcterms:created>
  <dcterms:modified xsi:type="dcterms:W3CDTF">2024-02-09T09:31:59Z</dcterms:modified>
  <cp:category/>
  <cp:version/>
  <cp:contentType/>
  <cp:contentStatus/>
</cp:coreProperties>
</file>